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bookViews>
    <workbookView xWindow="768" yWindow="768" windowWidth="17280" windowHeight="8964" firstSheet="4" activeTab="9"/>
  </bookViews>
  <sheets>
    <sheet name="Rekapitulace stavby" sheetId="1" r:id="rId1"/>
    <sheet name="01 - Vstupní budova Muzea..." sheetId="2" r:id="rId2"/>
    <sheet name="02 - Profese" sheetId="3" r:id="rId3"/>
    <sheet name="03 - Venkovní objekty" sheetId="4" r:id="rId4"/>
    <sheet name="05 - Náklady spojené s um..." sheetId="5" r:id="rId5"/>
    <sheet name="ZTI Stavba" sheetId="6" r:id="rId6"/>
    <sheet name="Rozpočet Pol" sheetId="7" r:id="rId7"/>
    <sheet name="ÚT" sheetId="8" r:id="rId8"/>
    <sheet name="Silnoproud" sheetId="9" r:id="rId9"/>
    <sheet name="Slaboproud" sheetId="10" r:id="rId10"/>
    <sheet name="Hromosvod" sheetId="11" r:id="rId11"/>
    <sheet name="VZT rekapitulace cen" sheetId="12" r:id="rId12"/>
    <sheet name="specifikace" sheetId="13" r:id="rId13"/>
  </sheets>
  <externalReferences>
    <externalReference r:id="rId16"/>
    <externalReference r:id="rId17"/>
    <externalReference r:id="rId18"/>
    <externalReference r:id="rId19"/>
  </externalReferences>
  <definedNames>
    <definedName name="_" localSheetId="10">#REF!</definedName>
    <definedName name="_" localSheetId="8">#REF!</definedName>
    <definedName name="_" localSheetId="7">#REF!</definedName>
    <definedName name="_">#REF!</definedName>
    <definedName name="_xlnm._FilterDatabase" localSheetId="1" hidden="1">'01 - Vstupní budova Muzea...'!$C$146:$K$1324</definedName>
    <definedName name="_xlnm._FilterDatabase" localSheetId="2" hidden="1">'02 - Profese'!$C$122:$K$143</definedName>
    <definedName name="_xlnm._FilterDatabase" localSheetId="3" hidden="1">'03 - Venkovní objekty'!$C$128:$K$333</definedName>
    <definedName name="_xlnm._FilterDatabase" localSheetId="4" hidden="1">'05 - Náklady spojené s um...'!$C$120:$K$144</definedName>
    <definedName name="CelkemDPHVypocet" localSheetId="5">'ZTI Stavba'!$H$40</definedName>
    <definedName name="Cena" localSheetId="10">#REF!</definedName>
    <definedName name="Cena" localSheetId="8">#REF!</definedName>
    <definedName name="Cena" localSheetId="9">#REF!</definedName>
    <definedName name="Cena" localSheetId="7">#REF!</definedName>
    <definedName name="Cena">#REF!</definedName>
    <definedName name="Cena1" localSheetId="10">#REF!</definedName>
    <definedName name="Cena1" localSheetId="8">#REF!</definedName>
    <definedName name="Cena1" localSheetId="9">#REF!</definedName>
    <definedName name="Cena1" localSheetId="7">#REF!</definedName>
    <definedName name="Cena1">#REF!</definedName>
    <definedName name="Cena2" localSheetId="10">#REF!</definedName>
    <definedName name="Cena2" localSheetId="8">#REF!</definedName>
    <definedName name="Cena2" localSheetId="9">#REF!</definedName>
    <definedName name="Cena2" localSheetId="7">#REF!</definedName>
    <definedName name="Cena2">#REF!</definedName>
    <definedName name="Cena3" localSheetId="10">#REF!</definedName>
    <definedName name="Cena3" localSheetId="8">#REF!</definedName>
    <definedName name="Cena3" localSheetId="9">#REF!</definedName>
    <definedName name="Cena3" localSheetId="7">#REF!</definedName>
    <definedName name="Cena3">#REF!</definedName>
    <definedName name="Cena4" localSheetId="10">#REF!</definedName>
    <definedName name="Cena4" localSheetId="8">#REF!</definedName>
    <definedName name="Cena4" localSheetId="9">#REF!</definedName>
    <definedName name="Cena4" localSheetId="7">#REF!</definedName>
    <definedName name="Cena4">#REF!</definedName>
    <definedName name="Cena5" localSheetId="10">#REF!</definedName>
    <definedName name="Cena5" localSheetId="8">#REF!</definedName>
    <definedName name="Cena5" localSheetId="9">#REF!</definedName>
    <definedName name="Cena5" localSheetId="7">#REF!</definedName>
    <definedName name="Cena5">#REF!</definedName>
    <definedName name="Cena6" localSheetId="10">#REF!</definedName>
    <definedName name="Cena6" localSheetId="8">#REF!</definedName>
    <definedName name="Cena6" localSheetId="9">#REF!</definedName>
    <definedName name="Cena6" localSheetId="7">#REF!</definedName>
    <definedName name="Cena6">#REF!</definedName>
    <definedName name="Cena7" localSheetId="10">#REF!</definedName>
    <definedName name="Cena7" localSheetId="8">#REF!</definedName>
    <definedName name="Cena7" localSheetId="9">#REF!</definedName>
    <definedName name="Cena7" localSheetId="7">#REF!</definedName>
    <definedName name="Cena7">#REF!</definedName>
    <definedName name="Cena8" localSheetId="10">#REF!</definedName>
    <definedName name="Cena8" localSheetId="8">#REF!</definedName>
    <definedName name="Cena8" localSheetId="9">#REF!</definedName>
    <definedName name="Cena8" localSheetId="7">#REF!</definedName>
    <definedName name="Cena8">#REF!</definedName>
    <definedName name="CenaCelkem">#REF!</definedName>
    <definedName name="CenaCelkemBezDPH">#REF!</definedName>
    <definedName name="CenaCelkemVypocet" localSheetId="5">'ZTI Stavba'!$I$40</definedName>
    <definedName name="cisloobjektu">#REF!</definedName>
    <definedName name="CisloRozpoctu">'[1]Krycí list'!$C$2</definedName>
    <definedName name="CisloStavby" localSheetId="5">'ZTI Stavba'!$C$2</definedName>
    <definedName name="cislostavby">'[1]Krycí list'!$A$7</definedName>
    <definedName name="CisloStavebnihoRozpoctu">#REF!</definedName>
    <definedName name="dadresa">#REF!</definedName>
    <definedName name="Datum" localSheetId="8">#REF!</definedName>
    <definedName name="Datum" localSheetId="9">#REF!</definedName>
    <definedName name="Datum">#REF!</definedName>
    <definedName name="DIČ" localSheetId="5">'ZTI Stavba'!$I$12</definedName>
    <definedName name="Dispečink" localSheetId="8">#REF!</definedName>
    <definedName name="Dispečink" localSheetId="9">#REF!</definedName>
    <definedName name="Dispečink">#REF!</definedName>
    <definedName name="dmisto">#REF!</definedName>
    <definedName name="DPHSni">#REF!</definedName>
    <definedName name="DPHZakl">#REF!</definedName>
    <definedName name="dpsc" localSheetId="5">'ZTI Stavba'!$C$13</definedName>
    <definedName name="Excel_BuiltIn_Print_Titles" localSheetId="10">#REF!</definedName>
    <definedName name="Excel_BuiltIn_Print_Titles" localSheetId="8">#REF!</definedName>
    <definedName name="Excel_BuiltIn_Print_Titles" localSheetId="7">#REF!</definedName>
    <definedName name="Excel_BuiltIn_Print_Titles">#REF!</definedName>
    <definedName name="Hlavička" localSheetId="8">#REF!</definedName>
    <definedName name="Hlavička" localSheetId="9">#REF!</definedName>
    <definedName name="Hlavička">#REF!</definedName>
    <definedName name="IČO" localSheetId="5">'ZTI Stavba'!$I$11</definedName>
    <definedName name="Kod" localSheetId="10">#REF!</definedName>
    <definedName name="Kod" localSheetId="8">#REF!</definedName>
    <definedName name="Kod" localSheetId="9">#REF!</definedName>
    <definedName name="Kod" localSheetId="7">#REF!</definedName>
    <definedName name="Kod">#REF!</definedName>
    <definedName name="Mena">'[3]Stavba'!$J$29</definedName>
    <definedName name="MistoStavby">#REF!</definedName>
    <definedName name="nazevobjektu">#REF!</definedName>
    <definedName name="NazevRozpoctu">'[1]Krycí list'!$D$2</definedName>
    <definedName name="NazevStavby" localSheetId="5">'ZTI Stavba'!$D$2</definedName>
    <definedName name="nazevstavby">'[1]Krycí list'!$C$7</definedName>
    <definedName name="NazevStavebnihoRozpoctu">#REF!</definedName>
    <definedName name="oadresa">#REF!</definedName>
    <definedName name="Objednatel" localSheetId="5">'ZTI Stavba'!$D$5</definedName>
    <definedName name="Objekt" localSheetId="5">'ZTI Stavba'!$B$38</definedName>
    <definedName name="_xlnm.Print_Area" localSheetId="1">'01 - Vstupní budova Muzea...'!$C$4:$J$76,'01 - Vstupní budova Muzea...'!$C$82:$J$128,'01 - Vstupní budova Muzea...'!$C$134:$J$1324</definedName>
    <definedName name="_xlnm.Print_Area" localSheetId="2">'02 - Profese'!$C$4:$J$76,'02 - Profese'!$C$82:$J$104,'02 - Profese'!$C$110:$J$143</definedName>
    <definedName name="_xlnm.Print_Area" localSheetId="3">'03 - Venkovní objekty'!$C$4:$J$76,'03 - Venkovní objekty'!$C$82:$J$110,'03 - Venkovní objekty'!$C$116:$J$333</definedName>
    <definedName name="_xlnm.Print_Area" localSheetId="4">'05 - Náklady spojené s um...'!$C$4:$J$76,'05 - Náklady spojené s um...'!$C$82:$J$102,'05 - Náklady spojené s um...'!$C$108:$J$144</definedName>
    <definedName name="_xlnm.Print_Area" localSheetId="10">'Hromosvod'!$A$1:$K$31</definedName>
    <definedName name="_xlnm.Print_Area" localSheetId="0">'Rekapitulace stavby'!$D$4:$AO$76,'Rekapitulace stavby'!$C$82:$AQ$99</definedName>
    <definedName name="_xlnm.Print_Area" localSheetId="6">'Rozpočet Pol'!$A$1:$U$183</definedName>
    <definedName name="_xlnm.Print_Area" localSheetId="9">'Slaboproud'!$A$1:$K$81</definedName>
    <definedName name="_xlnm.Print_Area" localSheetId="5">'ZTI Stavba'!$A$1:$J$58</definedName>
    <definedName name="odic" localSheetId="5">'ZTI Stavba'!$I$6</definedName>
    <definedName name="oico" localSheetId="5">'ZTI Stavba'!$I$5</definedName>
    <definedName name="okno" localSheetId="10">#REF!</definedName>
    <definedName name="okno" localSheetId="8">#REF!</definedName>
    <definedName name="okno" localSheetId="9">#REF!</definedName>
    <definedName name="okno" localSheetId="7">#REF!</definedName>
    <definedName name="okno">#REF!</definedName>
    <definedName name="omisto" localSheetId="5">'ZTI Stavba'!$D$7</definedName>
    <definedName name="onazev" localSheetId="5">'ZTI Stavba'!$D$6</definedName>
    <definedName name="opsc" localSheetId="5">'ZTI Stavba'!$C$7</definedName>
    <definedName name="padresa">#REF!</definedName>
    <definedName name="pdic">#REF!</definedName>
    <definedName name="pico">#REF!</definedName>
    <definedName name="pmisto">#REF!</definedName>
    <definedName name="PocetMJ" localSheetId="10">#REF!</definedName>
    <definedName name="PocetMJ" localSheetId="8">#REF!</definedName>
    <definedName name="PocetMJ" localSheetId="7">#REF!</definedName>
    <definedName name="PocetMJ">#REF!</definedName>
    <definedName name="PoptavkaID">#REF!</definedName>
    <definedName name="pPSC">#REF!</definedName>
    <definedName name="PrintAreaOri" localSheetId="10">#REF!</definedName>
    <definedName name="PrintAreaOri" localSheetId="8">#REF!</definedName>
    <definedName name="PrintAreaOri" localSheetId="7">#REF!</definedName>
    <definedName name="PrintAreaOri">#REF!</definedName>
    <definedName name="Projektant">#REF!</definedName>
    <definedName name="Přehled" localSheetId="10">#REF!</definedName>
    <definedName name="Přehled" localSheetId="8">#REF!</definedName>
    <definedName name="Přehled" localSheetId="9">#REF!</definedName>
    <definedName name="Přehled" localSheetId="7">#REF!</definedName>
    <definedName name="Přehled">#REF!</definedName>
    <definedName name="Rok_nabídky" localSheetId="10">#REF!</definedName>
    <definedName name="Rok_nabídky" localSheetId="8">#REF!</definedName>
    <definedName name="Rok_nabídky" localSheetId="9">#REF!</definedName>
    <definedName name="Rok_nabídky" localSheetId="7">#REF!</definedName>
    <definedName name="Rok_nabídky">#REF!</definedName>
    <definedName name="SazbaDPH1" localSheetId="5">'ZTI Stavba'!$E$23</definedName>
    <definedName name="SazbaDPH1">'[1]Krycí list'!$C$30</definedName>
    <definedName name="SazbaDPH2" localSheetId="5">'ZTI Stavba'!$E$25</definedName>
    <definedName name="SazbaDPH2">'[1]Krycí list'!$C$32</definedName>
    <definedName name="SloupecCC" localSheetId="10">#REF!</definedName>
    <definedName name="SloupecCC" localSheetId="8">#REF!</definedName>
    <definedName name="SloupecCC" localSheetId="7">#REF!</definedName>
    <definedName name="SloupecCC">#REF!</definedName>
    <definedName name="SloupecCisloPol" localSheetId="10">#REF!</definedName>
    <definedName name="SloupecCisloPol" localSheetId="8">#REF!</definedName>
    <definedName name="SloupecCisloPol" localSheetId="7">#REF!</definedName>
    <definedName name="SloupecCisloPol">#REF!</definedName>
    <definedName name="SloupecJC" localSheetId="10">#REF!</definedName>
    <definedName name="SloupecJC" localSheetId="8">#REF!</definedName>
    <definedName name="SloupecJC" localSheetId="7">#REF!</definedName>
    <definedName name="SloupecJC">#REF!</definedName>
    <definedName name="SloupecMJ" localSheetId="10">#REF!</definedName>
    <definedName name="SloupecMJ" localSheetId="8">#REF!</definedName>
    <definedName name="SloupecMJ" localSheetId="7">#REF!</definedName>
    <definedName name="SloupecMJ">#REF!</definedName>
    <definedName name="SloupecMnozstvi" localSheetId="10">#REF!</definedName>
    <definedName name="SloupecMnozstvi" localSheetId="8">#REF!</definedName>
    <definedName name="SloupecMnozstvi" localSheetId="7">#REF!</definedName>
    <definedName name="SloupecMnozstvi">#REF!</definedName>
    <definedName name="SloupecNazPol" localSheetId="10">#REF!</definedName>
    <definedName name="SloupecNazPol" localSheetId="8">#REF!</definedName>
    <definedName name="SloupecNazPol" localSheetId="7">#REF!</definedName>
    <definedName name="SloupecNazPol">#REF!</definedName>
    <definedName name="SloupecPC" localSheetId="10">#REF!</definedName>
    <definedName name="SloupecPC" localSheetId="8">#REF!</definedName>
    <definedName name="SloupecPC" localSheetId="7">#REF!</definedName>
    <definedName name="SloupecPC">#REF!</definedName>
    <definedName name="Specifikace" localSheetId="10">#REF!</definedName>
    <definedName name="Specifikace" localSheetId="8">#REF!</definedName>
    <definedName name="Specifikace" localSheetId="9">#REF!</definedName>
    <definedName name="Specifikace" localSheetId="7">#REF!</definedName>
    <definedName name="Specifikace">#REF!</definedName>
    <definedName name="Typ">'[2]MaR'!$C$151:$C$161,'[2]MaR'!$C$44:$C$143</definedName>
    <definedName name="Vypracoval">#REF!</definedName>
    <definedName name="Z_B7E7C763_C459_487D_8ABA_5CFDDFBD5A84_.wvu.Cols" localSheetId="5" hidden="1">'ZTI Stavba'!$A:$A</definedName>
    <definedName name="Z_B7E7C763_C459_487D_8ABA_5CFDDFBD5A84_.wvu.PrintArea" localSheetId="5" hidden="1">'ZTI Stavba'!$B$1:$J$36</definedName>
    <definedName name="ZakladDPHSni">#REF!</definedName>
    <definedName name="ZakladDPHSniVypocet" localSheetId="5">'ZTI Stavba'!$F$40</definedName>
    <definedName name="ZakladDPHZakl">#REF!</definedName>
    <definedName name="ZakladDPHZaklVypocet" localSheetId="5">'ZTI Stavba'!$G$40</definedName>
    <definedName name="Zaokrouhleni">#REF!</definedName>
    <definedName name="Zhotovitel">#REF!</definedName>
    <definedName name="_xlnm.Print_Titles" localSheetId="0">'Rekapitulace stavby'!$92:$92</definedName>
    <definedName name="_xlnm.Print_Titles" localSheetId="1">'01 - Vstupní budova Muzea...'!$146:$146</definedName>
    <definedName name="_xlnm.Print_Titles" localSheetId="2">'02 - Profese'!$122:$122</definedName>
    <definedName name="_xlnm.Print_Titles" localSheetId="3">'03 - Venkovní objekty'!$128:$128</definedName>
    <definedName name="_xlnm.Print_Titles" localSheetId="4">'05 - Náklady spojené s um...'!$120:$120</definedName>
    <definedName name="_xlnm.Print_Titles" localSheetId="9">'Slaboproud'!$6:$8</definedName>
    <definedName name="_xlnm.Print_Titles" localSheetId="10">'Hromosvod'!$6:$8</definedName>
  </definedNames>
  <calcPr calcId="191029"/>
  <extLst/>
</workbook>
</file>

<file path=xl/comments6.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C13" authorId="0">
      <text>
        <r>
          <rPr>
            <sz val="9"/>
            <rFont val="Tahoma"/>
            <family val="2"/>
          </rPr>
          <t>PSČ</t>
        </r>
      </text>
    </comment>
    <comment ref="D13" authorId="0">
      <text>
        <r>
          <rPr>
            <sz val="9"/>
            <rFont val="Tahoma"/>
            <family val="2"/>
          </rPr>
          <t>Ulice</t>
        </r>
      </text>
    </comment>
  </commentList>
</comments>
</file>

<file path=xl/sharedStrings.xml><?xml version="1.0" encoding="utf-8"?>
<sst xmlns="http://schemas.openxmlformats.org/spreadsheetml/2006/main" count="15176" uniqueCount="3257">
  <si>
    <t>Export Komplet</t>
  </si>
  <si>
    <t/>
  </si>
  <si>
    <t>2.0</t>
  </si>
  <si>
    <t>ZAMOK</t>
  </si>
  <si>
    <t>False</t>
  </si>
  <si>
    <t>{3ad1daca-d646-454d-b0b4-5ab2f9a16f8f}</t>
  </si>
  <si>
    <t>0,01</t>
  </si>
  <si>
    <t>21</t>
  </si>
  <si>
    <t>15</t>
  </si>
  <si>
    <t>REKAPITULACE STAVBY</t>
  </si>
  <si>
    <t>v ---  níže se nacházejí doplnkové a pomocné údaje k sestavám  --- v</t>
  </si>
  <si>
    <t>Návod na vyplnění</t>
  </si>
  <si>
    <t>0,001</t>
  </si>
  <si>
    <t>Kód:</t>
  </si>
  <si>
    <t>Kourim-vstup-11-2023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</si>
  <si>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</si>
  <si>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</si>
  <si>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Vstupní budova Muzea lidových staveb v Kouřimi</t>
  </si>
  <si>
    <t>KSO:</t>
  </si>
  <si>
    <t>CC-CZ:</t>
  </si>
  <si>
    <t>Místo:</t>
  </si>
  <si>
    <t>Kouřim</t>
  </si>
  <si>
    <t>Datum:</t>
  </si>
  <si>
    <t>23. 11. 2023</t>
  </si>
  <si>
    <t>Zadavatel:</t>
  </si>
  <si>
    <t>IČ:</t>
  </si>
  <si>
    <t>Regionální muzeum v Kouřimi</t>
  </si>
  <si>
    <t>DIČ:</t>
  </si>
  <si>
    <t>Uchazeč:</t>
  </si>
  <si>
    <t>Vyplň údaj</t>
  </si>
  <si>
    <t>Projektant:</t>
  </si>
  <si>
    <t>IHARCH s.r.o.</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</si>
  <si>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</si>
  <si>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</si>
  <si>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</si>
  <si>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</si>
  <si>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</si>
  <si>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</si>
  <si>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</si>
  <si>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</si>
  <si>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</si>
  <si>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</si>
  <si>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</si>
  <si>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</si>
  <si>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</si>
  <si>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</si>
  <si>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</si>
  <si>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</si>
  <si>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</si>
  <si>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</si>
  <si>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</si>
  <si>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</si>
  <si>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</si>
  <si>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</si>
  <si>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</si>
  <si>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</si>
  <si>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</si>
  <si>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</si>
  <si>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</si>
  <si>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</si>
  <si>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</si>
  <si>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</si>
  <si>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</si>
  <si>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</si>
  <si>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</si>
  <si>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</si>
  <si>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</si>
  <si>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</si>
  <si>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</si>
  <si>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</si>
  <si>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</si>
  <si>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</si>
  <si>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</si>
  <si>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</si>
  <si>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</si>
  <si>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</si>
  <si>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</si>
  <si>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</si>
  <si>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</si>
  <si>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</si>
  <si>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</si>
  <si>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</si>
  <si>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STA</t>
  </si>
  <si>
    <t>1</t>
  </si>
  <si>
    <t>{86a19061-d9ef-41a9-b891-fae217f0ec10}</t>
  </si>
  <si>
    <t>2</t>
  </si>
  <si>
    <t>02</t>
  </si>
  <si>
    <t>Profese</t>
  </si>
  <si>
    <t>{e39193e4-75ae-4e55-876c-b0b67beaf553}</t>
  </si>
  <si>
    <t>03</t>
  </si>
  <si>
    <t>Venkovní objekty</t>
  </si>
  <si>
    <t>{541d3f36-903c-4474-a3fe-6ce83dcc940e}</t>
  </si>
  <si>
    <t>05</t>
  </si>
  <si>
    <t>Náklady spojené s umístěním stavby</t>
  </si>
  <si>
    <t>{604629ef-3ce8-4347-9ecd-d05b2514193c}</t>
  </si>
  <si>
    <t>KRYCÍ LIST SOUPISU PRACÍ</t>
  </si>
  <si>
    <t>Objekt:</t>
  </si>
  <si>
    <t>01 - Vstupní budova Muzea lidových staveb v Kouřimi</t>
  </si>
  <si>
    <t>Ing.P.Čoudek</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</si>
  <si>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</si>
  <si>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</si>
  <si>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</si>
  <si>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</si>
  <si>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</si>
  <si>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</si>
  <si>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</si>
  <si>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</si>
  <si>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</si>
  <si>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</si>
  <si>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</si>
  <si>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</si>
  <si>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</si>
  <si>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</si>
  <si>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</si>
  <si>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</si>
  <si>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</si>
  <si>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</si>
  <si>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</si>
  <si>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725 - Zdravotechnika - zařizovací předměty</t>
  </si>
  <si>
    <t xml:space="preserve">    742 - Elektroinstalace - slaboproud</t>
  </si>
  <si>
    <t xml:space="preserve">    762 - Konstrukce tesařské</t>
  </si>
  <si>
    <t xml:space="preserve">    763 - Konstrukce suché výstavby</t>
  </si>
  <si>
    <t xml:space="preserve">    764 - Konstrukce klempířské</t>
  </si>
  <si>
    <t xml:space="preserve">    765 - Konstrukce pokrývačské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</si>
  <si>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</si>
  <si>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</si>
  <si>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</si>
  <si>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</si>
  <si>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</si>
  <si>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</si>
  <si>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</si>
  <si>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</si>
  <si>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</si>
  <si>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M - M</t>
  </si>
  <si>
    <t xml:space="preserve">    43-M - Montáž ocelových konstrukcí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</si>
  <si>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</si>
  <si>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</si>
  <si>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</si>
  <si>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</si>
  <si>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</si>
  <si>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</si>
  <si>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</si>
  <si>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</si>
  <si>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</si>
  <si>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</si>
  <si>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</si>
  <si>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</si>
  <si>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</si>
  <si>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</si>
  <si>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</si>
  <si>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</si>
  <si>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</si>
  <si>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</si>
  <si>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121151115</t>
  </si>
  <si>
    <t>Sejmutí ornice plochy do 500 m2 tl vrstvy přes 250 do 300 mm strojně</t>
  </si>
  <si>
    <t>m2</t>
  </si>
  <si>
    <t>4</t>
  </si>
  <si>
    <t>-1609023289</t>
  </si>
  <si>
    <t>PP</t>
  </si>
  <si>
    <t>Sejmutí ornice strojně při souvislé ploše přes 100 do 500 m2, tl. vrstvy přes 250 do 300 mm</t>
  </si>
  <si>
    <t>VV</t>
  </si>
  <si>
    <t>9,5*18</t>
  </si>
  <si>
    <t>"přístřešek " 8,5*3,9</t>
  </si>
  <si>
    <t>"plocha nádvoří" 450 "m2"-(9,5*18)</t>
  </si>
  <si>
    <t>Součet</t>
  </si>
  <si>
    <t>122251102</t>
  </si>
  <si>
    <t>*Odkopávky a prokopávky nezapažené v hornině třídy těžitelnosti I skupiny 3 objem do 50 m3 strojně</t>
  </si>
  <si>
    <t>m3</t>
  </si>
  <si>
    <t>-10665128</t>
  </si>
  <si>
    <t>Odkopávky a prokopávky nezapažené strojně v hornině třídy těžitelnosti I skupiny 3 přes 20 do 50 m3</t>
  </si>
  <si>
    <t>"plocha nádvoří"( 450 "m2"-(9,5*18))*0,1</t>
  </si>
  <si>
    <t>3</t>
  </si>
  <si>
    <t>131251105</t>
  </si>
  <si>
    <t>Hloubení jam nezapažených v hornině třídy těžitelnosti I skupiny 3 objemu do 1000 m3 strojně</t>
  </si>
  <si>
    <t>-1651200551</t>
  </si>
  <si>
    <t>Hloubení nezapažených jam a zářezů strojně s urovnáním dna do předepsaného profilu a spádu v hornině třídy těžitelnosti I skupiny 3 přes 500 do 1 000 m3</t>
  </si>
  <si>
    <t>32,5 "m2 řez"*9,5</t>
  </si>
  <si>
    <t>"pod přístřeškem" 32,5 "m2 řez" *8,3</t>
  </si>
  <si>
    <t>132251103</t>
  </si>
  <si>
    <t>Hloubení rýh nezapažených  š do 800 mm v hornině třídy těžitelnosti I, skupiny 3 objem do 100 m3 strojně</t>
  </si>
  <si>
    <t>-551455464</t>
  </si>
  <si>
    <t>Hloubení nezapažených rýh šířky do 800 mm strojně s urovnáním dna do předepsaného profilu a spádu v hornině třídy těžitelnosti I skupiny 3 přes 50 do 100 m3</t>
  </si>
  <si>
    <t>"základové pásy"</t>
  </si>
  <si>
    <t>((14,3*0,6*2+14,3*0,8)+(8,6*0,6*3+8,6*0,8+8,5*0,9)+(1,3+1,5+1,2)*0,8)*(1,2-0,3)</t>
  </si>
  <si>
    <t>"plot T4"(5,7+0,5+26,6)*0,3*1</t>
  </si>
  <si>
    <t>"zeď u pojezdové brány" ((4,935+4,973)/2+0,4)*0,3*1</t>
  </si>
  <si>
    <t>"nástěnka" 2,286*0,3*1</t>
  </si>
  <si>
    <t>5</t>
  </si>
  <si>
    <t>162251102</t>
  </si>
  <si>
    <t>Vodorovné přemístění přes 20 do 50 m výkopku/sypaniny z horniny třídy těžitelnosti I skupiny 1 až 3</t>
  </si>
  <si>
    <t>-568299527</t>
  </si>
  <si>
    <t>Vodorovné přemístění výkopku nebo sypaniny po suchu na obvyklém dopravním prostředku, bez naložení výkopku, avšak se složením bez rozhrnutí z horniny třídy těžitelnosti I skupiny 1 až 3 na vzdálenost přes 20 do 50 m</t>
  </si>
  <si>
    <t>"zemina na meziskládce pro další použití" 87,17+6,616</t>
  </si>
  <si>
    <t>6</t>
  </si>
  <si>
    <t>162751117</t>
  </si>
  <si>
    <t>Vodorovné přemístění přes 9 000 do 10000 m výkopku/sypaniny z horniny třídy těžitelnosti I skupiny 1 až 3</t>
  </si>
  <si>
    <t>-1675065220</t>
  </si>
  <si>
    <t>Vodorovné přemístění výkopku nebo sypaniny po suchu na obvyklém dopravním prostředku, bez naložení výkopku, avšak se složením bez rozhrnutí z horniny třídy těžitelnosti I skupiny 1 až 3 na vzdálenost přes 9 000 do 10 000 m</t>
  </si>
  <si>
    <t>27,9+606,4+67,761-87,17-6,616</t>
  </si>
  <si>
    <t>7</t>
  </si>
  <si>
    <t>167151111</t>
  </si>
  <si>
    <t>Nakládání výkopku z hornin třídy těžitelnosti I skupiny 1 až 3 přes 100 m3</t>
  </si>
  <si>
    <t>2131238229</t>
  </si>
  <si>
    <t>Nakládání, skládání a překládání neulehlého výkopku nebo sypaniny strojně nakládání, množství přes 100 m3, z hornin třídy těžitelnosti I, skupiny 1 až 3</t>
  </si>
  <si>
    <t>144,945+87,17+6,616</t>
  </si>
  <si>
    <t>8</t>
  </si>
  <si>
    <t>171151101R</t>
  </si>
  <si>
    <t>*Hutnění zeminy po odkopávkách</t>
  </si>
  <si>
    <t>-1910155779</t>
  </si>
  <si>
    <t>Hutnění boků násypů z hornin soudržných a sypkých pro jakýkoliv sklon, délku a míru zhutnění svahu</t>
  </si>
  <si>
    <t>450 "m2"-(9,5*18)</t>
  </si>
  <si>
    <t>9</t>
  </si>
  <si>
    <t>171201221</t>
  </si>
  <si>
    <t>Poplatek za uložení na skládce (skládkovné) zeminy a kamení kód odpadu 17 05 04</t>
  </si>
  <si>
    <t>t</t>
  </si>
  <si>
    <t>-684663224</t>
  </si>
  <si>
    <t>Poplatek za uložení stavebního odpadu na skládce (skládkovné) zeminy a kamení zatříděného do Katalogu odpadů pod kódem 17 05 04</t>
  </si>
  <si>
    <t>608,275*1,6</t>
  </si>
  <si>
    <t>10</t>
  </si>
  <si>
    <t>171251101</t>
  </si>
  <si>
    <t>Uložení sypaniny do násypů nezhutněných strojně</t>
  </si>
  <si>
    <t>476419706</t>
  </si>
  <si>
    <t>Uložení sypanin do násypů strojně s rozprostřením sypaniny ve vrstvách a s hrubým urovnáním nezhutněných jakékoliv třídy těžitelnosti</t>
  </si>
  <si>
    <t>"na skládku" 608,275</t>
  </si>
  <si>
    <t>"na meziskládku" 93,786</t>
  </si>
  <si>
    <t>11</t>
  </si>
  <si>
    <t>174111102</t>
  </si>
  <si>
    <t>Zásyp v uzavřených prostorech sypaninou se zhutněním ručně</t>
  </si>
  <si>
    <t>1302507590</t>
  </si>
  <si>
    <t>Zásyp sypaninou z jakékoliv horniny ručně s uložením výkopku ve vrstvách se zhutněním v uzavřených prostorách s urovnáním povrchu zásypu</t>
  </si>
  <si>
    <t>"P05 m.0.14"10,1*(0,9-0,245)</t>
  </si>
  <si>
    <t>12</t>
  </si>
  <si>
    <t>174111109</t>
  </si>
  <si>
    <t>Příplatek k zásypu za ruční prohození sypaniny sítem</t>
  </si>
  <si>
    <t>-1939123480</t>
  </si>
  <si>
    <t>Zásyp sypaninou z jakékoliv horniny ručně Příplatek k ceně za prohození sypaniny sítem</t>
  </si>
  <si>
    <t>13</t>
  </si>
  <si>
    <t>175151201</t>
  </si>
  <si>
    <t>Obsypání objektu nad přilehlým původním terénem sypaninou bez prohození, uloženou do 3 m strojně</t>
  </si>
  <si>
    <t>694913774</t>
  </si>
  <si>
    <t>Obsypání objektů nad přilehlým původním terénem strojně sypaninou z vhodných hornin třídy těžitelnosti I a II, skupiny 1 až 4 nebo materiálem uloženým ve vzdálenosti do 3 m od vnějšího kraje objektu pro jakoukoliv míru zhutnění bez prohození sypaniny</t>
  </si>
  <si>
    <t>"řez jih" 3,5 "m2"*17</t>
  </si>
  <si>
    <t>"řez severovýchod" 3,5 "m2"*6,9</t>
  </si>
  <si>
    <t>"přístřešek pro popelnice" 0,8"m2"*4,4</t>
  </si>
  <si>
    <t>Zakládání</t>
  </si>
  <si>
    <t>14</t>
  </si>
  <si>
    <t>212572121</t>
  </si>
  <si>
    <t>Lože pro trativody z kameniva drobného těženého</t>
  </si>
  <si>
    <t>1090256214</t>
  </si>
  <si>
    <t>"za opěrkou popelnice" 0,14"m2 řez"*4,4</t>
  </si>
  <si>
    <t>"za objektem" 0,12"m2 řez"*(16+3)</t>
  </si>
  <si>
    <t>212755214</t>
  </si>
  <si>
    <t>Trativody z drenážních trubek plastových flexibilních D 100 mm bez lože</t>
  </si>
  <si>
    <t>m</t>
  </si>
  <si>
    <t>1215395639</t>
  </si>
  <si>
    <t>Trativody bez lože z drenážních trubek plastových flexibilních D 100 mm</t>
  </si>
  <si>
    <t>4,4+16+3</t>
  </si>
  <si>
    <t>"zdivo u popelnic" 4,4+2</t>
  </si>
  <si>
    <t>16</t>
  </si>
  <si>
    <t>213141132</t>
  </si>
  <si>
    <t>Zřízení vrstvy z geotextilie ve sklonu do 1:1 š do 6 m</t>
  </si>
  <si>
    <t>1218008960</t>
  </si>
  <si>
    <t>Zřízení vrstvy z geotextilie  filtrační, separační, odvodňovací, ochranné, výztužné nebo protierozní ve sklonu přes 1:2 do 1:1, šířky přes 3 do 6 m</t>
  </si>
  <si>
    <t>8,6*15,7+"přesah"(8,6+15,7)*2*0,2</t>
  </si>
  <si>
    <t>"zdivo u popelnic" (1,8+0,4)*4,4</t>
  </si>
  <si>
    <t>17</t>
  </si>
  <si>
    <t>M</t>
  </si>
  <si>
    <t>69311088</t>
  </si>
  <si>
    <t>geotextilie netkaná separační, ochranná, filtrační, drenážní PES 500g/m2</t>
  </si>
  <si>
    <t>-497310304</t>
  </si>
  <si>
    <t>154,42*1,02 'Přepočtené koeficientem množství</t>
  </si>
  <si>
    <t>18</t>
  </si>
  <si>
    <t>273322511</t>
  </si>
  <si>
    <t>Základové desky ze ŽB se zvýšenými nároky na prostředí tř. C 25/30</t>
  </si>
  <si>
    <t>275602055</t>
  </si>
  <si>
    <t>Základy z betonu železového (bez výztuže) desky z betonu se zvýšenými nároky na prostředí tř. C 25/30</t>
  </si>
  <si>
    <t>"dům" 8,6*15,7*0,2</t>
  </si>
  <si>
    <t>"přístavek skladu 0.14" (3,7*1,2+2,85*1,64+4,5*1,73)*0,3</t>
  </si>
  <si>
    <t>19</t>
  </si>
  <si>
    <t>273351121</t>
  </si>
  <si>
    <t>Zřízení bednění základových desek</t>
  </si>
  <si>
    <t>628040985</t>
  </si>
  <si>
    <t>Bednění základů desek zřízení</t>
  </si>
  <si>
    <t>(8,6+15,7)*2*0,2</t>
  </si>
  <si>
    <t>"přístavek skladu 0.14" (7,35+3,7)*2*0,3</t>
  </si>
  <si>
    <t>20</t>
  </si>
  <si>
    <t>273351122</t>
  </si>
  <si>
    <t>Odstranění bednění základových desek</t>
  </si>
  <si>
    <t>385704794</t>
  </si>
  <si>
    <t>Bednění základů desek odstranění</t>
  </si>
  <si>
    <t>273361821</t>
  </si>
  <si>
    <t>Výztuž základových desek, zdí a schodiště betonářskou ocelí 10 505 (R)</t>
  </si>
  <si>
    <t>-992563675</t>
  </si>
  <si>
    <t>Výztuž základů desek z betonářské oceli 10 505 (R) nebo BSt 500</t>
  </si>
  <si>
    <t>3,435</t>
  </si>
  <si>
    <t>"přístavek 0.14 a schodiště" 1,372</t>
  </si>
  <si>
    <t>22</t>
  </si>
  <si>
    <t>274321511</t>
  </si>
  <si>
    <t>Základové pasy ze ŽB bez zvýšených nároků na prostředí tř. C 25/30</t>
  </si>
  <si>
    <t>-1903631221</t>
  </si>
  <si>
    <t>Základy z betonu železového (bez výztuže) pasy z betonu bez zvláštních nároků na prostředí tř. C 25/30</t>
  </si>
  <si>
    <t>((14,3*0,6*2+14,3*0,8)+(8,6*0,6*3+8,6*0,8+8,5*0,9)+(1,3+1,5+1,2)*0,8)*1,2</t>
  </si>
  <si>
    <t>23</t>
  </si>
  <si>
    <t>274351121</t>
  </si>
  <si>
    <t>*Zřízení bednění základových pasů rovného</t>
  </si>
  <si>
    <t>-1356607171</t>
  </si>
  <si>
    <t>Bednění základů pasů rovné zřízení</t>
  </si>
  <si>
    <t>(14,3*2*2+14,3*2)+(8,6*3*2+8,6*2+8,5*2)+(1,3+1,5+1,2)*2</t>
  </si>
  <si>
    <t>24</t>
  </si>
  <si>
    <t>274351122</t>
  </si>
  <si>
    <t>*Odstranění bednění základových pasů rovného</t>
  </si>
  <si>
    <t>1813331776</t>
  </si>
  <si>
    <t>Bednění základů pasů rovné odstranění</t>
  </si>
  <si>
    <t>25</t>
  </si>
  <si>
    <t>274361821</t>
  </si>
  <si>
    <t>Výztuž základových pasů betonářskou ocelí 10 505 (R)</t>
  </si>
  <si>
    <t>642244657</t>
  </si>
  <si>
    <t>Výztuž základů pasů z betonářské oceli 10 505 (R) nebo BSt 500</t>
  </si>
  <si>
    <t>3,0442</t>
  </si>
  <si>
    <t>Svislé a kompletní konstrukce</t>
  </si>
  <si>
    <t>26</t>
  </si>
  <si>
    <t>311234001</t>
  </si>
  <si>
    <t>Zdivo jednovrstvé z cihel děrovaných do P10 na maltu M5 tl 175 mm</t>
  </si>
  <si>
    <t>-1723325156</t>
  </si>
  <si>
    <t>Zdivo jednovrstvé z cihel děrovaných nebroušených klasických spojených na pero a drážku na maltu M5, pevnost cihel do P10, tl. zdiva 175 mm</t>
  </si>
  <si>
    <t>"1.NP S23"2,3*2,85</t>
  </si>
  <si>
    <t>27</t>
  </si>
  <si>
    <t>311274701R</t>
  </si>
  <si>
    <t>*Vnější oboustranně pohledové zdivo z keramické cihly 140x290x65mm , druhotně použité , 2x pálené do MV, vč kotvení</t>
  </si>
  <si>
    <t>45301214</t>
  </si>
  <si>
    <t>Pohledové zdivo z vápenopískových cihel na maltu M5 vnější, tloušťka zdiva 175 mm, formát a rozměr cihel 3DF Vb 240x175x113 mm, pevnost cihel přes P15 do P25</t>
  </si>
  <si>
    <t>"S12 0.14"((2,5+0,1+0,2+1,12+2,8+1,48)*2,7+2,6*3)</t>
  </si>
  <si>
    <t>28</t>
  </si>
  <si>
    <t>311321411</t>
  </si>
  <si>
    <t>*Nosná zeď ze ŽB tř. C 25/30 bez výztuže</t>
  </si>
  <si>
    <t>-1306329788</t>
  </si>
  <si>
    <t>Nadzákladové zdi z betonu železového (bez výztuže) nosné bez zvláštních nároků na vliv prostředí tř. C 25/30</t>
  </si>
  <si>
    <t>"čelní zeď přístavku-výkres statiky" (2,9+1,2+2,8+1,3)*0,85*0,25</t>
  </si>
  <si>
    <t>"zdi přístavku W1 a W2 - výkres statiky" 7,4*3,4*0,25+11*0,20</t>
  </si>
  <si>
    <t>"2.NP stěny w01, w02, w03" 11,7"m2"*0,2+2,2*3,1*0,2+6,7"m2"*0,2</t>
  </si>
  <si>
    <t>"1.NP stěny w01 až w12" "m2"((12,7-1*2)+(48,1-2,5-1,27*2-2,1-0,6-0,45)+(25,1)+(9,2-2,3)+(6,5)+(9,8-2,45-0,9)+(7,1-2,4)+(4,1)+(20,3-2,9)+(2,2))*0,2</t>
  </si>
  <si>
    <t>((14,8)+(2,2))*0,2</t>
  </si>
  <si>
    <t>"nad úrovní stropu pod nosníky" 15,5*0,2*0,15+15,5*0,2*0,05</t>
  </si>
  <si>
    <t>(4+0,78)*0,2*(3,02-2,85)</t>
  </si>
  <si>
    <t>(0,7*2+3,34+0,28+0,775)*0,2*0,37</t>
  </si>
  <si>
    <t>29</t>
  </si>
  <si>
    <t>311351121</t>
  </si>
  <si>
    <t>Zřízení oboustranného bednění nosných nadzákladových zdí</t>
  </si>
  <si>
    <t>1420390203</t>
  </si>
  <si>
    <t>Bednění nadzákladových zdí nosných rovné oboustranné za každou stranu zřízení</t>
  </si>
  <si>
    <t>"čelní nízká zeď přístavku-výkres statiky" (2,9+1,2+2,8+1,3)*0,85*2</t>
  </si>
  <si>
    <t>"zdi přístavku W1 a W2 - výkres statiky" 7,4*3,4*2+11*2</t>
  </si>
  <si>
    <t>"2.NP stěny w01, w02, w03" 11,7"m2"*2+2,2*3,1*2+6,7"m2"*2</t>
  </si>
  <si>
    <t>"1.NP stěny w01 až w12" "m2"((12,7-1*2)+(48,1-2,5-1,27*2-2,1-0,6-0,45)+(25,1)+(9,2-2,3)+(6,5)+(9,8-2,45-0,9)+(7,1-2,4)+(4,1)+(20,3-2,9)+(2,2))*2</t>
  </si>
  <si>
    <t>((14,8)+(2,2))*2</t>
  </si>
  <si>
    <t>"nad úrovní strupu pod nosníky" (15,5*0,15+15,5*0,05)*2</t>
  </si>
  <si>
    <t>((4+0,78)*(3,02-2,85))*2</t>
  </si>
  <si>
    <t>((0,7*2+3,34+0,28+0,775)*0,37)*2</t>
  </si>
  <si>
    <t>30</t>
  </si>
  <si>
    <t>311351122</t>
  </si>
  <si>
    <t>Odstranění oboustranného bednění nosných nadzákladových zdí</t>
  </si>
  <si>
    <t>466309004</t>
  </si>
  <si>
    <t>Bednění nadzákladových zdí nosných rovné oboustranné za každou stranu odstranění</t>
  </si>
  <si>
    <t>31</t>
  </si>
  <si>
    <t>311361821</t>
  </si>
  <si>
    <t>Výztuž nosných zdí betonářskou ocelí 10 505</t>
  </si>
  <si>
    <t>1173655190</t>
  </si>
  <si>
    <t>Výztuž nadzákladových zdí nosných svislých nebo odkloněných od svislice, rovných nebo oblých z betonářské oceli 10 505 (R) nebo BSt 500</t>
  </si>
  <si>
    <t>"statika příastavek 0.14" 0,8925</t>
  </si>
  <si>
    <t>"statika 2.NP zdi" 0,6632</t>
  </si>
  <si>
    <t>"statika 1.NP zdi"3,4886</t>
  </si>
  <si>
    <t>32</t>
  </si>
  <si>
    <t>313234321</t>
  </si>
  <si>
    <t>*Kotvení lícovaného zdiva konzolovými kotvami v ploše do zdiva</t>
  </si>
  <si>
    <t>1048954110</t>
  </si>
  <si>
    <t>Kotvení lícovaného zdiva konzolovými kotvami do zdiva v ploše</t>
  </si>
  <si>
    <t>"v místě S.06"8,6+6,4</t>
  </si>
  <si>
    <t>33</t>
  </si>
  <si>
    <t>317238121R</t>
  </si>
  <si>
    <t>Plochý keramický překlad š 140 mm z cihel plných pálených, vč.ocelových pásků, ukotvených, izolace tl.40mm</t>
  </si>
  <si>
    <t>1554556221</t>
  </si>
  <si>
    <t>Tlaková zóna plochých keramických překladů z cihel výšky 167 mm, na maltu vápenocementovou M5, z cihel plných pálených, šířky 145 mm</t>
  </si>
  <si>
    <t>"1.NPnad okny a dveřmi"0,98+0,67*2+0,94+0,87*4</t>
  </si>
  <si>
    <t>34</t>
  </si>
  <si>
    <t>327324127</t>
  </si>
  <si>
    <t>Opěrné zdi a valy ze ŽB odolného proti agresivnímu prostředí tř. C 25/30</t>
  </si>
  <si>
    <t>-425650829</t>
  </si>
  <si>
    <t>Opěrné zdi a valy z betonu železového  odolný proti agresivnímu prostředí tř. C 25/30</t>
  </si>
  <si>
    <t>"w03 zdivo venkovního schodiště"4,3"m2"*0,2</t>
  </si>
  <si>
    <t>"zdivo u popelnic" 4,4*2,2*0,2</t>
  </si>
  <si>
    <t>35</t>
  </si>
  <si>
    <t>327351211</t>
  </si>
  <si>
    <t>Bednění opěrných zdí a valů svislých i skloněných zřízení</t>
  </si>
  <si>
    <t>1970452554</t>
  </si>
  <si>
    <t>Bednění opěrných zdí a valů  svislých i skloněných, výšky do 20 m zřízení</t>
  </si>
  <si>
    <t>"*zdivo venkovního schodiště"4,3"m2"*2</t>
  </si>
  <si>
    <t>"zdivo u popelnic" 4,4*2,2*2+0,2*2,2</t>
  </si>
  <si>
    <t>36</t>
  </si>
  <si>
    <t>327351221</t>
  </si>
  <si>
    <t>Bednění opěrných zdí a valů svislých i skloněných odstranění</t>
  </si>
  <si>
    <t>492734231</t>
  </si>
  <si>
    <t>Bednění opěrných zdí a valů  svislých i skloněných, výšky do 20 m odstranění</t>
  </si>
  <si>
    <t>37</t>
  </si>
  <si>
    <t>330321410</t>
  </si>
  <si>
    <t>Sloupy nebo pilíře ze ŽB tř. C 25/30 bez výztuže</t>
  </si>
  <si>
    <t>-207629858</t>
  </si>
  <si>
    <t>Sloupy, pilíře, táhla, rámové stojky, vzpěry z betonu železového (bez výztuže)  bez zvláštních nároků na vliv prostředí tř. C 25/30</t>
  </si>
  <si>
    <t>"1.NP"0,2*0,2*2,9*2</t>
  </si>
  <si>
    <t>38</t>
  </si>
  <si>
    <t>331351111</t>
  </si>
  <si>
    <t>Zřízení bednění čtyřúhelníkových sloupů v do 4 m průřezu do 0,04 m2</t>
  </si>
  <si>
    <t>-1591452948</t>
  </si>
  <si>
    <t>Bednění hranatých sloupů a pilířů včetně vzepření průřezu pravoúhlého čtyřúhelníka výšky do 4 m, průřezu do 0,04 m2 zřízení</t>
  </si>
  <si>
    <t>"1.NP"0,2*4*2,9*2</t>
  </si>
  <si>
    <t>39</t>
  </si>
  <si>
    <t>331351112</t>
  </si>
  <si>
    <t>Odstranění bednění čtyřúhelníkových sloupů v do 4 m průřezu do 0,04 m2</t>
  </si>
  <si>
    <t>1298546312</t>
  </si>
  <si>
    <t>Bednění hranatých sloupů a pilířů včetně vzepření průřezu pravoúhlého čtyřúhelníka výšky do 4 m, průřezu do 0,04 m2 odstranění</t>
  </si>
  <si>
    <t>40</t>
  </si>
  <si>
    <t>342241112R</t>
  </si>
  <si>
    <t>*Přizdívky z cihel plných keramických 140x290x65mm, druhotně použitá, 2x pálená do MV, vč. spárování, tl 140 mm a kotvení</t>
  </si>
  <si>
    <t>613020851</t>
  </si>
  <si>
    <t>Příčky nebo přizdívky jednoduché z cihel nebo příčkovek pálených na maltu MVC nebo MC lícových, včetně spárování dl. 290 mm (český formát 290x140x65 mm) plných, tl. 140 mm</t>
  </si>
  <si>
    <t>"S13"(0,8+0,1)*3,2</t>
  </si>
  <si>
    <t>"S.02" (2,6+0,15+2,965+0,2+0,33+9,7)*3,2+"nad terénem pohled SV m2"8</t>
  </si>
  <si>
    <t>41</t>
  </si>
  <si>
    <t>342241113R</t>
  </si>
  <si>
    <t>31194693</t>
  </si>
  <si>
    <t>"S.06"(8,6+6,4)*0,5</t>
  </si>
  <si>
    <t>42</t>
  </si>
  <si>
    <t>342241114R</t>
  </si>
  <si>
    <t>*Příčka interiérová 1stranně pohledová z cihel plných keramických 140x290x65mm, druhotně použitá, 2x pálená do MV, vč. spárování, tl 140 mm</t>
  </si>
  <si>
    <t>968208484</t>
  </si>
  <si>
    <t>"S20 1.NP"(0,86+1,04+0,86+0,245+0,94+0,805)*2,85+4,395*0,3</t>
  </si>
  <si>
    <t>"2.NP" 9,1*3,3</t>
  </si>
  <si>
    <t>43</t>
  </si>
  <si>
    <t>342241115R</t>
  </si>
  <si>
    <t>*Příčka interiérová 2stranně pohledová z cihel plných keramických 140x290x65mm, druhotně použitá, 2x pálená do MV, vč. spárování, tl 140 mm</t>
  </si>
  <si>
    <t>392431205</t>
  </si>
  <si>
    <t>"S22 2.NP" 1,9*1,65</t>
  </si>
  <si>
    <t>44</t>
  </si>
  <si>
    <t>342244101</t>
  </si>
  <si>
    <t>Příčka z cihel děrovaných do P10 na maltu M5 tloušťky 80 mm</t>
  </si>
  <si>
    <t>-726506713</t>
  </si>
  <si>
    <t>Příčky jednoduché z cihel děrovaných  klasických spojených na pero a drážku na maltu M5, pevnost cihel do P15, tl. příčky 80 mm</t>
  </si>
  <si>
    <t>"S25 1.NP 0.10" 1,695*2,85</t>
  </si>
  <si>
    <t>(0,9+0,1+1,5+1,625)*2,85</t>
  </si>
  <si>
    <t>"2.NP"1,845*1,2</t>
  </si>
  <si>
    <t>45</t>
  </si>
  <si>
    <t>342244111</t>
  </si>
  <si>
    <t>Příčka z cihel děrovaných do P10 na maltu M5 tloušťky 115 mm</t>
  </si>
  <si>
    <t>-845411375</t>
  </si>
  <si>
    <t>Příčky jednoduché z cihel děrovaných  klasických spojených na pero a drážku na maltu M5, pevnost cihel do P15, tl. příčky 115 mm</t>
  </si>
  <si>
    <t>"S24 1.NP 0.2-0.3" 2,3*2,85</t>
  </si>
  <si>
    <t>"1.NP"(1,725+1,08+0,94+0,08+0,94+1,9+2,21)*2,85</t>
  </si>
  <si>
    <t>"2.NP"1,8*2*3,3/2+1,73*2,8</t>
  </si>
  <si>
    <t>46</t>
  </si>
  <si>
    <t>342244121.WNR</t>
  </si>
  <si>
    <t>Příčka z cihel Porotherm 14 P10 na maltu M5 tloušťky 140 mm</t>
  </si>
  <si>
    <t>-309454458</t>
  </si>
  <si>
    <t>"1.NP 0.2-0.3" 2,3*2,85</t>
  </si>
  <si>
    <t>"1.NP"(3,9+1,2)*2,85</t>
  </si>
  <si>
    <t>"2.NP"5,1"m2"</t>
  </si>
  <si>
    <t>47</t>
  </si>
  <si>
    <t>348101410R</t>
  </si>
  <si>
    <t>T08 Dřevěná závěsná svlaková vrata/žaluzie zavěšená na závěsu Z03 na nerezovou konstrukci Z02</t>
  </si>
  <si>
    <t>kus</t>
  </si>
  <si>
    <t>-28650916</t>
  </si>
  <si>
    <t>Osazení vrat a vrátek k oplocení na sloupky dřevěné, plochy jednotlivě přes 15 m2</t>
  </si>
  <si>
    <t>Vodorovné konstrukce</t>
  </si>
  <si>
    <t>48</t>
  </si>
  <si>
    <t>411321414</t>
  </si>
  <si>
    <t>Stropy deskové ze ŽB tř. C 25/30</t>
  </si>
  <si>
    <t>577431239</t>
  </si>
  <si>
    <t>Stropy z betonu železového (bez výztuže)  stropů deskových, plochých střech, desek balkonových, desek hřibových stropů včetně hlavic hřibových sloupů tř. C 25/30</t>
  </si>
  <si>
    <t>"statika 1.NP"  (9,345*3,3+8,2*6,2)*0,2</t>
  </si>
  <si>
    <t>49</t>
  </si>
  <si>
    <t>411351011</t>
  </si>
  <si>
    <t>Zřízení bednění stropů deskových tl do 25 cm bez podpěrné kce</t>
  </si>
  <si>
    <t>-1513686553</t>
  </si>
  <si>
    <t>Bednění stropních konstrukcí - bez podpěrné konstrukce desek tloušťky stropní desky přes 5 do 25 cm zřízení</t>
  </si>
  <si>
    <t>"statika 1.NP"  (9,0*3,1+8,0*6,0)+(15,5+8,2)*2*0,2</t>
  </si>
  <si>
    <t>50</t>
  </si>
  <si>
    <t>411351012</t>
  </si>
  <si>
    <t>Odstranění bednění stropů deskových tl do 25 cm bez podpěrné kce</t>
  </si>
  <si>
    <t>-75652594</t>
  </si>
  <si>
    <t>Bednění stropních konstrukcí - bez podpěrné konstrukce desek tloušťky stropní desky přes 5 do 25 cm odstranění</t>
  </si>
  <si>
    <t>51</t>
  </si>
  <si>
    <t>411361821</t>
  </si>
  <si>
    <t>Výztuž stropů betonářskou ocelí 10 505</t>
  </si>
  <si>
    <t>-831540665</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</si>
  <si>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</si>
  <si>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"statika strop 1.NP"2,4527</t>
  </si>
  <si>
    <t>Komunikace pozemní</t>
  </si>
  <si>
    <t>52</t>
  </si>
  <si>
    <t>564730001</t>
  </si>
  <si>
    <t>*Podklad z kameniva hrubého drceného vel. 8-16 mm plochy do 100 m2 tl 100 mm</t>
  </si>
  <si>
    <t>-678549925</t>
  </si>
  <si>
    <t>Podklad nebo kryt z kameniva hrubého drceného vel. 8-16 mm s rozprostřením a zhutněním plochy jednotlivě do 100 m2, po zhutnění tl. 100 mm</t>
  </si>
  <si>
    <t>"P06"2,8</t>
  </si>
  <si>
    <t>53</t>
  </si>
  <si>
    <t>564750001</t>
  </si>
  <si>
    <t>*Podklad z kameniva hrubého drceného vel. 8-16 mm plochy do 100 m2 tl 150 mm</t>
  </si>
  <si>
    <t>-532242741</t>
  </si>
  <si>
    <t>Podklad nebo kryt z kameniva hrubého drceného vel. 8-16 mm s rozprostřením a zhutněním plochy jednotlivě do 100 m2, po zhutnění tl. 150 mm</t>
  </si>
  <si>
    <t>"P05"14,1</t>
  </si>
  <si>
    <t>54</t>
  </si>
  <si>
    <t>564801011</t>
  </si>
  <si>
    <t>*Podklad ze štěrkodrtě ŠD plochy do 100 m2 tl 30 mm</t>
  </si>
  <si>
    <t>1098255611</t>
  </si>
  <si>
    <t>Podklad ze štěrkodrti ŠD s rozprostřením a zhutněním plochy jednotlivě do 100 m2, po zhutnění tl. 30 mm</t>
  </si>
  <si>
    <t>55</t>
  </si>
  <si>
    <t>564811011</t>
  </si>
  <si>
    <t>*Podklad ze štěrkodrtě ŠD plochy do 100 m2 tl 50 mm</t>
  </si>
  <si>
    <t>-421066857</t>
  </si>
  <si>
    <t>Podklad ze štěrkodrti ŠD s rozprostřením a zhutněním plochy jednotlivě do 100 m2, po zhutnění tl. 50 mm</t>
  </si>
  <si>
    <t>56</t>
  </si>
  <si>
    <t>596411111</t>
  </si>
  <si>
    <t>Kladení dlažby z vegetačních tvárnic komunikací pro pěší tl 80 mm pl do 50 m2 do štěrkové drtě</t>
  </si>
  <si>
    <t>-308626814</t>
  </si>
  <si>
    <t>Kladení dlažby z betonových vegetačních dlaždic komunikací pro pěší s ložem z kameniva těženého nebo drceného tl. do 40 mm, s vyplněním spár a vegetačních otvorů, s hutněním vibrováním tl. 80 mm, pro plochy do 50 m2</t>
  </si>
  <si>
    <t>57</t>
  </si>
  <si>
    <t>59246016</t>
  </si>
  <si>
    <t>dlažba plošná betonová vegetační 600x400x80mm</t>
  </si>
  <si>
    <t>-579838264</t>
  </si>
  <si>
    <t>Úpravy povrchů, podlahy a osazování výplní</t>
  </si>
  <si>
    <t>58</t>
  </si>
  <si>
    <t>611321121</t>
  </si>
  <si>
    <t>Vápenocementová omítka hladká jednovrstvá vnitřních stropů rovných nanášená ručně</t>
  </si>
  <si>
    <t>-543447569</t>
  </si>
  <si>
    <t>Omítka vápenocementová vnitřních ploch  nanášená ručně jednovrstvá, tloušťky do 10 mm hladká vodorovných konstrukcí stropů rovných</t>
  </si>
  <si>
    <t>"1.NP" 7,5*2+9,8</t>
  </si>
  <si>
    <t>59</t>
  </si>
  <si>
    <t>612321121</t>
  </si>
  <si>
    <t>Vápenocementová omítka hladká jednovrstvá vnitřních stěn nanášená ručně</t>
  </si>
  <si>
    <t>-1868088588</t>
  </si>
  <si>
    <t>Omítka vápenocementová vnitřních ploch  nanášená ručně jednovrstvá, tloušťky do 10 mm hladká svislých konstrukcí stěn</t>
  </si>
  <si>
    <t>60</t>
  </si>
  <si>
    <t>612631001</t>
  </si>
  <si>
    <t>Spárování spárovací maltou vnitřních pohledových ploch stěn z cihel</t>
  </si>
  <si>
    <t>-208760491</t>
  </si>
  <si>
    <t>Spárování vnitřních ploch pohledového zdiva  z cihel, spárovací maltou stěn</t>
  </si>
  <si>
    <t>"0.14 S12"29,45</t>
  </si>
  <si>
    <t>"01"52,7</t>
  </si>
  <si>
    <t>"vnitřní zdivo"</t>
  </si>
  <si>
    <t>"S20 1.NP" 9,3*2,85-4,395*2,5+1*2,85</t>
  </si>
  <si>
    <t>"2.NP"9,2*3,3</t>
  </si>
  <si>
    <t xml:space="preserve">"předstěny" </t>
  </si>
  <si>
    <t>61</t>
  </si>
  <si>
    <t>619991021</t>
  </si>
  <si>
    <t>*Oblepení rámů a keramických soklů lepící páskou</t>
  </si>
  <si>
    <t>1503840529</t>
  </si>
  <si>
    <t>Zakrytí vnitřních ploch před znečištěním včetně pozdějšího odkrytí rámů oken a dveří, keramických soklů oblepením malířskou páskou</t>
  </si>
  <si>
    <t>"rámy vnitřních dveří 1.NP" (2,41*2+1,04)*2+(2,41*2+0,94)*2*5+(2,41*2+1,07)*2+(2,41*2+0,87)*2</t>
  </si>
  <si>
    <t>"2.NP" (2,09*2+1,07)*2*2+(2,09*2+0,94)*2*2</t>
  </si>
  <si>
    <t>62</t>
  </si>
  <si>
    <t>622143003</t>
  </si>
  <si>
    <t>Montáž omítkových plastových nebo pozinkovaných rohových profilů</t>
  </si>
  <si>
    <t>-859267525</t>
  </si>
  <si>
    <t>Montáž omítkových profilů plastových, pozinkovaných nebo dřevěných upevněných vtlačením do podkladní vrstvy nebo přibitím rohových s tkaninou</t>
  </si>
  <si>
    <t>"0.1"2,65*4+(2,41*2+0,94)+(2,41*2+0,107)</t>
  </si>
  <si>
    <t>"0.2" (0,67+1,485*2)*2</t>
  </si>
  <si>
    <t>"0.3" (2,265*2+0,9)+(1,32+0,7)*2</t>
  </si>
  <si>
    <t>"0.4" (2,41*2+0,94)+(1,32+0,7)*2+2,65</t>
  </si>
  <si>
    <t>"0.5" (2,41*2+1,07)+(0,6+0,7)*2</t>
  </si>
  <si>
    <t>"0.6" (2,41*2+0,94)</t>
  </si>
  <si>
    <t>"0.7" (2,41*2+0,94)</t>
  </si>
  <si>
    <t>"0.8" 2,65*3</t>
  </si>
  <si>
    <t>"0.9" (2,41*2+0,94)*4+(2,41*2+1,07)*2</t>
  </si>
  <si>
    <t>"0.10" 2,65*2+(2,41*2+0,94)+(0,87+0,735)*2</t>
  </si>
  <si>
    <t>"0.11" (2,41*2+0,87)+2,41*2+0,82*2</t>
  </si>
  <si>
    <t>63</t>
  </si>
  <si>
    <t>55343022</t>
  </si>
  <si>
    <t>profil rohový Pz s kulatou úzkou hlavou pro vnitřní omítky tl 12mm</t>
  </si>
  <si>
    <t>316423192</t>
  </si>
  <si>
    <t>139,687*1,05 'Přepočtené koeficientem množství</t>
  </si>
  <si>
    <t>64</t>
  </si>
  <si>
    <t>622631001</t>
  </si>
  <si>
    <t>Spárování spárovací maltou vnějších pohledových ploch stěn z cihel</t>
  </si>
  <si>
    <t>-468716188</t>
  </si>
  <si>
    <t>Spárování vnějších ploch pohledového zdiva  z cihel, spárovací maltou stěn</t>
  </si>
  <si>
    <t>"014 S12"29,45</t>
  </si>
  <si>
    <t>"S06"6*0,15</t>
  </si>
  <si>
    <t>"pohled SZ" (4,43*2,97)*0,15</t>
  </si>
  <si>
    <t>"pohled SV" 36,2*0,15</t>
  </si>
  <si>
    <t>"pohled JZ" 6,7*0,15</t>
  </si>
  <si>
    <t>65</t>
  </si>
  <si>
    <t>629991011</t>
  </si>
  <si>
    <t>*Zakrytí výplní otvorů a svislých ploch fólií přilepenou lepící páskou</t>
  </si>
  <si>
    <t>-244511677</t>
  </si>
  <si>
    <t>Zakrytí vnějších ploch před znečištěním včetně pozdějšího odkrytí výplní otvorů a svislých ploch fólií přilepenou lepící páskou</t>
  </si>
  <si>
    <t>"1.NP"4,43*2,935+13,03*2,935+0,67*1,485*2+0,7*1,32*2+0,87*0,735*2</t>
  </si>
  <si>
    <t>"2.NP" 0,73*1,485*2</t>
  </si>
  <si>
    <t>66</t>
  </si>
  <si>
    <t>R</t>
  </si>
  <si>
    <t>630A2002</t>
  </si>
  <si>
    <t>*Mazanina tl přes 50 do 80 mm z betonu prostého tř. C 16/20</t>
  </si>
  <si>
    <t>-509795342</t>
  </si>
  <si>
    <t>Mazanina z betonu prostého tl. přes 50 do 80 mm třídy C 16/20</t>
  </si>
  <si>
    <t>"1.NP P01+P02"22,3*0,06+29*0,053</t>
  </si>
  <si>
    <t>67</t>
  </si>
  <si>
    <t>631311114</t>
  </si>
  <si>
    <t>Mazanina tl do 80 mm z betonu prostého bez zvýšených nároků na prostředí tř. C 16/20</t>
  </si>
  <si>
    <t>1237253174</t>
  </si>
  <si>
    <t>Mazanina z betonu  prostého bez zvýšených nároků na prostředí tl. přes 50 do 80 mm tř. C 16/20</t>
  </si>
  <si>
    <t>"podkladní beton" (8,5*1,7+8,5*4,5+1,3*4+1,5*4+1,2*4+1,3*2,3+1,5*2,3+1,2*2,3+0,35*15,5)*0,07</t>
  </si>
  <si>
    <t>"podkroví P21" 46,1*0,05</t>
  </si>
  <si>
    <t>68</t>
  </si>
  <si>
    <t>631319011</t>
  </si>
  <si>
    <t>*Příplatek k mazanině tl přes 50 do 80 mm za přehlazení povrchu</t>
  </si>
  <si>
    <t>513079176</t>
  </si>
  <si>
    <t>Příplatek k cenám mazanin za úpravu povrchu mazaniny přehlazením, mazanina tl. přes 50 do 80 mm</t>
  </si>
  <si>
    <t>69</t>
  </si>
  <si>
    <t>631319171</t>
  </si>
  <si>
    <t>Příplatek k mazanině tl do 80 mm za stržení povrchu spodní vrstvy před vložením výztuže</t>
  </si>
  <si>
    <t>1843219972</t>
  </si>
  <si>
    <t>Příplatek k cenám mazanin za stržení povrchu spodní vrstvy mazaniny latí před vložením výztuže nebo pletiva pro tl. obou vrstev mazaniny přes 50 do 80 mm</t>
  </si>
  <si>
    <t>70</t>
  </si>
  <si>
    <t>631362021</t>
  </si>
  <si>
    <t>Výztuž mazanin svařovanými sítěmi Kari</t>
  </si>
  <si>
    <t>432781550</t>
  </si>
  <si>
    <t>Výztuž mazanin ze svařovaných sítí z drátů typu KARI</t>
  </si>
  <si>
    <t>"1.NP P01+P02" (22,3+29)*0,0045</t>
  </si>
  <si>
    <t>71</t>
  </si>
  <si>
    <t>632451214</t>
  </si>
  <si>
    <t>*Potěr cementový samonivelační litý C20 tl přes 45 do 50 mm</t>
  </si>
  <si>
    <t>1319688899</t>
  </si>
  <si>
    <t>Potěr cementový samonivelační litý tř. C 20, tl. přes 45 do 50 mm</t>
  </si>
  <si>
    <t>"P03 pro systém podlahového topení (dilatovat po 40 m2), dilatovat i od všech svislých konstrukcí"</t>
  </si>
  <si>
    <t>"P03  " 59,2</t>
  </si>
  <si>
    <t>72</t>
  </si>
  <si>
    <t>632451291</t>
  </si>
  <si>
    <t>*Příplatek k cementovému samonivelačnímu litému potěru C20 ZKD 5 mm tl přes 50 mm</t>
  </si>
  <si>
    <t>-980275561</t>
  </si>
  <si>
    <t>Potěr cementový samonivelační litý Příplatek k cenám za každých dalších i započatých 5 mm tloušťky přes 50 mm tř. C 20</t>
  </si>
  <si>
    <t>"P03  " 59,2*2</t>
  </si>
  <si>
    <t>73</t>
  </si>
  <si>
    <t>632451491</t>
  </si>
  <si>
    <t>*Příplatek k potěrům za přehlazení povrchu</t>
  </si>
  <si>
    <t>-2044078881</t>
  </si>
  <si>
    <t>Potěr pískocementový běžný Příplatek k cenám za úpravu povrchu přehlazením</t>
  </si>
  <si>
    <t>74</t>
  </si>
  <si>
    <t>632481111</t>
  </si>
  <si>
    <t>*Vložka do potěru nebo mazaniny z rabicového pletiva</t>
  </si>
  <si>
    <t>-1144356398</t>
  </si>
  <si>
    <t>Vložka do cementového potěru nebo mazaniny z rabicového pletiva černého</t>
  </si>
  <si>
    <t>"P03" 59,2</t>
  </si>
  <si>
    <t>75</t>
  </si>
  <si>
    <t>632481213</t>
  </si>
  <si>
    <t>Separační vrstva z PE fólie</t>
  </si>
  <si>
    <t>-582108405</t>
  </si>
  <si>
    <t>Separační vrstva k oddělení podlahových vrstev  z polyetylénové fólie</t>
  </si>
  <si>
    <t>"P01+P02+P03+P21" 22,3+29+59,2+46,1</t>
  </si>
  <si>
    <t>76</t>
  </si>
  <si>
    <t>632481215</t>
  </si>
  <si>
    <t>Separační vrstva z geotextilie</t>
  </si>
  <si>
    <t>1755280179</t>
  </si>
  <si>
    <t>Separační vrstva k oddělení podlahových vrstev  z geotextilie</t>
  </si>
  <si>
    <t>"P05" 14,1</t>
  </si>
  <si>
    <t>77</t>
  </si>
  <si>
    <t>636211131</t>
  </si>
  <si>
    <t>Dlažba z cihel pálených dl 290 mm do štěrku naplocho - druhotně použité cihly, zásyp kamenným prachem</t>
  </si>
  <si>
    <t>-1960840671</t>
  </si>
  <si>
    <t>Dlažba z cihel pálených plných  dl. 290 mm se zalitím spár na celou výšku cementovou maltou pro spárování do štěrku, kladených naplocho</t>
  </si>
  <si>
    <t>78</t>
  </si>
  <si>
    <t>637121112</t>
  </si>
  <si>
    <t>Okapový chodník z kačírku tl 150 mm s udusáním</t>
  </si>
  <si>
    <t>992930978</t>
  </si>
  <si>
    <t>Okapový chodník z kameniva  s udusáním a urovnáním povrchu z kačírku tl. 150 mm</t>
  </si>
  <si>
    <t>"za opěrkou"4,4*3,1</t>
  </si>
  <si>
    <t>"jih"(0,9+3,8)*0,24</t>
  </si>
  <si>
    <t>79</t>
  </si>
  <si>
    <t>637311131</t>
  </si>
  <si>
    <t>*Okapový chodník z betonových záhonových obrubníků lože beton</t>
  </si>
  <si>
    <t>-1293445595</t>
  </si>
  <si>
    <t>Okapový chodník z obrubníků betonových zahradních, se zalitím spár cementovou maltou do lože z betonu prostého</t>
  </si>
  <si>
    <t>"jih"0,9+3,8</t>
  </si>
  <si>
    <t>Ostatní konstrukce a práce, bourání</t>
  </si>
  <si>
    <t>80</t>
  </si>
  <si>
    <t>941211111</t>
  </si>
  <si>
    <t>Montáž lešení řadového rámového lehkého zatížení do 200 kg/m2 š do 0,9 m v do 10 m</t>
  </si>
  <si>
    <t>-12126918</t>
  </si>
  <si>
    <t>Montáž lešení řadového rámového lehkého pracovního s podlahami s provozním zatížením tř. 3 do 200 kg/m2 šířky tř. SW06 přes 0,6 do 0,9 m, výšky do 10 m</t>
  </si>
  <si>
    <t>(15,7+1+8,8+2*1+9,55+1)*(8,5-1,9)</t>
  </si>
  <si>
    <t>(6,2+1+8,8+1*2)*(3,5-1,9)</t>
  </si>
  <si>
    <t>"přístavba" 7,1*(3-1,9)</t>
  </si>
  <si>
    <t>81</t>
  </si>
  <si>
    <t>941211211</t>
  </si>
  <si>
    <t>Příplatek k lešení řadovému rámovému lehkému š 0,9 m v do 25 m za první a ZKD den použití</t>
  </si>
  <si>
    <t>1669906415</t>
  </si>
  <si>
    <t>Montáž lešení řadového rámového lehkého pracovního s podlahami s provozním zatížením tř. 3 do 200 kg/m2 Příplatek za první a každý další den použití lešení k ceně -1111 nebo -1112</t>
  </si>
  <si>
    <t>287,74*30</t>
  </si>
  <si>
    <t>82</t>
  </si>
  <si>
    <t>941311811</t>
  </si>
  <si>
    <t>Demontáž lešení řadového modulového lehkého zatížení do 200 kg/m2 š do 0,9 m v do 10 m</t>
  </si>
  <si>
    <t>2053750708</t>
  </si>
  <si>
    <t>Demontáž lešení řadového modulového lehkého pracovního s podlahami s provozním zatížením tř. 3 do 200 kg/m2 šířky SW06 přes 0,6 do 0,9 m, výšky do 10 m</t>
  </si>
  <si>
    <t>83</t>
  </si>
  <si>
    <t>949101111</t>
  </si>
  <si>
    <t>Lešení pomocné pro objekty pozemních staveb s lešeňovou podlahou v do 1,9 m zatížení do 150 kg/m2</t>
  </si>
  <si>
    <t>-918263284</t>
  </si>
  <si>
    <t>Lešení pomocné pracovní pro objekty pozemních staveb pro zatížení do 150 kg/m2, o výšce lešeňové podlahy do 1,9 m</t>
  </si>
  <si>
    <t>84</t>
  </si>
  <si>
    <t>952901111</t>
  </si>
  <si>
    <t>Vyčištění budov bytové a občanské výstavby při výšce podlaží do 4 m</t>
  </si>
  <si>
    <t>-835867925</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</si>
  <si>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t>
  </si>
  <si>
    <t>156+140</t>
  </si>
  <si>
    <t>85</t>
  </si>
  <si>
    <t>95332120A</t>
  </si>
  <si>
    <t>Protipožární ucpávky</t>
  </si>
  <si>
    <t>soubor</t>
  </si>
  <si>
    <t>603336605</t>
  </si>
  <si>
    <t>Vložky svislé do dilatačních spár z minerální plsti včetně dodání a osazení, v jakémkoliv zdivu přes 40 do 50 mm</t>
  </si>
  <si>
    <t>86</t>
  </si>
  <si>
    <t>953943211</t>
  </si>
  <si>
    <t>*Osazování hasicího přístroje, kotveného do stěny</t>
  </si>
  <si>
    <t>412727718</t>
  </si>
  <si>
    <t>Osazování drobných kovových předmětů kotvených do stěny hasicího přístroje</t>
  </si>
  <si>
    <t>87</t>
  </si>
  <si>
    <t>44932114R</t>
  </si>
  <si>
    <t>přístroj hasicí ruční práškový P6 schopnost 21A 113B</t>
  </si>
  <si>
    <t>-413382999</t>
  </si>
  <si>
    <t>přístroj hasicí ruční práškový PG 6 LE</t>
  </si>
  <si>
    <t>88</t>
  </si>
  <si>
    <t>953945145R</t>
  </si>
  <si>
    <t>Kotvy mechanické M 16 dl 350 mm pro střední zatížení do betonu, ŽB nebo kamene s vyvrtáním otvoru</t>
  </si>
  <si>
    <t>-1043148807</t>
  </si>
  <si>
    <t>Kotvy mechanické s vyvrtáním otvoru  do betonu, železobetonu nebo tvrdého kamene pro střední zatížení průvlekové, velikost M 16, délka 300 mm</t>
  </si>
  <si>
    <t>"spárování " (130,878+38,759)*6</t>
  </si>
  <si>
    <t>89</t>
  </si>
  <si>
    <t>953961212</t>
  </si>
  <si>
    <t>*Kotvy chemickou patronou M 10 hl 90 mm do betonu, ŽB nebo kamene s vyvrtáním otvoru</t>
  </si>
  <si>
    <t>-1327767524</t>
  </si>
  <si>
    <t>Kotvy chemické s vyvrtáním otvoru do betonu, železobetonu nebo tvrdého kamene chemická patrona, velikost M 10, hloubka 90 mm</t>
  </si>
  <si>
    <t>"řez C" 2*4</t>
  </si>
  <si>
    <t>"přístavek" 2*7</t>
  </si>
  <si>
    <t>90</t>
  </si>
  <si>
    <t>953961213</t>
  </si>
  <si>
    <t>*Kotvy chemickou patronou M 12 hl 110 mm do betonu, ŽB nebo kamene s vyvrtáním otvoru</t>
  </si>
  <si>
    <t>1718434185</t>
  </si>
  <si>
    <t>Kotvy chemické s vyvrtáním otvoru do betonu, železobetonu nebo tvrdého kamene chemická patrona, velikost M 12, hloubka 110 mm</t>
  </si>
  <si>
    <t>"D.02" 2*2</t>
  </si>
  <si>
    <t>"D.03" 2*2</t>
  </si>
  <si>
    <t>91</t>
  </si>
  <si>
    <t>953961214</t>
  </si>
  <si>
    <t>*Kotvy chemickou patronou M 16 hl 125 mm do betonu, ŽB nebo kamene s vyvrtáním otvoru</t>
  </si>
  <si>
    <t>-299340592</t>
  </si>
  <si>
    <t>Kotvy chemické s vyvrtáním otvoru do betonu, železobetonu nebo tvrdého kamene chemická patrona, velikost M 16, hloubka 125 mm</t>
  </si>
  <si>
    <t>"D.01" 2</t>
  </si>
  <si>
    <t>"D.04" 2*2</t>
  </si>
  <si>
    <t>92</t>
  </si>
  <si>
    <t>953965115</t>
  </si>
  <si>
    <t>*Kotevní šroub pro chemické kotvy M 10 dl 130 mm</t>
  </si>
  <si>
    <t>1625624378</t>
  </si>
  <si>
    <t>Kotvy chemické s vyvrtáním otvoru kotevní šrouby pro chemické kotvy, velikost M 10, délka 130 mm</t>
  </si>
  <si>
    <t>93</t>
  </si>
  <si>
    <t>953965121</t>
  </si>
  <si>
    <t>*Kotevní šroub pro chemické kotvy M 12 dl 160 mm</t>
  </si>
  <si>
    <t>1967116897</t>
  </si>
  <si>
    <t>Kotvy chemické s vyvrtáním otvoru kotevní šrouby pro chemické kotvy, velikost M 12, délka 160 mm</t>
  </si>
  <si>
    <t>94</t>
  </si>
  <si>
    <t>953965131</t>
  </si>
  <si>
    <t>*Kotevní šroub pro chemické kotvy M 16 dl 190 mm</t>
  </si>
  <si>
    <t>-822859244</t>
  </si>
  <si>
    <t>Kotvy chemické s vyvrtáním otvoru kotevní šrouby pro chemické kotvy, velikost M 16, délka 190 mm</t>
  </si>
  <si>
    <t>95</t>
  </si>
  <si>
    <t>953999901</t>
  </si>
  <si>
    <t>Stavební přípomoce profesím</t>
  </si>
  <si>
    <t>kpl</t>
  </si>
  <si>
    <t>-1091561761</t>
  </si>
  <si>
    <t>Dodání a osazení hmoždinek včetně vyvrtání otvorů (s dodáním hmot) ve stropech železobetonových, vnější profil hmoždinky 10 až 12 mm</t>
  </si>
  <si>
    <t>99</t>
  </si>
  <si>
    <t>Přesun hmot</t>
  </si>
  <si>
    <t>96</t>
  </si>
  <si>
    <t>998011002</t>
  </si>
  <si>
    <t>Přesun hmot pro budovy zděné v do 12 m</t>
  </si>
  <si>
    <t>-481381897</t>
  </si>
  <si>
    <t>Přesun hmot pro budovy občanské výstavby, bydlení, výrobu a služby s nosnou svislou konstrukcí zděnou z cihel, tvárnic nebo kamene vodorovná dopravní vzdálenost do 100 m pro budovy výšky přes 6 do 12 m</t>
  </si>
  <si>
    <t>PSV</t>
  </si>
  <si>
    <t>Práce a dodávky PSV</t>
  </si>
  <si>
    <t>711</t>
  </si>
  <si>
    <t>Izolace proti vodě, vlhkosti a plynům</t>
  </si>
  <si>
    <t>97</t>
  </si>
  <si>
    <t>711112001</t>
  </si>
  <si>
    <t>Provedení izolace proti zemní vlhkosti svislé za studena nátěrem penetračním</t>
  </si>
  <si>
    <t>-108143904</t>
  </si>
  <si>
    <t>Provedení izolace proti zemní vlhkosti natěradly a tmely za studena  na ploše svislé S nátěrem penetračním</t>
  </si>
  <si>
    <t>"S07"1,7*3,5</t>
  </si>
  <si>
    <t>98</t>
  </si>
  <si>
    <t>11163150</t>
  </si>
  <si>
    <t>lak penetrační asfaltový</t>
  </si>
  <si>
    <t>-765819632</t>
  </si>
  <si>
    <t>5,95*0,00034 'Přepočtené koeficientem množství</t>
  </si>
  <si>
    <t>711142559</t>
  </si>
  <si>
    <t>Provedení izolace proti zemní vlhkosti pásy přitavením svislé NAIP</t>
  </si>
  <si>
    <t>-246386434</t>
  </si>
  <si>
    <t>Provedení izolace proti zemní vlhkosti pásy přitavením  NAIP na ploše svislé S</t>
  </si>
  <si>
    <t>"S09 za opěrkou popelnice" 4,4*2,1</t>
  </si>
  <si>
    <t>100</t>
  </si>
  <si>
    <t>62853004</t>
  </si>
  <si>
    <t>pás asfaltový natavitelný modifikovaný SBS tl 4,0mm s vložkou ze skleněné tkaniny a spalitelnou PE fólií nebo jemnozrnným minerálním posypem na horním povrchu</t>
  </si>
  <si>
    <t>-329920154</t>
  </si>
  <si>
    <t>9,24*1,221 'Přepočtené koeficientem množství</t>
  </si>
  <si>
    <t>101</t>
  </si>
  <si>
    <t>711471051</t>
  </si>
  <si>
    <t>Provedení vodorovné izolace proti tlakové vodě termoplasty lepenou fólií PVC</t>
  </si>
  <si>
    <t>-1067178720</t>
  </si>
  <si>
    <t>Provedení izolace proti povrchové a podpovrchové tlakové vodě termoplasty na ploše vodorovné V folií PVC lepenou</t>
  </si>
  <si>
    <t>8,6*15,7+(8,6+15,7)*2*0,3</t>
  </si>
  <si>
    <t>102</t>
  </si>
  <si>
    <t>28322032</t>
  </si>
  <si>
    <t>fólie hydroizolační pro spodní stavbu mPVC tl 1,5mm se signální vrstvou</t>
  </si>
  <si>
    <t>-446319403</t>
  </si>
  <si>
    <t>149,6*1,02 'Přepočtené koeficientem množství</t>
  </si>
  <si>
    <t>103</t>
  </si>
  <si>
    <t>711472051</t>
  </si>
  <si>
    <t>Provedení svislé izolace proti tlakové vodě termoplasty volně položenou fólií PVC</t>
  </si>
  <si>
    <t>-628471934</t>
  </si>
  <si>
    <t>Provedení izolace proti povrchové a podpovrchové tlakové vodě termoplasty na ploše svislé S folií PVC lepenou</t>
  </si>
  <si>
    <t>"S01+S14"(2,8+8,3)*3,4</t>
  </si>
  <si>
    <t>"S03"6,1*3,4</t>
  </si>
  <si>
    <t>"S06"6</t>
  </si>
  <si>
    <t>"S07"7,8*3,5+2,7*3,5/2</t>
  </si>
  <si>
    <t>"SO2-detail-SZ+SV+JZ+JV" (0,7+0,4)*4,4+16,2+3,2+8,85</t>
  </si>
  <si>
    <t>104</t>
  </si>
  <si>
    <t>-2110633556</t>
  </si>
  <si>
    <t>129,595*1,02 'Přepočtené koeficientem množství</t>
  </si>
  <si>
    <t>105</t>
  </si>
  <si>
    <t>-325766519</t>
  </si>
  <si>
    <t>"S03" 9*0,9+12,5"m2"+15,9*0,9+9*3,2+15,9*0,9</t>
  </si>
  <si>
    <t>106</t>
  </si>
  <si>
    <t>28322003</t>
  </si>
  <si>
    <t>fólie hydroizolační pro spodní stavbu mPVC tl 1,0mm</t>
  </si>
  <si>
    <t>971697044</t>
  </si>
  <si>
    <t>78,02*1,05 'Přepočtené koeficientem množství</t>
  </si>
  <si>
    <t>107</t>
  </si>
  <si>
    <t>711491171</t>
  </si>
  <si>
    <t>Provedení izolace proti tlakové vodě vodorovné z textilií vrstva podkladní</t>
  </si>
  <si>
    <t>964406927</t>
  </si>
  <si>
    <t>Provedení izolace proti povrchové a podpovrchové tlakové vodě ostatní na ploše vodorovné V z textilií, vrstvy podkladní</t>
  </si>
  <si>
    <t>108</t>
  </si>
  <si>
    <t>69311082</t>
  </si>
  <si>
    <t>geotextilie netkaná separační, ochranná, filtrační, drenážní PP 500g/m2</t>
  </si>
  <si>
    <t>-1747498083</t>
  </si>
  <si>
    <t>149,6*1,05 'Přepočtené koeficientem množství</t>
  </si>
  <si>
    <t>109</t>
  </si>
  <si>
    <t>711491172</t>
  </si>
  <si>
    <t>Provedení izolace proti tlakové vodě vodorovné z textilií vrstva ochranná</t>
  </si>
  <si>
    <t>-601231412</t>
  </si>
  <si>
    <t>Provedení izolace proti povrchové a podpovrchové tlakové vodě ostatní na ploše vodorovné V z textilií, vrstvy ochranné</t>
  </si>
  <si>
    <t>110</t>
  </si>
  <si>
    <t>69311068</t>
  </si>
  <si>
    <t>geotextilie netkaná separační, ochranná, filtrační, drenážní PP 300g/m2</t>
  </si>
  <si>
    <t>-1667179079</t>
  </si>
  <si>
    <t>111</t>
  </si>
  <si>
    <t>711491176</t>
  </si>
  <si>
    <t>Připevnění doplňků izolace proti vodě ukončovací lištou</t>
  </si>
  <si>
    <t>-973969483</t>
  </si>
  <si>
    <t>Provedení doplňků izolace proti vodě textilií připevnění izolace ukončovací lištou</t>
  </si>
  <si>
    <t>"S03" 6,3</t>
  </si>
  <si>
    <t>112</t>
  </si>
  <si>
    <t>28323009</t>
  </si>
  <si>
    <t>lišta ukončovací pro drenážní fólie profilované tl 8mm</t>
  </si>
  <si>
    <t>-313239073</t>
  </si>
  <si>
    <t>113</t>
  </si>
  <si>
    <t>711491271</t>
  </si>
  <si>
    <t>Provedení doplňků izolace proti vodě na ploše svislé z textilií vrstva podkladní</t>
  </si>
  <si>
    <t>491125623</t>
  </si>
  <si>
    <t>Provedení doplňků izolace proti vodě textilií na ploše svislé S vrstva podkladní</t>
  </si>
  <si>
    <t>"S01+S14"(2,8+8,3)*3,4*1,1</t>
  </si>
  <si>
    <t>114</t>
  </si>
  <si>
    <t>686692974</t>
  </si>
  <si>
    <t>100,279*1,05 'Přepočtené koeficientem množství</t>
  </si>
  <si>
    <t>115</t>
  </si>
  <si>
    <t>711741567R</t>
  </si>
  <si>
    <t>*Izolace proti vodě vodorovné provedení pod cihlami s vynechanými svislými sparami přitavením NAIP 300 mm</t>
  </si>
  <si>
    <t>1225119032</t>
  </si>
  <si>
    <t>Provedení detailů pásy přitavením dilatačních spár-uzávěr zesílením rš 1000 mm NAIP, vodorovných V</t>
  </si>
  <si>
    <t>"cihlová fasáda"2,8-0,98+14,5-0,9+3,9</t>
  </si>
  <si>
    <t>116</t>
  </si>
  <si>
    <t>-1571449840</t>
  </si>
  <si>
    <t>19,32*1,1 'Přepočtené koeficientem množství</t>
  </si>
  <si>
    <t>117</t>
  </si>
  <si>
    <t>711747067</t>
  </si>
  <si>
    <t>*Izolace proti vodě opracování trubních prostupu pod objímkou do 300 mm přitavením NAIP</t>
  </si>
  <si>
    <t>-571586105</t>
  </si>
  <si>
    <t>Provedení detailů pásy přitavením opracování trubních prostupů pod těsnící objímkou, průměru do 300 mm, NAIP</t>
  </si>
  <si>
    <t>"základová deska" 22</t>
  </si>
  <si>
    <t>"základové zdi" 4</t>
  </si>
  <si>
    <t>118</t>
  </si>
  <si>
    <t>1643458943</t>
  </si>
  <si>
    <t>4*0,5</t>
  </si>
  <si>
    <t>2*1,221 'Přepočtené koeficientem množství</t>
  </si>
  <si>
    <t>119</t>
  </si>
  <si>
    <t>-958695447</t>
  </si>
  <si>
    <t>22*0,5</t>
  </si>
  <si>
    <t>11*1,02 'Přepočtené koeficientem množství</t>
  </si>
  <si>
    <t>120</t>
  </si>
  <si>
    <t>998711202</t>
  </si>
  <si>
    <t>Přesun hmot procentní pro izolace proti vodě, vlhkosti a plynům v objektech v do 12 m</t>
  </si>
  <si>
    <t>%</t>
  </si>
  <si>
    <t>782030703</t>
  </si>
  <si>
    <t>Přesun hmot pro izolace proti vodě, vlhkosti a plynům  stanovený procentní sazbou (%) z ceny vodorovná dopravní vzdálenost do 50 m v objektech výšky přes 6 do 12 m</t>
  </si>
  <si>
    <t>712</t>
  </si>
  <si>
    <t>Povlakové krytiny</t>
  </si>
  <si>
    <t>121</t>
  </si>
  <si>
    <t>712312115</t>
  </si>
  <si>
    <t>*Povlakové krytiny střech plochých do 10° za studena nátěrem vrchním trvale elastickým polyuretanovým jednosložkovým</t>
  </si>
  <si>
    <t>1385173616</t>
  </si>
  <si>
    <t>Povlakové krytiny střech plochých do 10° natěradly a tmely za studena nátěrem vrchním trvale elastickým polyuretanovým jednosložkovým</t>
  </si>
  <si>
    <t>"R.02 atika" 6,5*0,15*2</t>
  </si>
  <si>
    <t>122</t>
  </si>
  <si>
    <t>712331101</t>
  </si>
  <si>
    <t>*Provedení povlakové krytiny střech do 10° podkladní vrstvy pásy na sucho AIP nebo NAIP</t>
  </si>
  <si>
    <t>-2076631821</t>
  </si>
  <si>
    <t>Provedení povlakové krytiny střech plochých do 10° pásy na sucho AIP nebo NAIP</t>
  </si>
  <si>
    <t>"R2"6,5*(3,1+0,1)</t>
  </si>
  <si>
    <t>123</t>
  </si>
  <si>
    <t>62852010</t>
  </si>
  <si>
    <t>pás asfaltový samolepicí modifikovaný SBS tl 2,5mm s vložkou ze skleněné rohože se  spalitelnou fólií nebo jemnozrnným minerálním posypem nebo textilií na horním povrchu</t>
  </si>
  <si>
    <t>-1401331266</t>
  </si>
  <si>
    <t>20,8*1,1655 'Přepočtené koeficientem množství</t>
  </si>
  <si>
    <t>124</t>
  </si>
  <si>
    <t>998712202</t>
  </si>
  <si>
    <t>Přesun hmot procentní pro krytiny povlakové v objektech v do 12 m</t>
  </si>
  <si>
    <t>86140421</t>
  </si>
  <si>
    <t>Přesun hmot pro povlakové krytiny stanovený procentní sazbou z ceny vodorovná dopravní vzdálenost do 50 m v objektech výšky přes 6 do 12 m</t>
  </si>
  <si>
    <t>713</t>
  </si>
  <si>
    <t>Izolace tepelné</t>
  </si>
  <si>
    <t>125</t>
  </si>
  <si>
    <t>713121111</t>
  </si>
  <si>
    <t>Montáž izolace tepelné podlah volně kladenými rohožemi, pásy, dílci, deskami 1 vrstva</t>
  </si>
  <si>
    <t>1987749983</t>
  </si>
  <si>
    <t>Montáž tepelné izolace podlah rohožemi, pásy, deskami, dílci, bloky (izolační materiál ve specifikaci) kladenými volně jednovrstvá</t>
  </si>
  <si>
    <t>"P01+P02+P03"22,3+29+59,2</t>
  </si>
  <si>
    <t>"izolace Purenit P.03-detail" (12,8+4,2)*0,08</t>
  </si>
  <si>
    <t>126</t>
  </si>
  <si>
    <t>28375012</t>
  </si>
  <si>
    <t>deska EPS 70 pro konstrukce s malým zatížením λ=0,039 tl 130mm</t>
  </si>
  <si>
    <t>538468233</t>
  </si>
  <si>
    <t>51,3*1,02 'Přepočtené koeficientem množství</t>
  </si>
  <si>
    <t>127</t>
  </si>
  <si>
    <t>28375873</t>
  </si>
  <si>
    <t>deska EPS 70 pro konstrukce s malým zatížením λ=0,039 tl 100mm</t>
  </si>
  <si>
    <t>451976265</t>
  </si>
  <si>
    <t>59,2*1,02 'Přepočtené koeficientem množství</t>
  </si>
  <si>
    <t>128</t>
  </si>
  <si>
    <t>28376522R</t>
  </si>
  <si>
    <t>deska izolační PIR s oboustranným textilním rounem 1250x625x10mm</t>
  </si>
  <si>
    <t>-1973238331</t>
  </si>
  <si>
    <t>deska izolační PIR s oboustranným textilním rounem 1250x625x20mm</t>
  </si>
  <si>
    <t>1,36*1,02 'Přepočtené koeficientem množství</t>
  </si>
  <si>
    <t>129</t>
  </si>
  <si>
    <t>713131143</t>
  </si>
  <si>
    <t>Montáž izolace tepelné stěn a základů lepením celoplošně v kombinaci s mechanickým kotvením rohoží, pásů, dílců, desek - do fasády</t>
  </si>
  <si>
    <t>997426626</t>
  </si>
  <si>
    <t>Montáž tepelné izolace stěn rohožemi, pásy, deskami, dílci, bloky (izolační materiál ve specifikaci) lepením celoplošně s mechanickým kotvením</t>
  </si>
  <si>
    <t>"S02"</t>
  </si>
  <si>
    <t>"pohled SZ" (4,43*2,97)</t>
  </si>
  <si>
    <t>"pohled SV" 36,2</t>
  </si>
  <si>
    <t>"pohled JZ" 6,7</t>
  </si>
  <si>
    <t>"S04"6*3</t>
  </si>
  <si>
    <t>"S05"20*3</t>
  </si>
  <si>
    <t>"S11"14,9*3</t>
  </si>
  <si>
    <t>130</t>
  </si>
  <si>
    <t>63150851</t>
  </si>
  <si>
    <t>pás tepelně izolační pro všechny druhy nezatížených izolací λ=0,038-0,039 tl 150mm</t>
  </si>
  <si>
    <t>-809255946</t>
  </si>
  <si>
    <t>pás tepelně izolační pro všechny druhy nezatížených izolací λ=0,038-0,039 tl 140mm</t>
  </si>
  <si>
    <t>131</t>
  </si>
  <si>
    <t>28376459</t>
  </si>
  <si>
    <t>deska z polystyrénu XPS, hrana polodrážková a hladký povrch 500kPa tl 150mm</t>
  </si>
  <si>
    <t>-1301771388</t>
  </si>
  <si>
    <t>deska z polystyrénu XPS, hrana polodrážková a hladký povrch 500kPa tl 140mm</t>
  </si>
  <si>
    <t>132</t>
  </si>
  <si>
    <t>63150852</t>
  </si>
  <si>
    <t>pás tepelně izolační pro všechny druhy nezatížených izolací λ=0,038-0,039 tl 160mm</t>
  </si>
  <si>
    <t>-1110368614</t>
  </si>
  <si>
    <t>"S04"6</t>
  </si>
  <si>
    <t>"S05"20*2</t>
  </si>
  <si>
    <t>"S11"14,9</t>
  </si>
  <si>
    <t>60,9*1,02 'Přepočtené koeficientem množství</t>
  </si>
  <si>
    <t>133</t>
  </si>
  <si>
    <t>63150791</t>
  </si>
  <si>
    <t>pás tepelně izolační pro všechny druhy nezatížených izolací λ=0,038-0,039 tl 200mm</t>
  </si>
  <si>
    <t>1361613913</t>
  </si>
  <si>
    <t>20,9*1,02 'Přepočtené koeficientem množství</t>
  </si>
  <si>
    <t>134</t>
  </si>
  <si>
    <t>63150849</t>
  </si>
  <si>
    <t>pás tepelně izolační pro všechny druhy nezatížených izolací  λ=0,038-0,039 tl 100mm</t>
  </si>
  <si>
    <t>542856062</t>
  </si>
  <si>
    <t>"S05"20</t>
  </si>
  <si>
    <t>40,9*1,02 'Přepočtené koeficientem množství</t>
  </si>
  <si>
    <t>135</t>
  </si>
  <si>
    <t>713151111</t>
  </si>
  <si>
    <t>Montáž izolace tepelné střech šikmých kladené volně mezi krokve rohoží, pásů, desek</t>
  </si>
  <si>
    <t>-503415500</t>
  </si>
  <si>
    <t>Montáž tepelné izolace střech šikmých rohožemi, pásy, deskami (izolační materiál ve specifikaci) kladenými volně mezi krokve</t>
  </si>
  <si>
    <t>(6,5+6,5)*15,5</t>
  </si>
  <si>
    <t>136</t>
  </si>
  <si>
    <t>63152108</t>
  </si>
  <si>
    <t>pás tepelně izolační univerzální λ=0,033-0,035 tl 200mm</t>
  </si>
  <si>
    <t>-2124661203</t>
  </si>
  <si>
    <t>201,5*1,05 'Přepočtené koeficientem množství</t>
  </si>
  <si>
    <t>137</t>
  </si>
  <si>
    <t>713151141</t>
  </si>
  <si>
    <t>*Montáž izolace tepelné střech šikmých parotěsné reflexní tl do 5 mm</t>
  </si>
  <si>
    <t>1959624061</t>
  </si>
  <si>
    <t>Montáž tepelné izolace střech šikmých rohožemi, pásy, deskami (izolační materiál ve specifikaci) připevněné sponkami reflexní pod krokve parotěsná , tloušťka izolace do 5 mm</t>
  </si>
  <si>
    <t>"R.01+R.04"  16,3*(6,5*2)+"přesah" (16,5+6,5*2)*2*0,3</t>
  </si>
  <si>
    <t>138</t>
  </si>
  <si>
    <t>28355300</t>
  </si>
  <si>
    <t>pás podstřešní parotěsný tepelně izolační s reflexní Al vrstvou tl 4mm tepelného odporu 0,53</t>
  </si>
  <si>
    <t>1115516047</t>
  </si>
  <si>
    <t>229,6*1,05 'Přepočtené koeficientem množství</t>
  </si>
  <si>
    <t>139</t>
  </si>
  <si>
    <t>713291222</t>
  </si>
  <si>
    <t>Montáž izolace tepelné parotěsné zábrany stěn a sloupů fólií</t>
  </si>
  <si>
    <t>1403174586</t>
  </si>
  <si>
    <t>Montáž tepelné izolace chlazených a temperovaných místností - doplňky a konstrukční součásti parotěsné zábrany stěn a sloupů fólií</t>
  </si>
  <si>
    <t>140</t>
  </si>
  <si>
    <t>63150819</t>
  </si>
  <si>
    <t xml:space="preserve">fólie kontaktní difuzně propustná </t>
  </si>
  <si>
    <t>1745179929</t>
  </si>
  <si>
    <t>fólie kontaktní difuzně propustná pro doplňkovou hydroizolační vrstvu, jednovrstvá mikrovláknitá s funkční vrstvou tl 220μm</t>
  </si>
  <si>
    <t>40,9*1,221 'Přepočtené koeficientem množství</t>
  </si>
  <si>
    <t>141</t>
  </si>
  <si>
    <t>998713202</t>
  </si>
  <si>
    <t>Přesun hmot procentní pro izolace tepelné v objektech v do 12 m</t>
  </si>
  <si>
    <t>-1936266201</t>
  </si>
  <si>
    <t>Přesun hmot pro izolace tepelné stanovený procentní sazbou (%) z ceny vodorovná dopravní vzdálenost do 50 m v objektech výšky přes 6 do 12 m</t>
  </si>
  <si>
    <t>714</t>
  </si>
  <si>
    <t>Akustická a protiotřesová opatření</t>
  </si>
  <si>
    <t>142</t>
  </si>
  <si>
    <t>714182001</t>
  </si>
  <si>
    <t>Montáž pohltivých izolačních vložek volně rohoží stropů a stěn</t>
  </si>
  <si>
    <t>-2034318842</t>
  </si>
  <si>
    <t>Montáž pohltivých a konstrukčních součástí  vložek izolačních volně rohoží stropů nebo stěn</t>
  </si>
  <si>
    <t>"P21" 46,1</t>
  </si>
  <si>
    <t>143</t>
  </si>
  <si>
    <t>28375671</t>
  </si>
  <si>
    <t>deska pro kročejový útlum tl 20mm</t>
  </si>
  <si>
    <t>1863162865</t>
  </si>
  <si>
    <t>46,1*1,02 'Přepočtené koeficientem množství</t>
  </si>
  <si>
    <t>144</t>
  </si>
  <si>
    <t>714186034</t>
  </si>
  <si>
    <t>Montáž pohltivých desek zakrytí desek sklotkaninou (fólií, pletivem)</t>
  </si>
  <si>
    <t>1631445323</t>
  </si>
  <si>
    <t>Montáž pohltivých a konstrukčních součástí  zakrytí izolačních vložek sklotkaninou, fólií, pletivem a pod.</t>
  </si>
  <si>
    <t>145</t>
  </si>
  <si>
    <t>28323020</t>
  </si>
  <si>
    <t>fólie separační</t>
  </si>
  <si>
    <t>-1514121302</t>
  </si>
  <si>
    <t>fólie separační PE 2 x 50 m</t>
  </si>
  <si>
    <t>146</t>
  </si>
  <si>
    <t>998714202</t>
  </si>
  <si>
    <t>Přesun hmot procentní pro akustická a protiotřesová opatření v objektech v do 12 m</t>
  </si>
  <si>
    <t>-1552619952</t>
  </si>
  <si>
    <t>Přesun hmot pro akustická a protiotřesová opatření  stanovený procentní sazbou (%) z ceny vodorovná dopravní vzdálenost do 50 m v objektech výšky přes 6 do 12 m</t>
  </si>
  <si>
    <t>725</t>
  </si>
  <si>
    <t>Zdravotechnika - zařizovací předměty</t>
  </si>
  <si>
    <t>147</t>
  </si>
  <si>
    <t>725291511R</t>
  </si>
  <si>
    <t>OV15 Doplňky zařízení koupelen a záchodů plastové dávkovač tekutého mýdla 0,8-1,2 l, nerez</t>
  </si>
  <si>
    <t>847653681</t>
  </si>
  <si>
    <t>Doplňky zařízení koupelen a záchodů  plastové dávkovač tekutého mýdla na 350 ml</t>
  </si>
  <si>
    <t>148</t>
  </si>
  <si>
    <t>725291512R</t>
  </si>
  <si>
    <t>OV16 Doplňky zařízení koupelen a záchodů plastové dávkovač tekutého mýdla, nerez</t>
  </si>
  <si>
    <t>1767475122</t>
  </si>
  <si>
    <t>149</t>
  </si>
  <si>
    <t>725291621</t>
  </si>
  <si>
    <t>OV08 Doplňky zařízení koupelen a záchodů nerezové zásobník toaletních papírů</t>
  </si>
  <si>
    <t>1884458768</t>
  </si>
  <si>
    <t>Doplňky zařízení koupelen a záchodů  nerezové zásobník toaletních papírů d=300 mm</t>
  </si>
  <si>
    <t>150</t>
  </si>
  <si>
    <t>725291631</t>
  </si>
  <si>
    <t>OV09  Doplňky zařízení koupelen a záchodů nerezové zásobník papírových ručníků</t>
  </si>
  <si>
    <t>252694957</t>
  </si>
  <si>
    <t>Doplňky zařízení koupelen a záchodů  nerezové zásobník papírových ručníků</t>
  </si>
  <si>
    <t>151</t>
  </si>
  <si>
    <t>725900900R</t>
  </si>
  <si>
    <t xml:space="preserve">OV10 Elektrický sušák na ruce </t>
  </si>
  <si>
    <t>-23368294</t>
  </si>
  <si>
    <t>Opravy ostatního zařízení  upevnění doplňkového zařízení (např. mýdlenka, sušák) přišroubováním (za 1 vrut)</t>
  </si>
  <si>
    <t>152</t>
  </si>
  <si>
    <t>725900901R</t>
  </si>
  <si>
    <t>OV11 Bezdotykový odpadkový koš, nerez</t>
  </si>
  <si>
    <t>123054362</t>
  </si>
  <si>
    <t>153</t>
  </si>
  <si>
    <t>725900902R</t>
  </si>
  <si>
    <t>OV12 Nerezový koš na tříděný odpad 3 x 18 l</t>
  </si>
  <si>
    <t>-586965131</t>
  </si>
  <si>
    <t>154</t>
  </si>
  <si>
    <t>998725202</t>
  </si>
  <si>
    <t>Přesun hmot procentní pro zařizovací předměty v objektech v do 12 m</t>
  </si>
  <si>
    <t>-413940193</t>
  </si>
  <si>
    <t>Přesun hmot pro zařizovací předměty  stanovený procentní sazbou (%) z ceny vodorovná dopravní vzdálenost do 50 m v objektech výšky přes 6 do 12 m</t>
  </si>
  <si>
    <t>742</t>
  </si>
  <si>
    <t>Elektroinstalace - slaboproud</t>
  </si>
  <si>
    <t>155</t>
  </si>
  <si>
    <t>742210004R</t>
  </si>
  <si>
    <t>*Přesun ústředny EPS</t>
  </si>
  <si>
    <t>-1022144753</t>
  </si>
  <si>
    <t>Montáž ústředny EPS bez čelního panelu jednokruhové</t>
  </si>
  <si>
    <t>156</t>
  </si>
  <si>
    <t>742210521R</t>
  </si>
  <si>
    <t>*Kontrola funkčnosti EPS</t>
  </si>
  <si>
    <t>1123274642</t>
  </si>
  <si>
    <t>Zkoušky a revize EPS revize výchozí systému EPS na jeden detektor</t>
  </si>
  <si>
    <t>157</t>
  </si>
  <si>
    <t>998742202</t>
  </si>
  <si>
    <t>Přesun hmot procentní pro slaboproud v objektech v do 12 m</t>
  </si>
  <si>
    <t>-1988300788</t>
  </si>
  <si>
    <t>Přesun hmot pro slaboproud stanovený procentní sazbou (%) z ceny vodorovná dopravní vzdálenost do 50 m v objektech výšky přes 6 do 12 m</t>
  </si>
  <si>
    <t>762</t>
  </si>
  <si>
    <t>Konstrukce tesařské</t>
  </si>
  <si>
    <t>158</t>
  </si>
  <si>
    <t>762081150</t>
  </si>
  <si>
    <t>Hoblování hraněného řeziva ve staveništní dílně</t>
  </si>
  <si>
    <t>-1303213154</t>
  </si>
  <si>
    <t>Práce společné pro tesařské konstrukce  hoblování hraněného řeziva přímo na staveništi</t>
  </si>
  <si>
    <t>0,027+0,061+0,22+0,437+0,264+7,117+0,999+0,269+1,897+1,966</t>
  </si>
  <si>
    <t>159</t>
  </si>
  <si>
    <t>762082540</t>
  </si>
  <si>
    <t>Provedení tesařského profilování zhlaví trámu jednoduchý vnitřní jeden a půloblouk pl. přes 320 cm2</t>
  </si>
  <si>
    <t>-138285914</t>
  </si>
  <si>
    <t>Práce společné pro tesařské konstrukce  profilování zhlaví trámů a ozdobných konců vnitřní jeden a půloblouk, plochy přes 320 cm2</t>
  </si>
  <si>
    <t>160</t>
  </si>
  <si>
    <t>762083121</t>
  </si>
  <si>
    <t>Impregnace řeziva proti dřevokaznému hmyzu, houbám a plísním máčením třída ohrožení 1 a 2</t>
  </si>
  <si>
    <t>-2119718785</t>
  </si>
  <si>
    <t>Práce společné pro tesařské konstrukce  impregnace řeziva máčením proti dřevokaznému hmyzu, houbám a plísním, třída ohrožení 1 a 2 (dřevo v interiéru)</t>
  </si>
  <si>
    <t>161</t>
  </si>
  <si>
    <t>762085111</t>
  </si>
  <si>
    <t>*Montáž svorníků nebo šroubů dl do 150 mm</t>
  </si>
  <si>
    <t>280605736</t>
  </si>
  <si>
    <t>Montáž ocelových spojovacích prostředků (materiál ve specifikaci) svorníků nebo šroubů délky do 150 mm</t>
  </si>
  <si>
    <t>"sloupky krovu"7*2</t>
  </si>
  <si>
    <t>162</t>
  </si>
  <si>
    <t>31197010</t>
  </si>
  <si>
    <t>tyč závitová Zn bílý DIN 975 8.8 M22</t>
  </si>
  <si>
    <t>-1710969650</t>
  </si>
  <si>
    <t>0,2*14</t>
  </si>
  <si>
    <t>163</t>
  </si>
  <si>
    <t>31111014</t>
  </si>
  <si>
    <t>matice přesná šestihranná Pz DIN 934-8 M22</t>
  </si>
  <si>
    <t>100 kus</t>
  </si>
  <si>
    <t>273715137</t>
  </si>
  <si>
    <t>164</t>
  </si>
  <si>
    <t>762085112</t>
  </si>
  <si>
    <t>*Montáž svorníků nebo šroubů dl přes 150 do 300 mm</t>
  </si>
  <si>
    <t>-503527004</t>
  </si>
  <si>
    <t>Montáž ocelových spojovacích prostředků (materiál ve specifikaci) svorníků nebo šroubů délky přes 150 do 300 mm</t>
  </si>
  <si>
    <t>"u vaznice T"7*4</t>
  </si>
  <si>
    <t>165</t>
  </si>
  <si>
    <t>31197004</t>
  </si>
  <si>
    <t>tyč závitová Pz 4.6 M12</t>
  </si>
  <si>
    <t>-133000751</t>
  </si>
  <si>
    <t>0,5*28</t>
  </si>
  <si>
    <t>166</t>
  </si>
  <si>
    <t>31111006</t>
  </si>
  <si>
    <t>matice přesná šestihranná Pz DIN 934-8 M12</t>
  </si>
  <si>
    <t>897183254</t>
  </si>
  <si>
    <t>167</t>
  </si>
  <si>
    <t>762131124</t>
  </si>
  <si>
    <t>*Montáž bednění stěn z hrubých prken tl do 32 mm na sraz</t>
  </si>
  <si>
    <t>-728828331</t>
  </si>
  <si>
    <t>Montáž bednění stěn z hrubých prken tl. do 32 mm na sraz</t>
  </si>
  <si>
    <t>"stěna u R.02 ocel nosník HEB160" 7,60*0,16</t>
  </si>
  <si>
    <t>168</t>
  </si>
  <si>
    <t>60515111</t>
  </si>
  <si>
    <t>řezivo jehličnaté boční prkno 20-30mm</t>
  </si>
  <si>
    <t>1712150876</t>
  </si>
  <si>
    <t>1,216*0,022</t>
  </si>
  <si>
    <t>169</t>
  </si>
  <si>
    <t>762195000</t>
  </si>
  <si>
    <t>Spojovací prostředky pro montáž stěn, příček, bednění stěn</t>
  </si>
  <si>
    <t>-183373568</t>
  </si>
  <si>
    <t>Spojovací prostředky stěn a příček hřebíky, svory, fixační prkna</t>
  </si>
  <si>
    <t>170</t>
  </si>
  <si>
    <t>762332141</t>
  </si>
  <si>
    <t>*Montáž vázaných kcí krovů pravidelných z hraněného řeziva pl přes 50 do 120 cm2 s ocelovými spojkami</t>
  </si>
  <si>
    <t>-181329476</t>
  </si>
  <si>
    <t>Montáž vázaných konstrukcí krovů střech pultových, sedlových, valbových, stanových čtvercového nebo obdélníkového půdorysu z řeziva hraněného s použitím ocelových spojek (spojky ve specifikaci) průřezové plochy přes 50 do 120 cm2</t>
  </si>
  <si>
    <t>"krov sloupky a vzpěry 100/100"</t>
  </si>
  <si>
    <t>3,5*2+3,5*2+1,17</t>
  </si>
  <si>
    <t>1,82+1,78+1,38</t>
  </si>
  <si>
    <t>"bačkora 100/80 řez A"0,45+1,795</t>
  </si>
  <si>
    <t>" nadpraží detail D.1.1B.06"12,7</t>
  </si>
  <si>
    <t>171</t>
  </si>
  <si>
    <t>60515121</t>
  </si>
  <si>
    <t>řezivo jehličnaté boční prkno 40-60mm</t>
  </si>
  <si>
    <t>1709514049</t>
  </si>
  <si>
    <t>" nadpraží detail D.1.1B.06"12,7*0,12*0,04</t>
  </si>
  <si>
    <t>172</t>
  </si>
  <si>
    <t>60512127</t>
  </si>
  <si>
    <t>hranol stavební řezivo průřezu do 120cm2 přes dl 8m</t>
  </si>
  <si>
    <t>-1065335879</t>
  </si>
  <si>
    <t>20,15*0,1*0,1</t>
  </si>
  <si>
    <t>"bačkora 100/80 "(0,45+1,795)*0,1*0,08</t>
  </si>
  <si>
    <t>173</t>
  </si>
  <si>
    <t>42412025R</t>
  </si>
  <si>
    <t>plech P6 140x335mm</t>
  </si>
  <si>
    <t>-432296401</t>
  </si>
  <si>
    <t>kotevní botka čtvercová 90x90x2,0mm</t>
  </si>
  <si>
    <t>174</t>
  </si>
  <si>
    <t>762332143</t>
  </si>
  <si>
    <t>*Montáž vázaných kcí krovů pravidelných z hraněného řeziva pl přes 224 do 288 cm2 s ocelovými spojkami</t>
  </si>
  <si>
    <t>1425727723</t>
  </si>
  <si>
    <t>Montáž vázaných konstrukcí krovů střech pultových, sedlových, valbových, stanových čtvercového nebo obdélníkového půdorysu z řeziva hraněného s použitím ocelových spojek (spojky ve specifikaci) průřezové plochy přes 224 do 288 cm2</t>
  </si>
  <si>
    <t>"pozednice 160/160" 15,5</t>
  </si>
  <si>
    <t>175</t>
  </si>
  <si>
    <t>60512135</t>
  </si>
  <si>
    <t>hranol stavební řezivo průřezu do 288cm2 do dl 6m</t>
  </si>
  <si>
    <t>-2042692742</t>
  </si>
  <si>
    <t>"pozednice 160/160"15,5*(0,16*0,16)</t>
  </si>
  <si>
    <t>0,397*1,1 'Přepočtené koeficientem množství</t>
  </si>
  <si>
    <t>176</t>
  </si>
  <si>
    <t>762332144</t>
  </si>
  <si>
    <t>*Montáž vázaných kcí krovů pravidelných z hraněného řeziva pl přes 288 do 450 cm2 s ocelovými spojkami</t>
  </si>
  <si>
    <t>1178757536</t>
  </si>
  <si>
    <t>Montáž vázaných konstrukcí krovů střech pultových, sedlových, valbových, stanových čtvercového nebo obdélníkového půdorysu z řeziva hraněného s použitím ocelových spojek (spojky ve specifikaci) průřezové plochy přes 288 do 450 cm2</t>
  </si>
  <si>
    <t>"Krokev 260/140" (6+6,22)*16</t>
  </si>
  <si>
    <t>"řez C-krov 100/400" 6</t>
  </si>
  <si>
    <t>177</t>
  </si>
  <si>
    <t>60512141</t>
  </si>
  <si>
    <t>hranol stavební řezivo průřezu do 450cm2 dl 6-8m</t>
  </si>
  <si>
    <t>-2060385645</t>
  </si>
  <si>
    <t>"řez C-krov 100/400" 6*0,1*0,4</t>
  </si>
  <si>
    <t>0,24*1,1 'Přepočtené koeficientem množství</t>
  </si>
  <si>
    <t>178</t>
  </si>
  <si>
    <t>61223272</t>
  </si>
  <si>
    <t>hranol konstrukční KVH lepený průřezu 140-260mm pohledový</t>
  </si>
  <si>
    <t>853589229</t>
  </si>
  <si>
    <t>hranol konstrukční KVH lepený průřezu 140x140-240mm pohledový</t>
  </si>
  <si>
    <t>"Krokev 260/140" (6+6,22)*16*0,26*0,14</t>
  </si>
  <si>
    <t>179</t>
  </si>
  <si>
    <t>42412021R</t>
  </si>
  <si>
    <t>kotevní desky  200x150mm</t>
  </si>
  <si>
    <t>-1176285105</t>
  </si>
  <si>
    <t>"mez řezy C-E" 7*2</t>
  </si>
  <si>
    <t>180</t>
  </si>
  <si>
    <t>762341026</t>
  </si>
  <si>
    <t>Bednění střech rovných z desek OSB tl 22 mm na pero a drážku šroubovaných na krokve</t>
  </si>
  <si>
    <t>-1115578840</t>
  </si>
  <si>
    <t>Bednění a laťování bednění střech rovných sklonu do 60° s vyřezáním otvorů z dřevoštěpkových desek OSB šroubovaných na krokve na pero a drážku, tloušťky desky 22 mm</t>
  </si>
  <si>
    <t>181</t>
  </si>
  <si>
    <t>762341250</t>
  </si>
  <si>
    <t>*Montáž bednění střech rovných a šikmých sklonu do 60° z hoblovaných prken</t>
  </si>
  <si>
    <t>-1390317799</t>
  </si>
  <si>
    <t>Montáž bednění střech rovných a šikmých sklonu do 60° s vyřezáním otvorů z prken hoblovaných</t>
  </si>
  <si>
    <t>"hřeben - pod střešní šindel" 16,5*((0,6+0,6-0,15-0,08)+0,6)</t>
  </si>
  <si>
    <t>"R02" 6,5*3</t>
  </si>
  <si>
    <t>182</t>
  </si>
  <si>
    <t>60511093</t>
  </si>
  <si>
    <t>řezivo jehličnaté boční omítané š 80-160mm tl 23mm dl 4-6m</t>
  </si>
  <si>
    <t>-874937175</t>
  </si>
  <si>
    <t>45,405*0,022</t>
  </si>
  <si>
    <t>183</t>
  </si>
  <si>
    <t>762341650</t>
  </si>
  <si>
    <t>Montáž bednění říms z hoblovaných prken 200x40mm</t>
  </si>
  <si>
    <t>801701556</t>
  </si>
  <si>
    <t>Bednění a laťování montáž bednění štítových okapových říms, krajnic, závětrných prken a žaluzií ve spádu nebo rovnoběžně s okapem z prken hoblovaných</t>
  </si>
  <si>
    <t>16,8*0,2*2</t>
  </si>
  <si>
    <t>184</t>
  </si>
  <si>
    <t>60511064</t>
  </si>
  <si>
    <t>řezivo jehličnaté omítané</t>
  </si>
  <si>
    <t>-1447235784</t>
  </si>
  <si>
    <t>řezivo jehličnaté středové omítané</t>
  </si>
  <si>
    <t>6,72*0,04</t>
  </si>
  <si>
    <t>185</t>
  </si>
  <si>
    <t>762342214</t>
  </si>
  <si>
    <t>*Montáž laťování na střechách jednoduchých sklonu do 60° osové vzdálenosti do 360 mm</t>
  </si>
  <si>
    <t>-745907227</t>
  </si>
  <si>
    <t>Bednění a laťování montáž laťování střech jednoduchých sklonu do 60° při osové vzdálenosti latí přes 150 do 360 mm</t>
  </si>
  <si>
    <t>186</t>
  </si>
  <si>
    <t>60514101</t>
  </si>
  <si>
    <t>řezivo jehličnaté lať 10-25cm2</t>
  </si>
  <si>
    <t>-1891483489</t>
  </si>
  <si>
    <t>"latě"15,5*(26+25)*(0,04*0,06)</t>
  </si>
  <si>
    <t>187</t>
  </si>
  <si>
    <t>762342511</t>
  </si>
  <si>
    <t>*Montáž kontralatí na podklad bez tepelné izolace</t>
  </si>
  <si>
    <t>-659472441</t>
  </si>
  <si>
    <t>Montáž laťování montáž kontralatí na podklad bez tepelné izolace</t>
  </si>
  <si>
    <t>"kontralatě" 6,5*(63*2)</t>
  </si>
  <si>
    <t>188</t>
  </si>
  <si>
    <t>836494514</t>
  </si>
  <si>
    <t>"kontralatě" 6,5*(63*2)*(0,04*0,06)</t>
  </si>
  <si>
    <t>189</t>
  </si>
  <si>
    <t>762395000</t>
  </si>
  <si>
    <t>Spojovací prostředky krovů, bednění, laťování, nadstřešních konstrukcí</t>
  </si>
  <si>
    <t>-377431928</t>
  </si>
  <si>
    <t>Spojovací prostředky krovů, bednění a laťování, nadstřešních konstrukcí  svory, prkna, hřebíky, pásová ocel, vruty</t>
  </si>
  <si>
    <t>0,061+0,22+0,437+0,264+7,117+0,999+0,269+1,897+1,966</t>
  </si>
  <si>
    <t>190</t>
  </si>
  <si>
    <t>762431016</t>
  </si>
  <si>
    <t>Obložení stěn z desek OSB tl 22 mm na sraz přibíjených</t>
  </si>
  <si>
    <t>-1341112945</t>
  </si>
  <si>
    <t>Obložení stěn z dřevoštěpkových desek OSB přibíjených na sraz, tloušťky desky 22 mm</t>
  </si>
  <si>
    <t>191</t>
  </si>
  <si>
    <t>762812410R</t>
  </si>
  <si>
    <t>*Montáž záklopu z hoblovaných prken na sraz spáry nekryté</t>
  </si>
  <si>
    <t>-1561453949</t>
  </si>
  <si>
    <t>Záklop stropů montáž (materiál ve specifikaci) z prken hoblovaných s olištováním kolem zdí zapuštěného na sraz, spáry nekryté</t>
  </si>
  <si>
    <t>"detail D.1.1B.06"12,7*0,53</t>
  </si>
  <si>
    <t>192</t>
  </si>
  <si>
    <t>-937053930</t>
  </si>
  <si>
    <t>"prkno" 6,731*0,022</t>
  </si>
  <si>
    <t>193</t>
  </si>
  <si>
    <t>762895000</t>
  </si>
  <si>
    <t>Spojovací prostředky pro montáž záklopu, stropnice a podbíjení</t>
  </si>
  <si>
    <t>-1621669137</t>
  </si>
  <si>
    <t>Spojovací prostředky záklopu stropů, stropnic, podbíjení  hřebíky, svory</t>
  </si>
  <si>
    <t>40,9*0,022+0,148</t>
  </si>
  <si>
    <t>194</t>
  </si>
  <si>
    <t>998762202</t>
  </si>
  <si>
    <t>Přesun hmot procentní pro kce tesařské v objektech v do 12 m</t>
  </si>
  <si>
    <t>-43432845</t>
  </si>
  <si>
    <t>Přesun hmot pro konstrukce tesařské  stanovený procentní sazbou (%) z ceny vodorovná dopravní vzdálenost do 50 m v objektech výšky přes 6 do 12 m</t>
  </si>
  <si>
    <t>763</t>
  </si>
  <si>
    <t>Konstrukce suché výstavby</t>
  </si>
  <si>
    <t>195</t>
  </si>
  <si>
    <t>763111741</t>
  </si>
  <si>
    <t>Montáž parotěsné zábrany do SDK příčky</t>
  </si>
  <si>
    <t>-968313930</t>
  </si>
  <si>
    <t>Příčka ze sádrokartonových desek  ostatní konstrukce a práce na příčkách ze sádrokartonových desek montáž parotěsné zábrany</t>
  </si>
  <si>
    <t>196</t>
  </si>
  <si>
    <t>28329274</t>
  </si>
  <si>
    <t>fólie PE vyztužená pro parotěsnou vrstvu (reakce na oheň - třída E) 110g/m2</t>
  </si>
  <si>
    <t>-479282828</t>
  </si>
  <si>
    <t>40,9*1,1235 'Přepočtené koeficientem množství</t>
  </si>
  <si>
    <t>197</t>
  </si>
  <si>
    <t>763113331R</t>
  </si>
  <si>
    <t>*SDK předsazená instalační tl 230 mm zdvojený profil CW+UW desky 2xH2 12,5 bez izolace</t>
  </si>
  <si>
    <t>188739445</t>
  </si>
  <si>
    <t>Příčka instalační ze sádrokartonových desek s nosnou konstrukcí ze zdvojených ocelových profilů UW, CW s mezerou, CW profily navzájem spojeny páskem sádry dvojitě opláštěná deskami protipožárními impregnovanými DFH2 tl. 2 x 12,5 mm EI 90, Rw do 54 dB, pří</t>
  </si>
  <si>
    <t>"S27" 1,03*2,65</t>
  </si>
  <si>
    <t>198</t>
  </si>
  <si>
    <t>763121211</t>
  </si>
  <si>
    <t>*SDK stěna předsazená deska 1xA tl 12,5 mm lepené celoplošně bez nosné kce</t>
  </si>
  <si>
    <t>416695120</t>
  </si>
  <si>
    <t>Stěna předsazená ze sádrokartonových desek bez nosné konstrukce jednoduše opláštěná deskou standardní A tl. 12,5 mm, lepenou celoplošně</t>
  </si>
  <si>
    <t>"S26"11,8"m2"</t>
  </si>
  <si>
    <t>199</t>
  </si>
  <si>
    <t>763121214R</t>
  </si>
  <si>
    <t>*SDK stěna předsazená zvukově izolační utlumující deska 1x tl 12,5 mm lepené celoplošně bez nosné kce</t>
  </si>
  <si>
    <t>797727635</t>
  </si>
  <si>
    <t>"S13"0,8*3</t>
  </si>
  <si>
    <t>"S21" 2,475*2,65</t>
  </si>
  <si>
    <t>200</t>
  </si>
  <si>
    <t>763121411</t>
  </si>
  <si>
    <t>*SDK stěna předsazená tl 62,5 mm profil CW+UW 50 deska 1xA 12,5 bez izolace EI15</t>
  </si>
  <si>
    <t>-571775569</t>
  </si>
  <si>
    <t>Stěna předsazená ze sádrokartonových desek s nosnou konstrukcí z ocelových profilů CW, UW jednoduše opláštěná deskou standardní A tl. 12,5 mm bez izolace, EI 15, stěna tl. 62,5 mm, profil 50</t>
  </si>
  <si>
    <t>201</t>
  </si>
  <si>
    <t>763121422</t>
  </si>
  <si>
    <t>*SDK stěna předsazená tl 62,5 mm profil CW+UW 50 deska 1xH2 12,5 bez izolace EI 15</t>
  </si>
  <si>
    <t>1108040220</t>
  </si>
  <si>
    <t>Stěna předsazená ze sádrokartonových desek s nosnou konstrukcí z ocelových profilů CW, UW jednoduše opláštěná deskou impregnovanou H2 tl. 12,5 mm bez izolace, EI 15, stěna tl. 62,5 mm, profil 50</t>
  </si>
  <si>
    <t>"S28 0.7+0.11"1,03*2,65+1,625*2,65</t>
  </si>
  <si>
    <t>202</t>
  </si>
  <si>
    <t>763121448R</t>
  </si>
  <si>
    <t>*SDK stěna předsazená zvukově utlumující izolační deska SDK 12,5 bez izolace na dřevěných latích 40x60</t>
  </si>
  <si>
    <t>1284335692</t>
  </si>
  <si>
    <t>Stěna předsazená ze sádrokartonových desek s nosnou konstrukcí z ocelových profilů CW, UW jednoduše opláštěná deskou akustickou tl. 12,5 mm s izolací, EI 30, stěna tl. 65 mm, profil 50, Rw do 22 dB</t>
  </si>
  <si>
    <t>203</t>
  </si>
  <si>
    <t>763121465R</t>
  </si>
  <si>
    <t>*SDK stěna předsazená tl 75 mm profil CW+UW 50 desky 2xDFH2 12,5 bez izolace</t>
  </si>
  <si>
    <t>-589229058</t>
  </si>
  <si>
    <t>Stěna předsazená ze sádrokartonových desek s nosnou konstrukcí z ocelových profilů CW, UW dvojitě opláštěná deskami protipožárními impregnovanými DFH2 tl. 2 x 12,5 mm s izolací, EI 45, stěna tl. 75 mm, profil 50</t>
  </si>
  <si>
    <t>"S01"(1,855*2,65)</t>
  </si>
  <si>
    <t>204</t>
  </si>
  <si>
    <t>763121474R</t>
  </si>
  <si>
    <t>*SDK stěna předsazená tl 230 mm profil CW+UW desky 2xDFH2 12,5 bez izolace</t>
  </si>
  <si>
    <t>-2115273443</t>
  </si>
  <si>
    <t>Stěna předsazená ze sádrokartonových desek s nosnou konstrukcí z ocelových profilů CW, UW dvojitě opláštěná deskami protipožárními impregnovanými DFH2 tl. 2 x 15 mm bez izolace, EI 60, stěna tl. 130 mm, profil 100</t>
  </si>
  <si>
    <t>"S14" (2,67+0,9+1,95)*2,8</t>
  </si>
  <si>
    <t>"S27"1,03*2,85*2</t>
  </si>
  <si>
    <t>205</t>
  </si>
  <si>
    <t>763121714</t>
  </si>
  <si>
    <t>SDK stěna předsazená základní penetrační nátěr</t>
  </si>
  <si>
    <t>6333970</t>
  </si>
  <si>
    <t>Stěna předsazená ze sádrokartonových desek ostatní konstrukce a práce na předsazených stěnách ze sádrokartonových desek základní penetrační nátěr</t>
  </si>
  <si>
    <t>2,73+11,8+8,959+26+7,036+14+4,916+21,327</t>
  </si>
  <si>
    <t>206</t>
  </si>
  <si>
    <t>763131411</t>
  </si>
  <si>
    <t>SDK podhled desky 1xA 12,5 bez izolace dvouvrstvá spodní kce profil CD+UD</t>
  </si>
  <si>
    <t>410939948</t>
  </si>
  <si>
    <t>Podhled ze sádrokartonových desek  dvouvrstvá zavěšená spodní konstrukce z ocelových profilů CD, UD jednoduše opláštěná deskou standardní A, tl. 12,5 mm, bez izolace</t>
  </si>
  <si>
    <t>"1.NP"4,395*0,65+8,2+5,5+1,1+1,8+7,3+7,9+4,5</t>
  </si>
  <si>
    <t>207</t>
  </si>
  <si>
    <t>763131714</t>
  </si>
  <si>
    <t>SDK podhled základní penetrační nátěr</t>
  </si>
  <si>
    <t>674432925</t>
  </si>
  <si>
    <t>Podhled ze sádrokartonových desek ostatní práce a konstrukce na podhledech ze sádrokartonových desek základní penetrační nátěr</t>
  </si>
  <si>
    <t>39,157+78,24+127,14</t>
  </si>
  <si>
    <t>208</t>
  </si>
  <si>
    <t>763161511R1</t>
  </si>
  <si>
    <t>SDK podkroví deska 1xA 12,5 TI 50 mm 15 kg/m3 REI 15 DP3 dvouvrstvá spodní kce profil CD+UD na krokvových nástavcích</t>
  </si>
  <si>
    <t>1746296711</t>
  </si>
  <si>
    <t>Podkroví ze sádrokartonových desek  dvouvrstvá spodní konstrukce z ocelových profilů CD, UD na krokvových nástavcích jednoduše opláštěných deskou standardní A, tl. 12,5 mm, TI tl. 100 mm 15 kg/m3, REI 15 DP3</t>
  </si>
  <si>
    <t>"R.01" 16,3*4,8</t>
  </si>
  <si>
    <t>209</t>
  </si>
  <si>
    <t>763161511R</t>
  </si>
  <si>
    <t>SDK podkroví deska 1xA 12,5 TI 50 mm 15 kg/m3 REI 15 DP3 dvouvrstvá spodní kce profil CD+UD na krokvových nástavcích, SDK zvukově izolační</t>
  </si>
  <si>
    <t>-1314460239</t>
  </si>
  <si>
    <t>"R.04" 16,3*(1,5+6,3)</t>
  </si>
  <si>
    <t>210</t>
  </si>
  <si>
    <t>763411115</t>
  </si>
  <si>
    <t>Sanitární příčky do mokrého prostředí, kompaktní desky tl 10 mm</t>
  </si>
  <si>
    <t>-1957026071</t>
  </si>
  <si>
    <t>Sanitární příčky vhodné do mokrého prostředí dělící z kompaktních desek tl. 10 mm</t>
  </si>
  <si>
    <t>"1.NP" (1,95+1,55)*2</t>
  </si>
  <si>
    <t>211</t>
  </si>
  <si>
    <t>763A1002</t>
  </si>
  <si>
    <t>Dřevěná příhradová konstrukce 100x100</t>
  </si>
  <si>
    <t>-816111874</t>
  </si>
  <si>
    <t>Dřevěná stěna vázaná konstrukce stěn (tesařská stěna) z hraněného řeziva tl. přes 100 do 150 mm</t>
  </si>
  <si>
    <t>212</t>
  </si>
  <si>
    <t>763A1003</t>
  </si>
  <si>
    <t>Dřevěné profily pro vynesení obkladu 320 a 360mm</t>
  </si>
  <si>
    <t>-407020399</t>
  </si>
  <si>
    <t>213</t>
  </si>
  <si>
    <t>763A1121</t>
  </si>
  <si>
    <t>Obložení stěn palubkami modřínovými tlakově impregnovanými</t>
  </si>
  <si>
    <t>1938566035</t>
  </si>
  <si>
    <t>Obložení stěn palubkami</t>
  </si>
  <si>
    <t>214</t>
  </si>
  <si>
    <t>763A1151</t>
  </si>
  <si>
    <t>Podkladový rošt pod obložení stěn</t>
  </si>
  <si>
    <t>1538313652</t>
  </si>
  <si>
    <t>215</t>
  </si>
  <si>
    <t>998763402</t>
  </si>
  <si>
    <t>Přesun hmot procentní pro sádrokartonové konstrukce v objektech v do 12 m</t>
  </si>
  <si>
    <t>-1094317077</t>
  </si>
  <si>
    <t>Přesun hmot pro konstrukce montované z desek  stanovený procentní sazbou (%) z ceny vodorovná dopravní vzdálenost do 50 m v objektech výšky přes 6 do 12 m</t>
  </si>
  <si>
    <t>764</t>
  </si>
  <si>
    <t>Konstrukce klempířské</t>
  </si>
  <si>
    <t>216</t>
  </si>
  <si>
    <t>764121401</t>
  </si>
  <si>
    <t>K02 Krytina střechy rovné drážkováním ze svitků z Al plechu rš 500 mm sklonu do 30°</t>
  </si>
  <si>
    <t>-1268641956</t>
  </si>
  <si>
    <t>Krytina z hliníkového plechu s úpravou u okapů, prostupů a výčnělků střechy rovné drážkováním ze svitků rš 500 mm, sklon střechy do 30°</t>
  </si>
  <si>
    <t>3,14*7,28</t>
  </si>
  <si>
    <t>217</t>
  </si>
  <si>
    <t>764121405</t>
  </si>
  <si>
    <t>K03 Krytina střechy rovné drážkováním ze svitků z Al plechu rš 500 mm sklonu přes 60°</t>
  </si>
  <si>
    <t>-1145640875</t>
  </si>
  <si>
    <t>Krytina z hliníkového plechu s úpravou u okapů, prostupů a výčnělků střechy rovné drážkováním ze svitků rš 500 mm, sklon střechy přes 60°</t>
  </si>
  <si>
    <t>16,75*0,9</t>
  </si>
  <si>
    <t>218</t>
  </si>
  <si>
    <t>764221439R</t>
  </si>
  <si>
    <t>Síťka proti hmyzu v nadpraží</t>
  </si>
  <si>
    <t>1423808909</t>
  </si>
  <si>
    <t>Oplechování střešních prvků z hliníkového plechu nároží větraného, včetně větrací mřížky rš 400 mm</t>
  </si>
  <si>
    <t>16,8*2</t>
  </si>
  <si>
    <t>219</t>
  </si>
  <si>
    <t>764226445</t>
  </si>
  <si>
    <t>K01 Oplechování parapetů rovných celoplošně lepené z Al plechu rš 430 mm</t>
  </si>
  <si>
    <t>1031833857</t>
  </si>
  <si>
    <t>Oplechování parapetů z hliníkového plechu rovných celoplošně lepené, bez rohů rš 400 mm</t>
  </si>
  <si>
    <t>0,5*2</t>
  </si>
  <si>
    <t>220</t>
  </si>
  <si>
    <t>998764202</t>
  </si>
  <si>
    <t>Přesun hmot procentní pro konstrukce klempířské v objektech v do 12 m</t>
  </si>
  <si>
    <t>1608977264</t>
  </si>
  <si>
    <t>Přesun hmot pro konstrukce klempířské stanovený procentní sazbou (%) z ceny vodorovná dopravní vzdálenost do 50 m v objektech výšky přes 6 do 12 m</t>
  </si>
  <si>
    <t>765</t>
  </si>
  <si>
    <t>Konstrukce pokrývačské</t>
  </si>
  <si>
    <t>221</t>
  </si>
  <si>
    <t>765162011R</t>
  </si>
  <si>
    <t>*Mtž hřebeney ze šindelů dřevěných jednoduché krytí na laťování do 35 ks/m2</t>
  </si>
  <si>
    <t>1424615022</t>
  </si>
  <si>
    <t>Montáž krytiny z dřevěných šindelů  sklon do 45° na laťování, přibití pozinkovanými hřeby jednoduché krytí kónické (nároží, úžlabí apod.) počet šindelů do 35 ks/m2</t>
  </si>
  <si>
    <t>16,8*(0,6+0,6-0,15+0,6)</t>
  </si>
  <si>
    <t>222</t>
  </si>
  <si>
    <t>60592160</t>
  </si>
  <si>
    <t>šindel štípaný impregnovaný kónický dl 500mm tl cca 20mm</t>
  </si>
  <si>
    <t>-1331103443</t>
  </si>
  <si>
    <t>223</t>
  </si>
  <si>
    <t>765164022R</t>
  </si>
  <si>
    <t>*Krytina došková ručně vázaná, hladká, na dřevěném laťování tl.350mm</t>
  </si>
  <si>
    <t>2095184209</t>
  </si>
  <si>
    <t>Krytina ze šindelů dřevěných dl 400 mm dvojité krytí rovné na laťování Pz hřeby sklon do 45°</t>
  </si>
  <si>
    <t>16,8*7,5*2</t>
  </si>
  <si>
    <t>224</t>
  </si>
  <si>
    <t>765191023</t>
  </si>
  <si>
    <t>Montáž pojistné hydroizolační nebo parotěsné kladené ve sklonu přes 20° s lepenými spoji na bednění</t>
  </si>
  <si>
    <t>-554234133</t>
  </si>
  <si>
    <t>Montáž pojistné hydroizolační nebo parotěsné fólie kladené ve sklonu přes 20° s lepenými přesahy na bednění nebo tepelnou izolaci</t>
  </si>
  <si>
    <t>16,8*(7,5+7,5)+"přesah"(16,8+7,5*2)*2*0,3</t>
  </si>
  <si>
    <t>225</t>
  </si>
  <si>
    <t>28329036R</t>
  </si>
  <si>
    <t>fólie kontaktní difuzní, vootěsná slepovaná Sd - hodnota menší než 0,2m</t>
  </si>
  <si>
    <t>1461681073</t>
  </si>
  <si>
    <t>fólie kontaktní difuzně propustná pro doplňkovou hydroizolační vrstvu, třívrstvá mikroporézní PP 150g/m2 s integrovanou samolepící páskou</t>
  </si>
  <si>
    <t>271,08*1,1 'Přepočtené koeficientem množství</t>
  </si>
  <si>
    <t>226</t>
  </si>
  <si>
    <t>765191091</t>
  </si>
  <si>
    <t>Příplatek k cenám montáže pojistné hydroizolační fólie za sklon přes 30°</t>
  </si>
  <si>
    <t>-265829758</t>
  </si>
  <si>
    <t>Montáž pojistné hydroizolační fólie Příplatek k cenám montáže na bednění nebo tepelnou izolaci za sklon přes 30 st.</t>
  </si>
  <si>
    <t>227</t>
  </si>
  <si>
    <t>998765202</t>
  </si>
  <si>
    <t>Přesun hmot procentní pro krytiny skládané v objektech v do 12 m</t>
  </si>
  <si>
    <t>53325383</t>
  </si>
  <si>
    <t>Přesun hmot pro krytiny skládané stanovený procentní sazbou z ceny vodorovná dopravní vzdálenost do 50 m v objektech výšky přes 6 do 12 m</t>
  </si>
  <si>
    <t>766</t>
  </si>
  <si>
    <t>Konstrukce truhlářské</t>
  </si>
  <si>
    <t>228</t>
  </si>
  <si>
    <t>766621010R</t>
  </si>
  <si>
    <t>O01 Exteriérové dveře tepelněizolační 4155 / 2935 mm</t>
  </si>
  <si>
    <t>1146409086</t>
  </si>
  <si>
    <t>Montáž oken dřevěných včetně montáže rámu plochy přes 1 m2 špaletových do zdiva, výšky přes 2,5 m</t>
  </si>
  <si>
    <t>229</t>
  </si>
  <si>
    <t>766621020R</t>
  </si>
  <si>
    <t>O02 Exteriérové dveře tepelněizolační 7765 / 2935 mm</t>
  </si>
  <si>
    <t>-175433562</t>
  </si>
  <si>
    <t>230</t>
  </si>
  <si>
    <t>766621030R</t>
  </si>
  <si>
    <t>O03 Okno dřevěné do skrytého rámu 875 / 715 mm</t>
  </si>
  <si>
    <t>-27197321</t>
  </si>
  <si>
    <t>231</t>
  </si>
  <si>
    <t>766621040R</t>
  </si>
  <si>
    <t>O04 Okno dřevěné do skrytého rámu 875 / 715 mm</t>
  </si>
  <si>
    <t>363379769</t>
  </si>
  <si>
    <t>232</t>
  </si>
  <si>
    <t>766621050R</t>
  </si>
  <si>
    <t>O05 Okno dřevěné do skrytého rámu 875 / 1450 mm</t>
  </si>
  <si>
    <t>-2077947119</t>
  </si>
  <si>
    <t>233</t>
  </si>
  <si>
    <t>766621060R</t>
  </si>
  <si>
    <t>O06 Okno dřevěné do skrytého rámu 875 / 1450 mm</t>
  </si>
  <si>
    <t>-1769704328</t>
  </si>
  <si>
    <t>234</t>
  </si>
  <si>
    <t>766621070R</t>
  </si>
  <si>
    <t>O07 Okno dřevěné do skrytého rámu 675 / 1465 mm</t>
  </si>
  <si>
    <t>1658643929</t>
  </si>
  <si>
    <t>235</t>
  </si>
  <si>
    <t>766621080R</t>
  </si>
  <si>
    <t>O08 Okno dřevěné do skrytého rámu 675 / 1465 mm</t>
  </si>
  <si>
    <t>-787388434</t>
  </si>
  <si>
    <t>236</t>
  </si>
  <si>
    <t>766621090R</t>
  </si>
  <si>
    <t>O09 Okno dřevěné pevně zasklené do skrytého rámu 1725 / 2350 mm</t>
  </si>
  <si>
    <t>-1175155124</t>
  </si>
  <si>
    <t>237</t>
  </si>
  <si>
    <t>766621100R</t>
  </si>
  <si>
    <t>O20 Okno dřevěné do skrytého rámu 735 / 1515 mm</t>
  </si>
  <si>
    <t>-1589411838</t>
  </si>
  <si>
    <t>238</t>
  </si>
  <si>
    <t>766621110R</t>
  </si>
  <si>
    <t>O21 Okno dřevěné do skrytého rámu 735 / 1515 mm</t>
  </si>
  <si>
    <t>1020638578</t>
  </si>
  <si>
    <t>239</t>
  </si>
  <si>
    <t>766621725R</t>
  </si>
  <si>
    <t>Síťovina proti hmyzu</t>
  </si>
  <si>
    <t>-1399294955</t>
  </si>
  <si>
    <t>Montáž okenních doplňků vnějšího rohovníku</t>
  </si>
  <si>
    <t>240</t>
  </si>
  <si>
    <t>766640010</t>
  </si>
  <si>
    <t>D01 Dveře jednokřídlé 800/2290 dřevěná zárubeń kování zámek bezpečnostní</t>
  </si>
  <si>
    <t>-1609843058</t>
  </si>
  <si>
    <t>Montáž balkónových dveří dřevěných nebo plastových  včetně rámu zdvojených do zdiva jednokřídlových bez nadsvětlíku</t>
  </si>
  <si>
    <t>241</t>
  </si>
  <si>
    <t>766640020</t>
  </si>
  <si>
    <t>D02 Dveře jednokřídlé 900/2265 dřevěná zárubeń kování zámek bezpečnostní</t>
  </si>
  <si>
    <t>1164117671</t>
  </si>
  <si>
    <t>242</t>
  </si>
  <si>
    <t>766640030</t>
  </si>
  <si>
    <t>D03 Dveře jednokřídlé 700/2290 dřevěná zárubeń kování zámek bezpečnostní</t>
  </si>
  <si>
    <t>-156144943</t>
  </si>
  <si>
    <t>243</t>
  </si>
  <si>
    <t>766640040</t>
  </si>
  <si>
    <t>D04 Dveře jednokřídlé 900/2290 dřevěná zárubeń kování zámek</t>
  </si>
  <si>
    <t>-27289287</t>
  </si>
  <si>
    <t>244</t>
  </si>
  <si>
    <t>766640050</t>
  </si>
  <si>
    <t>D05 Dveře jednokřídlé 900/2290 dřevěná zárubeń kování zámek</t>
  </si>
  <si>
    <t>1000388972</t>
  </si>
  <si>
    <t>245</t>
  </si>
  <si>
    <t>766640060</t>
  </si>
  <si>
    <t>D06 Dveře jednokřídlé 700/2290 dřevěná zárubeń kování zámek bezpečnostní</t>
  </si>
  <si>
    <t>-1649818106</t>
  </si>
  <si>
    <t>246</t>
  </si>
  <si>
    <t>766640070</t>
  </si>
  <si>
    <t>D07 Dveře jednokřídlé 700/2290 dřevěná zárubeń kování zámek bezpečnostní</t>
  </si>
  <si>
    <t>-2107162454</t>
  </si>
  <si>
    <t>247</t>
  </si>
  <si>
    <t>766640080</t>
  </si>
  <si>
    <t>D08 Dveře jednokřídlé 700/2100 kabinové pro sanitární příčky</t>
  </si>
  <si>
    <t>758298486</t>
  </si>
  <si>
    <t>248</t>
  </si>
  <si>
    <t>766640090</t>
  </si>
  <si>
    <t>D09 Dveře jednokřídlé 700/2100 kabinové pro sanitární příčky</t>
  </si>
  <si>
    <t>-60694215</t>
  </si>
  <si>
    <t>249</t>
  </si>
  <si>
    <t>766640100</t>
  </si>
  <si>
    <t>D10 Dveře jednokřídlé 700/2290 dřevěná zárubeń kování zámek</t>
  </si>
  <si>
    <t>965428559</t>
  </si>
  <si>
    <t>250</t>
  </si>
  <si>
    <t>766640110</t>
  </si>
  <si>
    <t>D11 Dveře jednokřídlé 700/2290 dřevěná zárubeń kování zámek bezpečnostní</t>
  </si>
  <si>
    <t>-1525001020</t>
  </si>
  <si>
    <t>251</t>
  </si>
  <si>
    <t>766640120</t>
  </si>
  <si>
    <t>D12 Dveře jednokřídlé 700/2290 dřevěná zárubeń kování zámek</t>
  </si>
  <si>
    <t>1657747214</t>
  </si>
  <si>
    <t>252</t>
  </si>
  <si>
    <t>766640130</t>
  </si>
  <si>
    <t>D13 Dveře venkovní prosklené jednokřídlé 900/2150 dřevěná zárubeń kování zámek bezpečnostní</t>
  </si>
  <si>
    <t>225226588</t>
  </si>
  <si>
    <t>253</t>
  </si>
  <si>
    <t>766640140</t>
  </si>
  <si>
    <t>D14 Dveře venkovní ocelové dvoukřídlé 1300/2010 ocelová zárubeń kování zámek bezpečnostní</t>
  </si>
  <si>
    <t>-2139817750</t>
  </si>
  <si>
    <t>254</t>
  </si>
  <si>
    <t>766640160</t>
  </si>
  <si>
    <t>D16 Dveře venkovní ocelové jednokřídlé 900/2120 ocelová zárubeń kování zámek bezpečnostní</t>
  </si>
  <si>
    <t>-2016381002</t>
  </si>
  <si>
    <t>255</t>
  </si>
  <si>
    <t>766640170</t>
  </si>
  <si>
    <t>D17 Branka z dřevěné kulatiny s kovanými závlačemi 900/2120, sloupky z dřevěné kulatiny založené přes ocelový profil do beton.základu, kování, povrchová úprava</t>
  </si>
  <si>
    <t>263437553</t>
  </si>
  <si>
    <t>256</t>
  </si>
  <si>
    <t>766640180</t>
  </si>
  <si>
    <t>D18 Dveře bezrámové s pevným bočním panelem 2210/2350 kování</t>
  </si>
  <si>
    <t>837850373</t>
  </si>
  <si>
    <t>257</t>
  </si>
  <si>
    <t>766640200</t>
  </si>
  <si>
    <t>D20 Dveře venkovní prosklené jednokřídlé 1000/2020 dřevěná zárubeń kování zámek bezpečnostní</t>
  </si>
  <si>
    <t>253286341</t>
  </si>
  <si>
    <t>258</t>
  </si>
  <si>
    <t>766640210</t>
  </si>
  <si>
    <t>D21 Dveře jednokřídlé 700/1970 dřevěná zárubeń kování zámek bezpečnostní</t>
  </si>
  <si>
    <t>637579773</t>
  </si>
  <si>
    <t>259</t>
  </si>
  <si>
    <t>766640220</t>
  </si>
  <si>
    <t>D22 Dveře jednokřídlé 700/1970 dřevěná zárubeń kování zámek</t>
  </si>
  <si>
    <t>-578450642</t>
  </si>
  <si>
    <t>260</t>
  </si>
  <si>
    <t>766640230</t>
  </si>
  <si>
    <t>D23 Dveře jednokřídlé 900/1970 dřevěná zárubeń kování zámek bezpečnostní</t>
  </si>
  <si>
    <t>-983379668</t>
  </si>
  <si>
    <t>261</t>
  </si>
  <si>
    <t>766640240</t>
  </si>
  <si>
    <t>D24 Dveře jednokřídlé 900/1970 dřevěná zárubeń kování zámek bezpečnostní</t>
  </si>
  <si>
    <t>-1691134085</t>
  </si>
  <si>
    <t>262</t>
  </si>
  <si>
    <t>998766202</t>
  </si>
  <si>
    <t>Přesun hmot procentní pro konstrukce truhlářské v objektech v do 12 m</t>
  </si>
  <si>
    <t>1980922803</t>
  </si>
  <si>
    <t>Přesun hmot pro konstrukce truhlářské stanovený procentní sazbou (%) z ceny vodorovná dopravní vzdálenost do 50 m v objektech výšky přes 6 do 12 m</t>
  </si>
  <si>
    <t>767</t>
  </si>
  <si>
    <t>Konstrukce zámečnické</t>
  </si>
  <si>
    <t>263</t>
  </si>
  <si>
    <t>767110010R</t>
  </si>
  <si>
    <t>Z01 Nerezová zarážka</t>
  </si>
  <si>
    <t>-1869700855</t>
  </si>
  <si>
    <t>Montáž stěn a příček pro zasklení  z ocelových profilů, hmotnosti jednotlivých stěn do 50 kg</t>
  </si>
  <si>
    <t>264</t>
  </si>
  <si>
    <t>767110020R</t>
  </si>
  <si>
    <t>Z02 nerezová konstrukce pro zavěšení stínících vrat T08</t>
  </si>
  <si>
    <t>-1652611431</t>
  </si>
  <si>
    <t>265</t>
  </si>
  <si>
    <t>767110030R</t>
  </si>
  <si>
    <t>Z03 nerezový závěs</t>
  </si>
  <si>
    <t>-479496930</t>
  </si>
  <si>
    <t>266</t>
  </si>
  <si>
    <t>767110040R</t>
  </si>
  <si>
    <t>Z04 plechová poštovní schránka k zazdění</t>
  </si>
  <si>
    <t>280438015</t>
  </si>
  <si>
    <t>267</t>
  </si>
  <si>
    <t>767110050R</t>
  </si>
  <si>
    <t>Z05 ocelové schodiště</t>
  </si>
  <si>
    <t>2145292630</t>
  </si>
  <si>
    <t>268</t>
  </si>
  <si>
    <t>767110070R</t>
  </si>
  <si>
    <t>Z07 Nerezová zarážka</t>
  </si>
  <si>
    <t>-1054165078</t>
  </si>
  <si>
    <t>269</t>
  </si>
  <si>
    <t>767110080R</t>
  </si>
  <si>
    <t>Z08 Atypická ocelová větrací mřížka v místnosti 0.1</t>
  </si>
  <si>
    <t>2069817476</t>
  </si>
  <si>
    <t>270</t>
  </si>
  <si>
    <t>767642800R</t>
  </si>
  <si>
    <t>OV 01 Turniket</t>
  </si>
  <si>
    <t>-267939516</t>
  </si>
  <si>
    <t>Montáž automatických dveří turniketu, výšky přes 2200 do 3000 mm, průměru přes 3 000 mm</t>
  </si>
  <si>
    <t>271</t>
  </si>
  <si>
    <t>767642802R</t>
  </si>
  <si>
    <t>OV 03 Stojan na kola jednoduchý kotvený do betonového základu, nerez</t>
  </si>
  <si>
    <t>438301096</t>
  </si>
  <si>
    <t>272</t>
  </si>
  <si>
    <t>767642803R</t>
  </si>
  <si>
    <t>OV 04 Držák na kola určený k vertikálnímu uchycení, kotvený docihlëlné zdi, nerez</t>
  </si>
  <si>
    <t>-1261774886</t>
  </si>
  <si>
    <t>273</t>
  </si>
  <si>
    <t>767642804R</t>
  </si>
  <si>
    <t>OV 05 Pítko na vodu s mělkým žlabem, vytesáno do šedého kamene</t>
  </si>
  <si>
    <t>-280543988</t>
  </si>
  <si>
    <t>274</t>
  </si>
  <si>
    <t>998767202</t>
  </si>
  <si>
    <t>Přesun hmot procentní pro zámečnické konstrukce v objektech v do 12 m</t>
  </si>
  <si>
    <t>-1071774294</t>
  </si>
  <si>
    <t>Přesun hmot pro zámečnické konstrukce  stanovený procentní sazbou (%) z ceny vodorovná dopravní vzdálenost do 50 m v objektech výšky přes 6 do 12 m</t>
  </si>
  <si>
    <t>771</t>
  </si>
  <si>
    <t>Podlahy z dlaždic</t>
  </si>
  <si>
    <t>275</t>
  </si>
  <si>
    <t>771121011</t>
  </si>
  <si>
    <t>Nátěr penetrační na podlahu</t>
  </si>
  <si>
    <t>-1681414333</t>
  </si>
  <si>
    <t>Příprava podkladu před provedením dlažby nátěr penetrační na podlahu</t>
  </si>
  <si>
    <t>"P02+P21" 29+46,1</t>
  </si>
  <si>
    <t>276</t>
  </si>
  <si>
    <t>771474111</t>
  </si>
  <si>
    <t>Montáž soklů z dlaždic keramických rovných cementové flexibilní lepidlo v do 65 mm</t>
  </si>
  <si>
    <t>-1352641040</t>
  </si>
  <si>
    <t>Montáž soklů z dlaždic keramických lepených flexibilním lepidlem rovných, výšky do 65 mm</t>
  </si>
  <si>
    <t>"P.01+P.03"34,7+42,4</t>
  </si>
  <si>
    <t>277</t>
  </si>
  <si>
    <t>59623112R</t>
  </si>
  <si>
    <t>pásek obkladový cihlový hladký 280x65x14mm červený z řezané cihly druhotně použité</t>
  </si>
  <si>
    <t>-1557487313</t>
  </si>
  <si>
    <t>pásek obkladový cihlový hladký 280x65x14mm červený</t>
  </si>
  <si>
    <t>"P.01+P.03"(34,7+42,4)/0,29</t>
  </si>
  <si>
    <t>265,862*1,2 'Přepočtené koeficientem množství</t>
  </si>
  <si>
    <t>278</t>
  </si>
  <si>
    <t>771474411</t>
  </si>
  <si>
    <t>Montáž soklů z dlaždic keramických rovných lepených disperzním lepidlem v do 65 mm</t>
  </si>
  <si>
    <t>-783853349</t>
  </si>
  <si>
    <t>Montáž soklů z dlaždic keramických lepených disperzním lepidlem rovných, výšky do 65 mm</t>
  </si>
  <si>
    <t>"0.05" (3+1,81)*2+0,87-1,07</t>
  </si>
  <si>
    <t>"0.06" (1,165+0,87)*2-0,94</t>
  </si>
  <si>
    <t>"0.07" (1,03+1,605)*2-0,87</t>
  </si>
  <si>
    <t>"0.10" (3,415+2,915)*2-0,87</t>
  </si>
  <si>
    <t>"0.11" (1,625+1,855)*2-0,87-0,82+(1,625+0,9)*2-0,82</t>
  </si>
  <si>
    <t>"1.03" (1,515+1,95)*2-0,875</t>
  </si>
  <si>
    <t>279</t>
  </si>
  <si>
    <t>59761184R</t>
  </si>
  <si>
    <t>sokl keramický mrazuvzdorný povrch hladký/matný tl do 10mm výšky do 50mm</t>
  </si>
  <si>
    <t>-1023405491</t>
  </si>
  <si>
    <t>sokl keramický mrazuvzdorný povrch hladký/matný tl do 10mm výšky přes 65 do 90mm</t>
  </si>
  <si>
    <t>44,295*1,1 'Přepočtené koeficientem množství</t>
  </si>
  <si>
    <t>280</t>
  </si>
  <si>
    <t>771574153</t>
  </si>
  <si>
    <t>Montáž podlah keramických velkoformátových lepených rozlivovým lepidlem přes 2 do 4 ks/ m2, vč.soklu</t>
  </si>
  <si>
    <t>-2057419961</t>
  </si>
  <si>
    <t>Montáž podlah z dlaždic keramických lepených flexibilním lepidlem režných nebo glazovaných velkoformátových s rozlivovým lepidlem přes 2 do 4 ks/ m2</t>
  </si>
  <si>
    <t>"P02+P21 " 29+46,1</t>
  </si>
  <si>
    <t>281</t>
  </si>
  <si>
    <t>597613090</t>
  </si>
  <si>
    <t>dlaždice keramické velkoformátová I</t>
  </si>
  <si>
    <t>197705975</t>
  </si>
  <si>
    <t>dlaždice keramické - podlahy (barevné) 59,8 x 59,8 x 1 cm I. j.</t>
  </si>
  <si>
    <t>75,1*1,15 'Přepočtené koeficientem množství</t>
  </si>
  <si>
    <t>282</t>
  </si>
  <si>
    <t>771591112</t>
  </si>
  <si>
    <t>Izolace pod dlažbu nátěrem nebo stěrkou ve dvou vrstvách</t>
  </si>
  <si>
    <t>1195960274</t>
  </si>
  <si>
    <t>Izolace podlahy pod dlažbu nátěrem nebo stěrkou ve dvou vrstvách</t>
  </si>
  <si>
    <t>"P02+P21 "29+ 46,1</t>
  </si>
  <si>
    <t>"přesah cca 20 cm" (12,01+9,7+4,1+5,3+16,4+12)*0,2+(22,6+10,6+6,9+9,7+15,6)*0,2</t>
  </si>
  <si>
    <t>283</t>
  </si>
  <si>
    <t>771591264</t>
  </si>
  <si>
    <t>Izolace těsnícími pásy mezi podlahou a stěnou</t>
  </si>
  <si>
    <t>1879005191</t>
  </si>
  <si>
    <t>Izolace podlahy pod dlažbu těsnícími izolačními pásy mezi podlahou a stěnu</t>
  </si>
  <si>
    <t>"P02" 12,01+9,7+4,1+5,3+16,4+12</t>
  </si>
  <si>
    <t>"P21" 22,6+10,6+6,9+9,7+15,6</t>
  </si>
  <si>
    <t>284</t>
  </si>
  <si>
    <t>771592011</t>
  </si>
  <si>
    <t>Čištění vnitřních ploch podlah nebo schodišť po položení dlažby chemickými prostředky</t>
  </si>
  <si>
    <t>-1290967258</t>
  </si>
  <si>
    <t>Čištění vnitřních ploch po položení dlažby podlah nebo schodišť chemickými prostředky</t>
  </si>
  <si>
    <t>285</t>
  </si>
  <si>
    <t>771990111</t>
  </si>
  <si>
    <t>Vyrovnání podkladu samonivelační stěrkou tl 4 mm pevnosti 15 Mpa</t>
  </si>
  <si>
    <t>-1551733642</t>
  </si>
  <si>
    <t>Vyrovnání podkladní vrstvy samonivelační stěrkou tl. 4 mm, min. pevnosti 15 MPa</t>
  </si>
  <si>
    <t>286</t>
  </si>
  <si>
    <t>998771202</t>
  </si>
  <si>
    <t>Přesun hmot procentní pro podlahy z dlaždic v objektech v do 12 m</t>
  </si>
  <si>
    <t>1404737345</t>
  </si>
  <si>
    <t>Přesun hmot pro podlahy z dlaždic stanovený procentní sazbou z ceny vodorovná dopravní vzdálenost do 50 m v objektech výšky přes 6 do 12 m</t>
  </si>
  <si>
    <t>776</t>
  </si>
  <si>
    <t>Podlahy povlakové</t>
  </si>
  <si>
    <t>287</t>
  </si>
  <si>
    <t>776573111</t>
  </si>
  <si>
    <t>Položení textilních rohoží čistících zón</t>
  </si>
  <si>
    <t>1812577707</t>
  </si>
  <si>
    <t>Montáž textilních čistících zón položení rohože</t>
  </si>
  <si>
    <t>288</t>
  </si>
  <si>
    <t>697521200A</t>
  </si>
  <si>
    <t>rohož kokosová přírodní</t>
  </si>
  <si>
    <t>-335248171</t>
  </si>
  <si>
    <t>čistící zóny rohože textilní rohož CLEANWELL provedení PA, hustý povrch, jemné dočištění</t>
  </si>
  <si>
    <t>2,28*1,1 'Přepočtené koeficientem množství</t>
  </si>
  <si>
    <t>289</t>
  </si>
  <si>
    <t>776590100</t>
  </si>
  <si>
    <t>Úprava podkladu nášlapných ploch vysátím</t>
  </si>
  <si>
    <t>-1645921613</t>
  </si>
  <si>
    <t>Ostatní práce na nášlapných plochách úprava podkladu (materiály ve specifikaci) vysátí</t>
  </si>
  <si>
    <t>290</t>
  </si>
  <si>
    <t>998776202</t>
  </si>
  <si>
    <t>Přesun hmot procentní pro podlahy povlakové v objektech v do 12 m</t>
  </si>
  <si>
    <t>202640856</t>
  </si>
  <si>
    <t>Přesun hmot pro podlahy povlakové stanovený procentní sazbou z ceny vodorovná dopravní vzdálenost do 50 m v objektech výšky přes 6 do 12 m</t>
  </si>
  <si>
    <t>777</t>
  </si>
  <si>
    <t>Podlahy lité</t>
  </si>
  <si>
    <t>291</t>
  </si>
  <si>
    <t>777111111</t>
  </si>
  <si>
    <t>Vysátí podkladu před provedením lité podlahy</t>
  </si>
  <si>
    <t>-918272624</t>
  </si>
  <si>
    <t>Příprava podkladu před provedením litých podlah vysátí</t>
  </si>
  <si>
    <t>"P01+P03"22,3+59,2</t>
  </si>
  <si>
    <t>292</t>
  </si>
  <si>
    <t>777715001A</t>
  </si>
  <si>
    <t>Podlahy bezespárá litá cementová tl.7mm, vč.soklu</t>
  </si>
  <si>
    <t>36105560</t>
  </si>
  <si>
    <t>Podlahy ze stěrky silikátové s penetrací tl. 5 mm, samonivelační Nivelit</t>
  </si>
  <si>
    <t>"P01"22,3</t>
  </si>
  <si>
    <t>293</t>
  </si>
  <si>
    <t>777715001A1</t>
  </si>
  <si>
    <t>Podlahy bezespárá litá cementová tl.5mm, vč.uzavíracího vodotěsného a protiskluzného nátěru</t>
  </si>
  <si>
    <t>1377301446</t>
  </si>
  <si>
    <t>"P03"59,2</t>
  </si>
  <si>
    <t>294</t>
  </si>
  <si>
    <t>998777202</t>
  </si>
  <si>
    <t>Přesun hmot procentní pro podlahy lité v objektech v do 12 m</t>
  </si>
  <si>
    <t>-1741220589</t>
  </si>
  <si>
    <t>Přesun hmot pro podlahy lité stanovený procentní sazbou z ceny vodorovná dopravní vzdálenost do 50 m v objektech výšky přes 6 do 12 m</t>
  </si>
  <si>
    <t>781</t>
  </si>
  <si>
    <t>Dokončovací práce - obklady</t>
  </si>
  <si>
    <t>295</t>
  </si>
  <si>
    <t>781111011</t>
  </si>
  <si>
    <t>Ometení (oprášení) stěny při přípravě podkladu</t>
  </si>
  <si>
    <t>-147702403</t>
  </si>
  <si>
    <t>Příprava podkladu před provedením obkladu oprášení (ometení) stěny</t>
  </si>
  <si>
    <t>"obklad"51,9</t>
  </si>
  <si>
    <t xml:space="preserve">"parapet" </t>
  </si>
  <si>
    <t>"1.NP"(0,67*2+0,87*5)*0,2</t>
  </si>
  <si>
    <t>"2.NP"0,73*2*0,2</t>
  </si>
  <si>
    <t>296</t>
  </si>
  <si>
    <t>781121011</t>
  </si>
  <si>
    <t>Nátěr penetrační na stěnu</t>
  </si>
  <si>
    <t>346786069</t>
  </si>
  <si>
    <t>Příprava podkladu před provedením obkladu nátěr penetrační na stěnu</t>
  </si>
  <si>
    <t>297</t>
  </si>
  <si>
    <t>781131112</t>
  </si>
  <si>
    <t>Izolace pod obklad nátěrem nebo stěrkou ve dvou vrstvách</t>
  </si>
  <si>
    <t>-1809554375</t>
  </si>
  <si>
    <t>Izolace stěny pod obklad izolace nátěrem nebo stěrkou ve dvou vrstvách</t>
  </si>
  <si>
    <t>"0.12"6,8</t>
  </si>
  <si>
    <t>"1.3"8,3</t>
  </si>
  <si>
    <t>298</t>
  </si>
  <si>
    <t>781131264</t>
  </si>
  <si>
    <t>Izolace pod obklad těsnícími pásy mezi podlahou a stěnou</t>
  </si>
  <si>
    <t>1046624348</t>
  </si>
  <si>
    <t>Izolace stěny pod obklad izolace těsnícími izolačními pásy mezi podlahou a stěnu</t>
  </si>
  <si>
    <t>"0.12"2,7+0,7</t>
  </si>
  <si>
    <t>"1.3"1,515+0,8+0,9*2</t>
  </si>
  <si>
    <t>299</t>
  </si>
  <si>
    <t>781474154</t>
  </si>
  <si>
    <t>Montáž obkladů vnitřních keramických velkoformátových do 6 ks/m2 lepených flexibilním lepidlem, vč.řezání u parapetu a ukončovacích Al lišt</t>
  </si>
  <si>
    <t>-1546504486</t>
  </si>
  <si>
    <t>Montáž obkladů vnitřních stěn z dlaždic keramických lepených flexibilním lepidlem velkoformátových s vysokopevnostním lepidlem přes 4 do 6 ks/m2</t>
  </si>
  <si>
    <t>300</t>
  </si>
  <si>
    <t>LSS.0022224.URS</t>
  </si>
  <si>
    <t>obkládačka Color, velkoformátová</t>
  </si>
  <si>
    <t>-1905336936</t>
  </si>
  <si>
    <t>obkládačka ColorONE, 298 x 898 x 10,5 mm</t>
  </si>
  <si>
    <t>51,9*1,15 'Přepočtené koeficientem množství</t>
  </si>
  <si>
    <t>301</t>
  </si>
  <si>
    <t>781479196</t>
  </si>
  <si>
    <t>Příplatek k montáži obkladů vnitřních keramických hladkých za spárování tmelem dvousložkovým</t>
  </si>
  <si>
    <t>-435421954</t>
  </si>
  <si>
    <t>Montáž obkladů vnitřních stěn z dlaždic keramických  Příplatek k cenám za dvousložkový spárovací tmel</t>
  </si>
  <si>
    <t>302</t>
  </si>
  <si>
    <t>781492511</t>
  </si>
  <si>
    <t>*Montáž profilů rohových lepených disperzním lepidlem</t>
  </si>
  <si>
    <t>1430462490</t>
  </si>
  <si>
    <t>Obklad - dokončující práce montáž profilu lepeného disperzním lepidlem rohového</t>
  </si>
  <si>
    <t>"0.10"2*2</t>
  </si>
  <si>
    <t>303</t>
  </si>
  <si>
    <t>19416008</t>
  </si>
  <si>
    <t>lišta ukončovací hliníková 10mm</t>
  </si>
  <si>
    <t>2081047898</t>
  </si>
  <si>
    <t>4*1,05 'Přepočtené koeficientem množství</t>
  </si>
  <si>
    <t>304</t>
  </si>
  <si>
    <t>781492551</t>
  </si>
  <si>
    <t>*Montáž profilů ukončovacích lepených disperzním lepidlem</t>
  </si>
  <si>
    <t>-766829608</t>
  </si>
  <si>
    <t>Obklad - dokončující práce montáž profilu lepeného disperzním lepidlem ukončovacího</t>
  </si>
  <si>
    <t>305</t>
  </si>
  <si>
    <t>185552886</t>
  </si>
  <si>
    <t>44,295*1,05 'Přepočtené koeficientem množství</t>
  </si>
  <si>
    <t>306</t>
  </si>
  <si>
    <t>781495111</t>
  </si>
  <si>
    <t>Penetrace podkladu vnitřních obkladů</t>
  </si>
  <si>
    <t>-2146075632</t>
  </si>
  <si>
    <t>Ostatní prvky ostatní práce penetrace podkladu</t>
  </si>
  <si>
    <t>307</t>
  </si>
  <si>
    <t>781495184</t>
  </si>
  <si>
    <t>Řezání pracnější rovné keramických obkladaček</t>
  </si>
  <si>
    <t>-772843289</t>
  </si>
  <si>
    <t>Obklad - dokončující práce pracnější řezání obkladaček rovné</t>
  </si>
  <si>
    <t xml:space="preserve">"kolem oken a parapetů" </t>
  </si>
  <si>
    <t>"0.05" (0,87+0,735)*2</t>
  </si>
  <si>
    <t>"0.10" (0,87+0,735)*2</t>
  </si>
  <si>
    <t>"1.NP"0,67*2+0,87*5</t>
  </si>
  <si>
    <t>"2.NP"0,73*2</t>
  </si>
  <si>
    <t>308</t>
  </si>
  <si>
    <t>781495211</t>
  </si>
  <si>
    <t>Čištění vnitřních ploch stěn po provedení obkladu chemickými prostředky</t>
  </si>
  <si>
    <t>1599748188</t>
  </si>
  <si>
    <t>Čištění vnitřních ploch po provedení obkladu stěn chemickými prostředky</t>
  </si>
  <si>
    <t>309</t>
  </si>
  <si>
    <t>781674113</t>
  </si>
  <si>
    <t>Montáž obkladů parapetů šířky do 200 mm z dlaždic keramických lepených flexibilním lepidlem, řezané obkladačky</t>
  </si>
  <si>
    <t>-124291503</t>
  </si>
  <si>
    <t>Montáž obkladů parapetů z dlaždic keramických lepených flexibilním lepidlem, šířky parapetu přes 150 do 200 mm</t>
  </si>
  <si>
    <t>310</t>
  </si>
  <si>
    <t>948477655</t>
  </si>
  <si>
    <t>7,15*0,2</t>
  </si>
  <si>
    <t>1,43*1,15 'Přepočtené koeficientem množství</t>
  </si>
  <si>
    <t>311</t>
  </si>
  <si>
    <t>781734112</t>
  </si>
  <si>
    <t>Montáž obkladů vnějších z obkladaček cihelných do 85 ks/m2 lepené flexibilním lepidlem</t>
  </si>
  <si>
    <t>-951927063</t>
  </si>
  <si>
    <t>Montáž obkladů vnějších stěn z obkladaček cihelných lepených flexibilním lepidlem přes 50 do 85 ks/m2</t>
  </si>
  <si>
    <t>"řez B" 7,4*0,29</t>
  </si>
  <si>
    <t>312</t>
  </si>
  <si>
    <t>59521230R</t>
  </si>
  <si>
    <t>pásek obkladový cihlový</t>
  </si>
  <si>
    <t>-1263921524</t>
  </si>
  <si>
    <t>pásek obkladový vápenopískový 240x71x16mm nebarvený</t>
  </si>
  <si>
    <t>2,146*1,1 'Přepočtené koeficientem množství</t>
  </si>
  <si>
    <t>313</t>
  </si>
  <si>
    <t>998781202</t>
  </si>
  <si>
    <t>Přesun hmot procentní pro obklady keramické v objektech v do 12 m</t>
  </si>
  <si>
    <t>-378266142</t>
  </si>
  <si>
    <t>Přesun hmot pro obklady keramické stanovený procentní sazbou z ceny vodorovná dopravní vzdálenost do 50 m v objektech výšky přes 6 do 12 m</t>
  </si>
  <si>
    <t>783</t>
  </si>
  <si>
    <t>Dokončovací práce - nátěry</t>
  </si>
  <si>
    <t>314</t>
  </si>
  <si>
    <t>783324201</t>
  </si>
  <si>
    <t>Základní antikorozní jednonásobný akrylátový nátěr zámečnických konstrukcí 2x</t>
  </si>
  <si>
    <t>-1653210234</t>
  </si>
  <si>
    <t>Základní antikorozní nátěr zámečnických konstrukcí jednonásobný akrylátový</t>
  </si>
  <si>
    <t>784</t>
  </si>
  <si>
    <t>Dokončovací práce - malby a tapety</t>
  </si>
  <si>
    <t>315</t>
  </si>
  <si>
    <t>784111001</t>
  </si>
  <si>
    <t>*Oprášení (ometení ) podkladu v místnostech v do 3,80 m</t>
  </si>
  <si>
    <t>-932298460</t>
  </si>
  <si>
    <t>Oprášení (ometení) podkladu v místnostech výšky do 3,80 m</t>
  </si>
  <si>
    <t>"stěny"378,4+"strop"107,5</t>
  </si>
  <si>
    <t>"obklad podkroví" 113,8+73,15</t>
  </si>
  <si>
    <t>"-obklad keramický" -51,9</t>
  </si>
  <si>
    <t>316</t>
  </si>
  <si>
    <t>784111011</t>
  </si>
  <si>
    <t>*Obroušení podkladu omítnutého v místnostech v do 3,80 m</t>
  </si>
  <si>
    <t>-515065183</t>
  </si>
  <si>
    <t>Obroušení podkladu omítky v místnostech výšky do 3,80 m</t>
  </si>
  <si>
    <t>317</t>
  </si>
  <si>
    <t>784321031</t>
  </si>
  <si>
    <t>Dvojnásobné silikátové bílé malby v místnosti výšky do 3,80 m</t>
  </si>
  <si>
    <t>1795237266</t>
  </si>
  <si>
    <t>Malby silikátové dvojnásobné, bílé v místnostech výšky do 3,80 m</t>
  </si>
  <si>
    <t>789</t>
  </si>
  <si>
    <t>Povrchové úpravy ocelových konstrukcí a technologických zařízení</t>
  </si>
  <si>
    <t>318</t>
  </si>
  <si>
    <t>789223112</t>
  </si>
  <si>
    <t>*Provedení otryskání ocelových konstrukcí třídy III stupeň zarezavění A stupeň přípravy Sa 2 1/2</t>
  </si>
  <si>
    <t>2127784275</t>
  </si>
  <si>
    <t>Provedení otryskání povrchů ocelových konstrukcí suché abrazivní tryskání třídy III stupeň zrezivění A, stupeň přípravy Sa 2½</t>
  </si>
  <si>
    <t>32*(0,43+0,397+0,525+0,32+0,471+12*0,01)</t>
  </si>
  <si>
    <t>319</t>
  </si>
  <si>
    <t>42118100</t>
  </si>
  <si>
    <t>materiál tryskací z křemičitanu hlinitého</t>
  </si>
  <si>
    <t>-805347605</t>
  </si>
  <si>
    <t>72,416*0,019 'Přepočtené koeficientem množství</t>
  </si>
  <si>
    <t>320</t>
  </si>
  <si>
    <t>789327433</t>
  </si>
  <si>
    <t>*Protipožární jednosložkový vodou ředitelný nátěr ocelových konstrukcí třídy III odhad tl přes 200 do 350 μm - 2x</t>
  </si>
  <si>
    <t>-2095819411</t>
  </si>
  <si>
    <t>Protipožární zpěňující nátěr ocelových konstrukcí třídy III jednosložkový vodou ředitelný, funkční tloušťky přes 200 do 350 μm</t>
  </si>
  <si>
    <t>321</t>
  </si>
  <si>
    <t>789421233</t>
  </si>
  <si>
    <t>*Provedení žárového stříkání ocelových konstrukcí třídy III Zn 100 μm</t>
  </si>
  <si>
    <t>1541650126</t>
  </si>
  <si>
    <t>Provedení žárového stříkání ocelových konstrukcí zinkem, tloušťky 100 μm, třídy III (1,264 kg Zn/m2)</t>
  </si>
  <si>
    <t>322</t>
  </si>
  <si>
    <t>15625101</t>
  </si>
  <si>
    <t>drát metalizační Zn D 3mm</t>
  </si>
  <si>
    <t>kg</t>
  </si>
  <si>
    <t>998950477</t>
  </si>
  <si>
    <t>72,416*1,264 'Přepočtené koeficientem množství</t>
  </si>
  <si>
    <t>43-M</t>
  </si>
  <si>
    <t>Montáž ocelových konstrukcí</t>
  </si>
  <si>
    <t>323</t>
  </si>
  <si>
    <t>430479010R</t>
  </si>
  <si>
    <t>*Montáž a provedení krovu vaznice tvořené ocelovým profilem HEA100, včetně sloupků HEA140</t>
  </si>
  <si>
    <t>228807949</t>
  </si>
  <si>
    <t>"krov vaznice HEA100"9,5*0,0171+9,5*0,0171</t>
  </si>
  <si>
    <t>"krov sloupek HEA140"3,2*0,0247*2</t>
  </si>
  <si>
    <t>324</t>
  </si>
  <si>
    <t>430479011R</t>
  </si>
  <si>
    <t>*Montáž a provedení krovu vrcholové vaznice svařeným obráceným T průřezem</t>
  </si>
  <si>
    <t>-106606959</t>
  </si>
  <si>
    <t>"vrcholová vaznice T200" 6,2*0,064</t>
  </si>
  <si>
    <t>325</t>
  </si>
  <si>
    <t>430479012R</t>
  </si>
  <si>
    <t>*Montáž a provedení krovu pozednice</t>
  </si>
  <si>
    <t>947931790</t>
  </si>
  <si>
    <t>"pozednice HEB140" 15,5*0,0337</t>
  </si>
  <si>
    <t>326</t>
  </si>
  <si>
    <t>430479014R</t>
  </si>
  <si>
    <t>*Montáž a provedení konstrukce 1.NP</t>
  </si>
  <si>
    <t>-1827921470</t>
  </si>
  <si>
    <t>"táhla HEA100"(5,1+4,9)*0,0171</t>
  </si>
  <si>
    <t>"HEA100"2,9*0,0171*3</t>
  </si>
  <si>
    <t>327</t>
  </si>
  <si>
    <t>430479018R</t>
  </si>
  <si>
    <t>*Montáž a provedení krovu přístavku</t>
  </si>
  <si>
    <t>1929161017</t>
  </si>
  <si>
    <t>"přístřešek IPE100"2,6*0,0081*7</t>
  </si>
  <si>
    <t>"přístřešek HEB160"7,6*0,0426</t>
  </si>
  <si>
    <t>328</t>
  </si>
  <si>
    <t>430479019R</t>
  </si>
  <si>
    <t>*Montáž kotevních želez, příložek, patek nebo táhel</t>
  </si>
  <si>
    <t>-206097614</t>
  </si>
  <si>
    <t>"kotevní desky P10 150x170 D.01"2</t>
  </si>
  <si>
    <t>"kotevní desky  P10 140x80 D.02"2</t>
  </si>
  <si>
    <t>"kotevní desky  P10 140x100 D.02"2</t>
  </si>
  <si>
    <t>"kotevní desky  P10 200x150 D.03"1</t>
  </si>
  <si>
    <t>"kotevní plotny - P10+P15 výrobek 200x160x85 D.04"1</t>
  </si>
  <si>
    <t>"kotevní desky P10 140x60mm D.05"4</t>
  </si>
  <si>
    <t>329</t>
  </si>
  <si>
    <t>42412018R</t>
  </si>
  <si>
    <t>kotevní deska 150x170mm</t>
  </si>
  <si>
    <t>-232639430</t>
  </si>
  <si>
    <t>330</t>
  </si>
  <si>
    <t>42412019R</t>
  </si>
  <si>
    <t>kotevní botka 140x80mm</t>
  </si>
  <si>
    <t>845709345</t>
  </si>
  <si>
    <t>331</t>
  </si>
  <si>
    <t>42412020R</t>
  </si>
  <si>
    <t>kotevní desky  140x100mm</t>
  </si>
  <si>
    <t>-827082003</t>
  </si>
  <si>
    <t>332</t>
  </si>
  <si>
    <t>1805947424</t>
  </si>
  <si>
    <t>333</t>
  </si>
  <si>
    <t>42412022R</t>
  </si>
  <si>
    <t>kotevní plotna - výrobek 200x160x85</t>
  </si>
  <si>
    <t>435445180</t>
  </si>
  <si>
    <t>334</t>
  </si>
  <si>
    <t>42412023R</t>
  </si>
  <si>
    <t>kotevní desky 140x60mm</t>
  </si>
  <si>
    <t>1854664548</t>
  </si>
  <si>
    <t>02 - Profese</t>
  </si>
  <si>
    <t xml:space="preserve">    721 - Zdravotechnika </t>
  </si>
  <si>
    <t xml:space="preserve">    727 - Zdravotechnika - požární ochrana</t>
  </si>
  <si>
    <t xml:space="preserve">    735 - Ústřední vytápění </t>
  </si>
  <si>
    <t xml:space="preserve">    21-M - Elektromontáže </t>
  </si>
  <si>
    <t xml:space="preserve">    24-M - Montáže vzduchotechnických zařízení</t>
  </si>
  <si>
    <t>721</t>
  </si>
  <si>
    <t xml:space="preserve">Zdravotechnika </t>
  </si>
  <si>
    <t>721A1001</t>
  </si>
  <si>
    <t>ZTI vnitřní a venkovní  (samostatný výkaz)</t>
  </si>
  <si>
    <t>komplet</t>
  </si>
  <si>
    <t>37165816</t>
  </si>
  <si>
    <t>ZTI Kanalizace</t>
  </si>
  <si>
    <t>727</t>
  </si>
  <si>
    <t>Zdravotechnika - požární ochrana</t>
  </si>
  <si>
    <t>727000100</t>
  </si>
  <si>
    <t>Požární bezpečnost objektu</t>
  </si>
  <si>
    <t>1026061302</t>
  </si>
  <si>
    <t>Protipožární trubní ucpávky předizolované kovové potrubí prostup stěnou tloušťky 100 mm požární odolnost EI 60-120 (tmel PROMASEAL mastic 501.40) D 18</t>
  </si>
  <si>
    <t>735</t>
  </si>
  <si>
    <t xml:space="preserve">Ústřední vytápění </t>
  </si>
  <si>
    <t>735551026</t>
  </si>
  <si>
    <t>Ústřední vytápění (samostatný výkaz)</t>
  </si>
  <si>
    <t>406352502</t>
  </si>
  <si>
    <t>Trubkové teplovodní podlahové vytápění rozvod v systémové desce systémová deska s tepelnou izolací, celkové výšky 31 mm</t>
  </si>
  <si>
    <t>21-M</t>
  </si>
  <si>
    <t xml:space="preserve">Elektromontáže </t>
  </si>
  <si>
    <t>210000100</t>
  </si>
  <si>
    <t>Elektroinstalace silnoproud (samostatný výkaz)</t>
  </si>
  <si>
    <t>348396874</t>
  </si>
  <si>
    <t>Montáž lišt elektroinstalačních se spojkami, ohyby a rohy a s nasunutím do krabic protahovacích, šířky přes 20 do 40 mm</t>
  </si>
  <si>
    <t>210000210</t>
  </si>
  <si>
    <t>Elektroinstalace slaboproud (samostatný výkaz)</t>
  </si>
  <si>
    <t>-829090615</t>
  </si>
  <si>
    <t>210000220</t>
  </si>
  <si>
    <t>Hromosvod (samostatný výkaz)</t>
  </si>
  <si>
    <t>2089923220</t>
  </si>
  <si>
    <t>24-M</t>
  </si>
  <si>
    <t>Montáže vzduchotechnických zařízení</t>
  </si>
  <si>
    <t>240000100</t>
  </si>
  <si>
    <t>VZT</t>
  </si>
  <si>
    <t>795367065</t>
  </si>
  <si>
    <t>03 - Venkovní objekty</t>
  </si>
  <si>
    <t xml:space="preserve">    8 - Trubní vedení</t>
  </si>
  <si>
    <t xml:space="preserve">    998 - Přesun hmot</t>
  </si>
  <si>
    <t xml:space="preserve">    765 - Krytina skládaná</t>
  </si>
  <si>
    <t>171152501</t>
  </si>
  <si>
    <t>Zhutnění podloží z hornin soudržných nebo nesoudržných</t>
  </si>
  <si>
    <t>-832933782</t>
  </si>
  <si>
    <t>Zhutnění podloží pod násypy z rostlé horniny třídy těžitelnosti I a II, skupiny 1 až 4 z hornin soudružných a nesoudržných</t>
  </si>
  <si>
    <t>"P04"186,1</t>
  </si>
  <si>
    <t>"P05"73</t>
  </si>
  <si>
    <t>"P06"36,5</t>
  </si>
  <si>
    <t>"P07"129,3</t>
  </si>
  <si>
    <t>180405111</t>
  </si>
  <si>
    <t>Založení trávníku ve vegetačních prefabrikátech výsevem semene v rovině a ve svahu do 1:5</t>
  </si>
  <si>
    <t>-93197785</t>
  </si>
  <si>
    <t>Založení trávníků ve vegetačních dlaždicích nebo prefabrikátech výsevem semene v rovině nebo na svahu do 1:5</t>
  </si>
  <si>
    <t>00572410</t>
  </si>
  <si>
    <t>osivo směs travní parková</t>
  </si>
  <si>
    <t>1332825665</t>
  </si>
  <si>
    <t>36,5*0,02 'Přepočtené koeficientem množství</t>
  </si>
  <si>
    <t>181101133</t>
  </si>
  <si>
    <t>Úprava pozemku s rozpojením, přehrnutím, urovnáním a přehrnutím do 60 m zeminy tř 3</t>
  </si>
  <si>
    <t>-378404090</t>
  </si>
  <si>
    <t>Úprava pozemku s rozpojením a přehrnutím včetně urovnání v zemině tř. 3, s přemístěním na vzdálenost přes 40 do 60 m</t>
  </si>
  <si>
    <t>"úprava terénu podél plotu T01" (8,7+2,6+13,6+3)*2*1*0,2</t>
  </si>
  <si>
    <t>"úprava terénu podél plotu T02" 33*2*1*0,2</t>
  </si>
  <si>
    <t>"úprava terénu podél plotu T03" 33*2*1*0,2</t>
  </si>
  <si>
    <t>"úprava terénu podél plotu T04" (5,7+0,5+26,6)*2*1*0,2</t>
  </si>
  <si>
    <t>181111112</t>
  </si>
  <si>
    <t>Plošná úprava terénu do 500 m2 zemina skupiny 1 až 4 nerovnosti do 100 mm ve svahu do 1:2</t>
  </si>
  <si>
    <t>-653471018</t>
  </si>
  <si>
    <t>Plošná úprava terénu v zemině skupiny 1 až 4 s urovnáním povrchu bez doplnění ornice souvislé plochy do 500 m2 při nerovnostech terénu přes 50 do 100 mm na svahu přes 1:5 do 1:2</t>
  </si>
  <si>
    <t>"trvalý travní porost" 34,8+166,5</t>
  </si>
  <si>
    <t>181351103</t>
  </si>
  <si>
    <t>Rozprostření ornice tl vrstvy do 200 mm pl do 500 m2 v rovině nebo ve svahu do 1:5 strojně</t>
  </si>
  <si>
    <t>1055582325</t>
  </si>
  <si>
    <t>Rozprostření a urovnání ornice v rovině nebo ve svahu sklonu do 1:5 strojně při souvislé ploše přes 100 do 500 m2, tl. vrstvy do 200 mm</t>
  </si>
  <si>
    <t>"ornice na místě"</t>
  </si>
  <si>
    <t>181411131</t>
  </si>
  <si>
    <t>Založení parkového trávníku výsevem plochy do 1000 m2 v rovině a ve svahu do 1:5</t>
  </si>
  <si>
    <t>1413316077</t>
  </si>
  <si>
    <t>Založení trávníku na půdě předem připravené plochy do 1000 m2 výsevem včetně utažení parkového v rovině nebo na svahu do 1:5</t>
  </si>
  <si>
    <t>1176844475</t>
  </si>
  <si>
    <t>201,3*0,015 'Přepočtené koeficientem množství</t>
  </si>
  <si>
    <t>181951112</t>
  </si>
  <si>
    <t>Úprava pláně v hornině třídy těžitelnosti I, skupiny 1 až 3 se zhutněním strojně pod mlatovou plochou</t>
  </si>
  <si>
    <t>-1790644718</t>
  </si>
  <si>
    <t>Úprava pláně vyrovnáním výškových rozdílů strojně v hornině třídy těžitelnosti I, skupiny 1 až 3 se zhutněním</t>
  </si>
  <si>
    <t>182313101</t>
  </si>
  <si>
    <t>Vyplnění otvorů tvárnic nebo panelů ornicí</t>
  </si>
  <si>
    <t>-1362793950</t>
  </si>
  <si>
    <t>Vyplnění otvorů ornicí v mřížovinových nebo vylehčených tvárnicích nebo panelech pro jakýkoliv tvar a velikost otvorů</t>
  </si>
  <si>
    <t>184103811</t>
  </si>
  <si>
    <t>Výsadba keřů se zřízením zářezů ve svahu do 1:2 vzdálenost zářezů do 1 m</t>
  </si>
  <si>
    <t>-645162573</t>
  </si>
  <si>
    <t>Výsadba keřů bez balu výšky do 1 m se zřízením zářezů  na svahu přes 1:5 do 1:2 při vzdálenosti zářezu do 1,0 m</t>
  </si>
  <si>
    <t>02650463</t>
  </si>
  <si>
    <t>dřeviny keře</t>
  </si>
  <si>
    <t>-170086490</t>
  </si>
  <si>
    <t>dub letní /Quercus robur/ 150-200cm</t>
  </si>
  <si>
    <t>7*3 "kusy /m"</t>
  </si>
  <si>
    <t>184802111</t>
  </si>
  <si>
    <t xml:space="preserve">Chemické odplevelení před založením kultury nad 20 m2 postřikem na široko v rovině a svahu do 1:5 2x </t>
  </si>
  <si>
    <t>328757828</t>
  </si>
  <si>
    <t>Chemické odplevelení půdy před založením kultury, trávníku nebo zpevněných ploch  o výměře jednotlivě přes 20 m2 v rovině nebo na svahu do 1:5 postřikem na široko</t>
  </si>
  <si>
    <t>25234002</t>
  </si>
  <si>
    <t xml:space="preserve">postřik na plevel                                                  </t>
  </si>
  <si>
    <t>l</t>
  </si>
  <si>
    <t>-1183842866</t>
  </si>
  <si>
    <t>herbicid totální systémový neselektivní</t>
  </si>
  <si>
    <t>184818232</t>
  </si>
  <si>
    <t>Ochrana kmene průměru přes 300 do 500 mm bedněním výšky do 2 m</t>
  </si>
  <si>
    <t>-465675856</t>
  </si>
  <si>
    <t>Ochrana kmene bedněním před poškozením stavebním provozem zřízení včetně odstranění výšky bednění do 2 m průměru kmene přes 300 do 500 mm</t>
  </si>
  <si>
    <t>185802113R</t>
  </si>
  <si>
    <t>Hnojení půdy umělým hnojivem na široko v rovině a svahu do 1:5 - zásobní a startovací před výsevem</t>
  </si>
  <si>
    <t>177572264</t>
  </si>
  <si>
    <t>Hnojení půdy nebo trávníku  v rovině nebo na svahu do 1:5 umělým hnojivem na široko</t>
  </si>
  <si>
    <t>25191155</t>
  </si>
  <si>
    <t>hnojivo průmyslové</t>
  </si>
  <si>
    <t>679375896</t>
  </si>
  <si>
    <t>185803111</t>
  </si>
  <si>
    <t>Ošetření trávníku shrabáním v rovině a svahu do 1:5, vč.pokosení 2x</t>
  </si>
  <si>
    <t>709170985</t>
  </si>
  <si>
    <t>Ošetření trávníku  jednorázové v rovině nebo na svahu do 1:5</t>
  </si>
  <si>
    <t>"P06"36,5*2</t>
  </si>
  <si>
    <t>"trvalý travní porost" (34,8+166,5)*2</t>
  </si>
  <si>
    <t>185804215</t>
  </si>
  <si>
    <t xml:space="preserve">Vypletí záhonu trávníku s naložením a odvozem odpadu do 20 km v rovině a svahu do 1:5  2x </t>
  </si>
  <si>
    <t>1606772260</t>
  </si>
  <si>
    <t>Vypletí v rovině nebo na svahu do 1:5 trávníku po výsevu</t>
  </si>
  <si>
    <t>185804312</t>
  </si>
  <si>
    <t xml:space="preserve">Zalití rostlin vodou plocha přes 20 m2  2 měsíce </t>
  </si>
  <si>
    <t>-422261400</t>
  </si>
  <si>
    <t>Zalití rostlin vodou plochy záhonů jednotlivě přes 20 m2</t>
  </si>
  <si>
    <t>"P06" 36,5*0,032*5</t>
  </si>
  <si>
    <t>"trvalý travní porost" (34,8+166,5)*0,032*5</t>
  </si>
  <si>
    <t>1300541082</t>
  </si>
  <si>
    <t>"základy plotu T04"(5,7+0,5+26,6)*1*0,3</t>
  </si>
  <si>
    <t>Zřízení bednění základových pasů rovného</t>
  </si>
  <si>
    <t>816779613</t>
  </si>
  <si>
    <t>"nástěnka" (2,286+0,3)*1*2</t>
  </si>
  <si>
    <t>"zeď u pojezdové brány" (4,935+4,973+0,4+0,4+0,3+0,3)*1</t>
  </si>
  <si>
    <t>Odstranění bednění základových pasů rovného</t>
  </si>
  <si>
    <t>-539026018</t>
  </si>
  <si>
    <t>-894671350</t>
  </si>
  <si>
    <t>2,292*0,14</t>
  </si>
  <si>
    <t>313231156R</t>
  </si>
  <si>
    <t>Zdivo obkladové a výplňové režné z cihel druhotně použitých 2x pálených dl 290 mm P40 na vápenou maltu</t>
  </si>
  <si>
    <t>-1937981148</t>
  </si>
  <si>
    <t>Zdivo z cihel pálených obkladové z cihel plných dl. 290 mm, pro režné neomítané zdivo P 40, na maltu MVC-5 nebo MVC-10</t>
  </si>
  <si>
    <t>"zeď u pojezdové brány" (4,973+0,3*2+4,935+0,4+0,4)*2,5*0,15</t>
  </si>
  <si>
    <t>"nástěnka" 2,3*0,5*0,15</t>
  </si>
  <si>
    <t>"plot T4"(5,7+0,5+26,6)*0,3*0,6</t>
  </si>
  <si>
    <t>348278054R</t>
  </si>
  <si>
    <t>T04 Dřevěný plot z modřínového dřeva, tlakově impregnované, plot kotvený do cihelné podezdívky v=1700mm</t>
  </si>
  <si>
    <t>2003481688</t>
  </si>
  <si>
    <t>Ploty z cihel a tvárnic nepálených vápenopískových zídky na maltu cementovou včetně spárování z cihel plných 290x140x65 mm nebarvených, tloušťka zdiva 290 mm, P 30</t>
  </si>
  <si>
    <t>(5,7+0,5+26,6)*1,7</t>
  </si>
  <si>
    <t>348501113</t>
  </si>
  <si>
    <t>T02 Osazení oplocení z tyčoviny půlené výšky do 1 m</t>
  </si>
  <si>
    <t>416329240</t>
  </si>
  <si>
    <t>Osazení dřevěného oplocení na sloupky v osové vzdálenosti do 4 m výšky do 1 m z tyčoviny půlené</t>
  </si>
  <si>
    <t>61231101R</t>
  </si>
  <si>
    <t>plot dřevěný bez impregnace z půlené kulatiny plotový díl 1500x700mm</t>
  </si>
  <si>
    <t>-1815793986</t>
  </si>
  <si>
    <t>plot dřevěný bez impregnace z půlené kulatiny plotový díl 2000x1000mm</t>
  </si>
  <si>
    <t>348501213</t>
  </si>
  <si>
    <t>T01 Osazení oplocení z tyčoviny půlené výšky do 2 m</t>
  </si>
  <si>
    <t>-1548837157</t>
  </si>
  <si>
    <t>Osazení dřevěného oplocení na sloupky v osové vzdálenosti do 4 m výšky přes 1 do 2 m z tyčoviny půlené</t>
  </si>
  <si>
    <t>8,7+2,6+13,6+3</t>
  </si>
  <si>
    <t>61231100R</t>
  </si>
  <si>
    <t>plot dřevěný bez impregnace z půlené kulatiny plotový díl 1500x1030mm</t>
  </si>
  <si>
    <t>-1637585050</t>
  </si>
  <si>
    <t>430321414</t>
  </si>
  <si>
    <t>Schodišťová konstrukce a rampa ze ŽB tř. C 25/30</t>
  </si>
  <si>
    <t>-416386916</t>
  </si>
  <si>
    <t>Schodišťové konstrukce a rampy z betonu železového (bez výztuže)  stupně, schodnice, ramena, podesty s nosníky tř. C 25/30</t>
  </si>
  <si>
    <t>"venkovní schodiště" 1,1"m2"*1</t>
  </si>
  <si>
    <t>"jižní štít"1,1*0,3*0,9</t>
  </si>
  <si>
    <t>431351121</t>
  </si>
  <si>
    <t>Zřízení bednění podest schodišť a ramp přímočarých v do 4 m</t>
  </si>
  <si>
    <t>-431709542</t>
  </si>
  <si>
    <t>Bednění podest, podstupňových desek a ramp včetně podpěrné konstrukce  výšky do 4 m půdorysně přímočarých zřízení</t>
  </si>
  <si>
    <t>"venkovní schodiště" 1,1"m2"*2+1*0,3*2</t>
  </si>
  <si>
    <t>"jižní štít" (1,1*2+0,9)*0,3</t>
  </si>
  <si>
    <t>431351122</t>
  </si>
  <si>
    <t>Odstranění bednění podest schodišť a ramp přímočarých v do 4 m</t>
  </si>
  <si>
    <t>-2145124673</t>
  </si>
  <si>
    <t>Bednění podest, podstupňových desek a ramp včetně podpěrné konstrukce  výšky do 4 m půdorysně přímočarých odstranění</t>
  </si>
  <si>
    <t>434231111</t>
  </si>
  <si>
    <t>Schodišťové stupně přímé z cihel dl 290 mm na stojato</t>
  </si>
  <si>
    <t>-1434968235</t>
  </si>
  <si>
    <t>Stupně zděné nastojato z cihel pálených  dl. 290 mm, na cementovou maltu, na urovnaný terén, s vyspárováním přímé</t>
  </si>
  <si>
    <t>0,8*14</t>
  </si>
  <si>
    <t>0,9*3</t>
  </si>
  <si>
    <t>451577777</t>
  </si>
  <si>
    <t>Podklad nebo lože pod dlažbu vodorovný nebo do sklonu 1:5 z kameniva těženého tl do 100 mm</t>
  </si>
  <si>
    <t>-1418209022</t>
  </si>
  <si>
    <t>Podklad nebo lože pod dlažbu (přídlažbu)  v ploše vodorovné nebo ve sklonu do 1:5, tloušťky od 30 do 100 mm z kameniva těženého</t>
  </si>
  <si>
    <t>"P05"73*2</t>
  </si>
  <si>
    <t>451579777</t>
  </si>
  <si>
    <t>Příplatek ZKD 10 mm tl nad 100 mm u podkladu nebo lože pod dlažbu z kameniva těženého</t>
  </si>
  <si>
    <t>883896722</t>
  </si>
  <si>
    <t>Podklad nebo lože pod dlažbu (přídlažbu)  Příplatek k cenám za každých dalších i započatých 10 mm tloušťky podkladu nebo lože přes 100 mm z kameniva těženého</t>
  </si>
  <si>
    <t>"P05" 73</t>
  </si>
  <si>
    <t>564851111</t>
  </si>
  <si>
    <t>Podklad ze štěrkodrtě ŠD tl 150 mm</t>
  </si>
  <si>
    <t>460295651</t>
  </si>
  <si>
    <t>Podklad ze štěrkodrti ŠD  s rozprostřením a zhutněním, po zhutnění tl. 150 mm</t>
  </si>
  <si>
    <t>"P04"180+6,1+(18+10,55+2,5+2)*0,8</t>
  </si>
  <si>
    <t>564861111</t>
  </si>
  <si>
    <t>Podklad ze štěrkodrtě ŠD tl 200 mm</t>
  </si>
  <si>
    <t>-1081168286</t>
  </si>
  <si>
    <t>Podklad ze štěrkodrti ŠD  s rozprostřením a zhutněním, po zhutnění tl. 200 mm</t>
  </si>
  <si>
    <t>564921010R</t>
  </si>
  <si>
    <t>Zpevněná plocha, mlatový povrch</t>
  </si>
  <si>
    <t>1813565894</t>
  </si>
  <si>
    <t>Podklad nebo podsyp z cihelného recyklátu s rozprostřením a zhutněním, po zhutnění tl. 50 mm</t>
  </si>
  <si>
    <t>564952114</t>
  </si>
  <si>
    <t>Podklad z mechanicky zpevněného kameniva MZK tl 180 mm</t>
  </si>
  <si>
    <t>366984194</t>
  </si>
  <si>
    <t>Podklad z mechanicky zpevněného kameniva MZK (minerální beton)  s rozprostřením a s hutněním, po zhutnění tl. 180 mm</t>
  </si>
  <si>
    <t>"P07"84,7+44,6</t>
  </si>
  <si>
    <t>-1651058577</t>
  </si>
  <si>
    <t>281314830</t>
  </si>
  <si>
    <t>1965144861</t>
  </si>
  <si>
    <t>"zeď u pojezdové brány" (4,973+0,3*2+4,935+0,4+0,4)*2,5</t>
  </si>
  <si>
    <t>"nástěnka" (2,3+0,15)*2*0,5</t>
  </si>
  <si>
    <t>"plot T4"((5,7+0,5+26,6)+0,3)*2*0,6</t>
  </si>
  <si>
    <t>Dlažba z cihel pálených dl 290 mm do štěrku naplocho - pruhotně použité cihly, zásyp kamenným prachem</t>
  </si>
  <si>
    <t>-1657913967</t>
  </si>
  <si>
    <t>Trubní vedení</t>
  </si>
  <si>
    <t>800A4401</t>
  </si>
  <si>
    <t xml:space="preserve">Pilíř pro centrální klíč zděný z obyčejných cihel </t>
  </si>
  <si>
    <t>-1739397449</t>
  </si>
  <si>
    <t>Elektro přípojka pilíř pro elektroměry zděný z obyčejných cihel</t>
  </si>
  <si>
    <t>915491211</t>
  </si>
  <si>
    <t>Osazení vodícího proužku do betonového lože tl do 100 mm š proužku 65 mm</t>
  </si>
  <si>
    <t>-1894532941</t>
  </si>
  <si>
    <t>Osazení vodicího proužku z betonových prefabrikovaných desek tl. do 120 mm do lože z cementové malty tl. 20 mm, s vyplněním a zatřením spár cementovou maltou s podkladní vrstvou z betonu prostého tl. 50 až 100 mm šířka proužku 250 mm</t>
  </si>
  <si>
    <t>2,8+2,8</t>
  </si>
  <si>
    <t>935114112</t>
  </si>
  <si>
    <t>Mikroštěrbinový odvodňovací betonový žlab 220x260 mm se spádem dna 0,5 % se základem</t>
  </si>
  <si>
    <t>1737917158</t>
  </si>
  <si>
    <t>Štěrbinový odvodňovací betonový žlab se základem z betonu prostého a s obetonováním rozměru 220x260 mm (mikroštěrbinový) se spádem dna 0,5 %</t>
  </si>
  <si>
    <t>936124113R</t>
  </si>
  <si>
    <t>T05 Dřevěná lavička z tlakově impregnovaných modřínových latí, kotvená do bet.základu, vč.dvířek ke gule a vodovodnímu kohoutu</t>
  </si>
  <si>
    <t>2127627545</t>
  </si>
  <si>
    <t>Montáž lavičky parkové  stabilní přichycené kotevními šrouby</t>
  </si>
  <si>
    <t>936124114R</t>
  </si>
  <si>
    <t>T06 Dřevěná lavička z tlakově impregnovaných modřínových latí, kotvená do bet.základu</t>
  </si>
  <si>
    <t>-2023684692</t>
  </si>
  <si>
    <t>936124115R</t>
  </si>
  <si>
    <t>T07 Dřevěná lavička u cesty z tlakově impregnovaných modřínových latí, kotvená do bet.základu</t>
  </si>
  <si>
    <t>-1416459351</t>
  </si>
  <si>
    <t>998</t>
  </si>
  <si>
    <t>998223011</t>
  </si>
  <si>
    <t>Přesun hmot pro pozemní komunikace s krytem dlážděným</t>
  </si>
  <si>
    <t>-318580653</t>
  </si>
  <si>
    <t>Přesun hmot pro pozemní komunikace s krytem dlážděným  dopravní vzdálenost do 200 m jakékoliv délky objektu</t>
  </si>
  <si>
    <t>Krytina skládaná</t>
  </si>
  <si>
    <t>765162011</t>
  </si>
  <si>
    <t>Mtž krytiny ze šindelů dřevěných jednoduché krytí kónické na laťování Pz hřeby do 35 ks/m2</t>
  </si>
  <si>
    <t>1846669118</t>
  </si>
  <si>
    <t>2147268650</t>
  </si>
  <si>
    <t>35*1,696</t>
  </si>
  <si>
    <t>998765201</t>
  </si>
  <si>
    <t>Přesun hmot procentní pro krytiny skládané v objektech v do 6 m</t>
  </si>
  <si>
    <t>-338482258</t>
  </si>
  <si>
    <t>Přesun hmot pro krytiny skládané stanovený procentní sazbou (%) z ceny vodorovná dopravní vzdálenost do 50 m v objektech výšky do 6 m</t>
  </si>
  <si>
    <t>766640150</t>
  </si>
  <si>
    <t>D15 Posuvná samonosná kovová brána sel.pohonem 4760 x 1575 mm</t>
  </si>
  <si>
    <t>2010972471</t>
  </si>
  <si>
    <t>1400080737</t>
  </si>
  <si>
    <t>767110130R</t>
  </si>
  <si>
    <t>Z13 plechová uzamykatelná zdvojená dvířka u plotu krozaděči elektro 815 x 2275 mm</t>
  </si>
  <si>
    <t>571929660</t>
  </si>
  <si>
    <t>767110160R</t>
  </si>
  <si>
    <t>Z16 plechová nástěnka, kotvená do vyzděné podezdívky 2290 x 2110 x 860 mm</t>
  </si>
  <si>
    <t>-386546667</t>
  </si>
  <si>
    <t>767110170R</t>
  </si>
  <si>
    <t>Z17 plechová nástěnka, kotvená do vyzděné podezdívky 2290 x 2110 x 860 mm</t>
  </si>
  <si>
    <t>-912125562</t>
  </si>
  <si>
    <t>767110180R</t>
  </si>
  <si>
    <t>Z18 nerezové madlo 5780 pr.40mm</t>
  </si>
  <si>
    <t>-449076333</t>
  </si>
  <si>
    <t>998766201</t>
  </si>
  <si>
    <t>Přesun hmot procentní pro kce truhlářské v objektech v do 6 m</t>
  </si>
  <si>
    <t>-1447092172</t>
  </si>
  <si>
    <t>Přesun hmot pro konstrukce truhlářské stanovený procentní sazbou (%) z ceny vodorovná dopravní vzdálenost do 50 m v objektech výšky do 6 m</t>
  </si>
  <si>
    <t>05 - Náklady spojené s umístěním stavby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</si>
  <si>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</si>
  <si>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</si>
  <si>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</si>
  <si>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</si>
  <si>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</si>
  <si>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VRN</t>
  </si>
  <si>
    <t>Vedlejší rozpočtové náklady</t>
  </si>
  <si>
    <t>VRN1</t>
  </si>
  <si>
    <t>Průzkumné, geodetické a projektové práce</t>
  </si>
  <si>
    <t>012002000</t>
  </si>
  <si>
    <t>Geodetické práce a vytýčení</t>
  </si>
  <si>
    <t>soub</t>
  </si>
  <si>
    <t>1024</t>
  </si>
  <si>
    <t>462744275</t>
  </si>
  <si>
    <t>Geodetické práce</t>
  </si>
  <si>
    <t>013002000</t>
  </si>
  <si>
    <t>Projektová dokumentace skutečného provedení stavební části</t>
  </si>
  <si>
    <t>-759870780</t>
  </si>
  <si>
    <t>Projektové práce</t>
  </si>
  <si>
    <t>VRN3</t>
  </si>
  <si>
    <t>Zařízení staveniště</t>
  </si>
  <si>
    <t>030001000</t>
  </si>
  <si>
    <t>-2076616368</t>
  </si>
  <si>
    <t>VRN4</t>
  </si>
  <si>
    <t>Inženýrská činnost</t>
  </si>
  <si>
    <t>041002000</t>
  </si>
  <si>
    <t>Dozory</t>
  </si>
  <si>
    <t>882365173</t>
  </si>
  <si>
    <t>043002000</t>
  </si>
  <si>
    <t>Zkoušky a ostatní měření</t>
  </si>
  <si>
    <t>1634002005</t>
  </si>
  <si>
    <t>044002000</t>
  </si>
  <si>
    <t>Revize</t>
  </si>
  <si>
    <t>916627652</t>
  </si>
  <si>
    <t>045002000</t>
  </si>
  <si>
    <t>Kompletační a koordinační činnost</t>
  </si>
  <si>
    <t>-741486805</t>
  </si>
  <si>
    <t>049002000</t>
  </si>
  <si>
    <t>Ostatní inženýrská činnost</t>
  </si>
  <si>
    <t>-142756251</t>
  </si>
  <si>
    <t>VRN6</t>
  </si>
  <si>
    <t>Územní vlivy</t>
  </si>
  <si>
    <t>060001000</t>
  </si>
  <si>
    <t>1748341085</t>
  </si>
  <si>
    <t>#RTSROZP#</t>
  </si>
  <si>
    <t>Položkový rozpočet</t>
  </si>
  <si>
    <t>Zakázka:</t>
  </si>
  <si>
    <t>Misto</t>
  </si>
  <si>
    <t>Muzeum lidových staveb Kouřim</t>
  </si>
  <si>
    <t>Rozpočet:</t>
  </si>
  <si>
    <t>Objednatel:</t>
  </si>
  <si>
    <t>Zhotovitel:</t>
  </si>
  <si>
    <t>Vypracoval:</t>
  </si>
  <si>
    <t>Aleš Kořínek</t>
  </si>
  <si>
    <t>Rozpis ceny</t>
  </si>
  <si>
    <t>Celkem</t>
  </si>
  <si>
    <t>MON</t>
  </si>
  <si>
    <t>VN</t>
  </si>
  <si>
    <t>Vedlejší náklady</t>
  </si>
  <si>
    <t>ON</t>
  </si>
  <si>
    <t>Ostatní náklady</t>
  </si>
  <si>
    <t>Rekapitulace daní</t>
  </si>
  <si>
    <t>Základ pro sníženou DPH</t>
  </si>
  <si>
    <t xml:space="preserve">Snížená DPH </t>
  </si>
  <si>
    <t>Základ pro základní DPH</t>
  </si>
  <si>
    <t xml:space="preserve">Základní DPH </t>
  </si>
  <si>
    <t>Zaokrouhlení</t>
  </si>
  <si>
    <t>Cena celkem bez DPH</t>
  </si>
  <si>
    <t>Cena celkem s DPH</t>
  </si>
  <si>
    <t>dne</t>
  </si>
  <si>
    <t>Za zhotovitele</t>
  </si>
  <si>
    <t>Za objednatele</t>
  </si>
  <si>
    <t>Rekapitulace dílčích částí</t>
  </si>
  <si>
    <t>#CASTI&gt;&gt;</t>
  </si>
  <si>
    <t>Číslo</t>
  </si>
  <si>
    <t>Název</t>
  </si>
  <si>
    <t>DPH celkem</t>
  </si>
  <si>
    <t>Cena celkem</t>
  </si>
  <si>
    <t>Rozpočet</t>
  </si>
  <si>
    <t>Celkem za stavbu</t>
  </si>
  <si>
    <t>Rekapitulace dílů</t>
  </si>
  <si>
    <t>Typ dílu</t>
  </si>
  <si>
    <t>Základy,zvláštní zakládání</t>
  </si>
  <si>
    <t>Komunikace</t>
  </si>
  <si>
    <t>Prorážení otvorů</t>
  </si>
  <si>
    <t>Staveništní přesun hmot</t>
  </si>
  <si>
    <t>Vnitřní kanalizace</t>
  </si>
  <si>
    <t>722</t>
  </si>
  <si>
    <t>Vnitřní vodovod</t>
  </si>
  <si>
    <t>Zařizovací předměty</t>
  </si>
  <si>
    <t>726</t>
  </si>
  <si>
    <t>Instalační prefabrikáty</t>
  </si>
  <si>
    <t xml:space="preserve">Položkový rozpočet </t>
  </si>
  <si>
    <t>#TypZaznamu#</t>
  </si>
  <si>
    <t>S:</t>
  </si>
  <si>
    <t>O:</t>
  </si>
  <si>
    <t>OBJ</t>
  </si>
  <si>
    <t>R:</t>
  </si>
  <si>
    <t>ROZ</t>
  </si>
  <si>
    <t>C:</t>
  </si>
  <si>
    <t>CAS_STR</t>
  </si>
  <si>
    <t>P.č.</t>
  </si>
  <si>
    <t>Číslo položky</t>
  </si>
  <si>
    <t>Název položky</t>
  </si>
  <si>
    <t>množství</t>
  </si>
  <si>
    <t>cena / MJ</t>
  </si>
  <si>
    <t>Dodávka</t>
  </si>
  <si>
    <t>Dodávka celk.</t>
  </si>
  <si>
    <t>Montáž</t>
  </si>
  <si>
    <t>Montáž celk.</t>
  </si>
  <si>
    <t>cena s DPH</t>
  </si>
  <si>
    <t>hmotnost / MJ</t>
  </si>
  <si>
    <t>hmotnost celk.(t)</t>
  </si>
  <si>
    <t>dem. hmotnost / MJ</t>
  </si>
  <si>
    <t>dem. hmotnost celk.(t)</t>
  </si>
  <si>
    <t>Ceník</t>
  </si>
  <si>
    <t>Cen. soustava</t>
  </si>
  <si>
    <t>Nhod / MJ</t>
  </si>
  <si>
    <t>Nhod celk.</t>
  </si>
  <si>
    <t>Díl:</t>
  </si>
  <si>
    <t>DIL</t>
  </si>
  <si>
    <t>132200010RA0</t>
  </si>
  <si>
    <t>Hloubení nezapaž. rýh šířky do 60 cm v hornině 1-4</t>
  </si>
  <si>
    <t>POL2_0</t>
  </si>
  <si>
    <t>131201119R00</t>
  </si>
  <si>
    <t>Příplatek za lepivost - hloubení nezap.jam v hor.3</t>
  </si>
  <si>
    <t>POL1_0</t>
  </si>
  <si>
    <t>133101101R00</t>
  </si>
  <si>
    <t>Hloubení šachet v hor.2 do 100 m3</t>
  </si>
  <si>
    <t>161101102R00</t>
  </si>
  <si>
    <t>Svislé přemístění výkopku z hor.1-4 do 4,0 m</t>
  </si>
  <si>
    <t>139601102R00</t>
  </si>
  <si>
    <t>Ruční výkop jam, rýh a šachet v hornině tř. 3</t>
  </si>
  <si>
    <t>162201102R00</t>
  </si>
  <si>
    <t>Vodorovné přemístění výkopku z hor.1-4 do 50 m</t>
  </si>
  <si>
    <t>174100010RA0</t>
  </si>
  <si>
    <t>Zásyp jam, rýh a šachet sypaninou</t>
  </si>
  <si>
    <t>174100050RAC</t>
  </si>
  <si>
    <t>Zásyp jam,rýh a šachet štěrkopískem, dovoz štěrkopísku ze vzdálenosti 10 km</t>
  </si>
  <si>
    <t>199000002R00</t>
  </si>
  <si>
    <t>Poplatek za skládku horniny 1- 4</t>
  </si>
  <si>
    <t>460600001RT8</t>
  </si>
  <si>
    <t>Naložení a odvoz zeminy, odvoz na vzdálenost 10000 m</t>
  </si>
  <si>
    <t>500- 1020.R00</t>
  </si>
  <si>
    <t>Doprava a montáž akumulační nádrže</t>
  </si>
  <si>
    <t>kpt</t>
  </si>
  <si>
    <t>273316131R00</t>
  </si>
  <si>
    <t>Základ.desky z betonu prostého vodostaveb. C25/30</t>
  </si>
  <si>
    <t>213159001RAC</t>
  </si>
  <si>
    <t>Vsakovací nádrž vel.2,5x4,0x1,2 m, Avsak=12,4 m2, ret.objem 10,2 m3 pro T=6 hod, čas prázdn. 65,2 h</t>
  </si>
  <si>
    <t>akumulační box 60 ks, spojka 80 ks, klip 186 ks, geotextílie 43 m2</t>
  </si>
  <si>
    <t>POP</t>
  </si>
  <si>
    <t>451572111R00</t>
  </si>
  <si>
    <t>Lože pod potrubí z kameniva těženého 0 - 4 mm</t>
  </si>
  <si>
    <t>597077101R00</t>
  </si>
  <si>
    <t>Žlab odvodňovací polyesterový SMC, dl.1000 mm, š. 150 mm (např. MEAFLUID 150)</t>
  </si>
  <si>
    <t>597077105R00</t>
  </si>
  <si>
    <t>Žlab odvodňovací polyesterový SMC, dl.1000 mm, š. 100 mm (např. MEAFLUID 100)</t>
  </si>
  <si>
    <t>597077103R00</t>
  </si>
  <si>
    <t>Žlabová vpusť,dl.500 mm,odtok DN 150, (např.MEARIN PLUS 150ÚMEAFLUID 150)</t>
  </si>
  <si>
    <t>597077104R00</t>
  </si>
  <si>
    <t>Žlabová vpusť,dl.500 mm,odtok DN 100, (např.MEAFLUID 100)</t>
  </si>
  <si>
    <t>597077120R00</t>
  </si>
  <si>
    <t>Čelní stěna plná pozink pro žlab š.150 mm , (např. MEAFLUID 150)</t>
  </si>
  <si>
    <t>597077121R00</t>
  </si>
  <si>
    <t>Čelní stěna s nátrubkem DN110 pozink , pro žlab š.150, (např. MEAFLUID 150)</t>
  </si>
  <si>
    <t>597077130R00</t>
  </si>
  <si>
    <t>Čelní deska plná pozink pro žlab š.100 mm , (např. MEAFLUID 100)</t>
  </si>
  <si>
    <t>597107112RT1</t>
  </si>
  <si>
    <t>Montáž odvodňovacího žlabu - polyester, včetně betonového lože C 20/25, zatížení C 250 kN</t>
  </si>
  <si>
    <t>597107111RT1</t>
  </si>
  <si>
    <t>Montáž odvodňovacího žlabu - polyester, včetně betonového lože C 20/25, zatížení B 125 kN</t>
  </si>
  <si>
    <t>597107010RA0</t>
  </si>
  <si>
    <t>Dvorní vpusť DN 100, mříž litinová s rámem A15, dno odtok pro PVC 110, koš pozink-krátký</t>
  </si>
  <si>
    <t>597077113R00</t>
  </si>
  <si>
    <t>Krycí rošt, zatížení B C250, dl. 500 mm, litinový můstkový (např. MEA 150)</t>
  </si>
  <si>
    <t>Štěrbinový kryt, zatížení B 125, dl. 500 mm, nerez (např. TSL Fluid 1000)</t>
  </si>
  <si>
    <t>Štěrbinový kryt, zatížení B 125, dl. 1000 mm, nerez (např. TSL Fluid 1000)</t>
  </si>
  <si>
    <t>597077122R00</t>
  </si>
  <si>
    <t>Štěrbinový kryt, zatížení B 125, dl. 500 mm, nerez-revizní díl (např. TSL Fluid 1000)</t>
  </si>
  <si>
    <t>59227880RO</t>
  </si>
  <si>
    <t>Žlab odvodňovací betonový 500x300x100 mm, mělký</t>
  </si>
  <si>
    <t>POL3_0</t>
  </si>
  <si>
    <t>597109110RT1</t>
  </si>
  <si>
    <t>Montáž odvodňovacího žlabu, včetně betonového lože C 20/25, zatížení A 15 kN</t>
  </si>
  <si>
    <t>55162800.DV</t>
  </si>
  <si>
    <t xml:space="preserve">Vpusť DN110, svislý odtok, ZU-suchá klapka, plast rám,litinová mříž A15 226x226mm </t>
  </si>
  <si>
    <t>odvodňovací kroužek, nástavec</t>
  </si>
  <si>
    <t>28611152.AR</t>
  </si>
  <si>
    <t>Trubka kanalizační KGEM SN 4 PVC 150x4,0x2000 mm</t>
  </si>
  <si>
    <t>28611151.AR</t>
  </si>
  <si>
    <t>Trubka kanalizační KGEM SN 4 PVC 150x4,0x1000 mm</t>
  </si>
  <si>
    <t>28611142.AR</t>
  </si>
  <si>
    <t>Trubka kanalizační KGEM SN 4 PVC 110x3,2x2000 mm</t>
  </si>
  <si>
    <t>28611141.AR</t>
  </si>
  <si>
    <t>Trubka kanalizační KGEM SN 4 PVC 110x3,2x1000 mm</t>
  </si>
  <si>
    <t>871303110R00</t>
  </si>
  <si>
    <t>Montáž trub z plastu, gumový kroužek, DN 100</t>
  </si>
  <si>
    <t>871313121R00</t>
  </si>
  <si>
    <t>Montáž trub z plastu, gumový kroužek, DN 150</t>
  </si>
  <si>
    <t>894502109R00</t>
  </si>
  <si>
    <t>Akumulační nádrž, plast, samonosná, pojízdná B125, D=1,5 m, v=2,0 m, vstup D=0,6 m</t>
  </si>
  <si>
    <t>894435500RAA</t>
  </si>
  <si>
    <t>Šachta, D 400 mm, dl.šach.roury 1,6 m, sediment., dno zaslep,poklop litin B125, 2x in-situ vl. D150</t>
  </si>
  <si>
    <t>894435555RAA</t>
  </si>
  <si>
    <t>Šachta, D 400 mm, dl.šach.roury 1,5 m, sběrná, dno PP KG D 160 mm, poklop plast A15</t>
  </si>
  <si>
    <t>894435916RAA</t>
  </si>
  <si>
    <t>Filtr pro dešťovou šachtu D 160</t>
  </si>
  <si>
    <t>894432155R00</t>
  </si>
  <si>
    <t>Osazení plastové šachty revizní prům.400 mm, Wavin</t>
  </si>
  <si>
    <t>892571111R00</t>
  </si>
  <si>
    <t>Zkouška těsnosti kanalizace DN do 200, vodou</t>
  </si>
  <si>
    <t>286135532R</t>
  </si>
  <si>
    <t>Trubka voda SDR11  32x3,0 mm L=100 m, PE100 RC třívrstvé potrubí, barva modrá</t>
  </si>
  <si>
    <t>286135525R</t>
  </si>
  <si>
    <t>Trubka voda SDR11  25x2,3 mm L=100 m, PE100 RC třívrstvé potrubí, barva modrá</t>
  </si>
  <si>
    <t>871241132R32</t>
  </si>
  <si>
    <t>Montáž potrubí polyetylenového ve výkopu d 32 mm</t>
  </si>
  <si>
    <t>871241125R25</t>
  </si>
  <si>
    <t>Montáž potrubí polyetylenového ve výkopu d 25 mm</t>
  </si>
  <si>
    <t>2861359940R</t>
  </si>
  <si>
    <t>Trubka kanal. tlaková PE100RC 40x3,7 mm PN16, návin 100 m</t>
  </si>
  <si>
    <t>871241132R40</t>
  </si>
  <si>
    <t>Montáž potrubí polyetylenového ve výkopu d 40 mm</t>
  </si>
  <si>
    <t>894505512R00</t>
  </si>
  <si>
    <t>Čerpací šachta, plast, samonosná, pojízdná, D=1,2 m, v=2,0 m, vstup D=0,6 m, poklop</t>
  </si>
  <si>
    <t>komplet vybavená-čerpadlo 1 1/4" (1,5 kW/400 V)</t>
  </si>
  <si>
    <t>Qmax=45 l/min, Hmax=50 m</t>
  </si>
  <si>
    <t>500- 1030.R00</t>
  </si>
  <si>
    <t>Doprava a montáž čerpací šachty</t>
  </si>
  <si>
    <t>893411099RA0</t>
  </si>
  <si>
    <t>Šachta vodoměrná plast.kruhová samonosná, pojízdná, D=1,2 m, v=1,7 m, vstup D=0,6 m</t>
  </si>
  <si>
    <t>893151111R00</t>
  </si>
  <si>
    <t>Montáž šachty vodoměrné a revizní plastové kruhové</t>
  </si>
  <si>
    <t>974031132R00</t>
  </si>
  <si>
    <t>Vysekání rýh ve zdi cihelné 5 x 7 cm</t>
  </si>
  <si>
    <t>974031143R00</t>
  </si>
  <si>
    <t>Vysekání rýh ve zdi cihelné 7 x 10 cm</t>
  </si>
  <si>
    <t>998276101R00</t>
  </si>
  <si>
    <t>Přesun hmot, trubní vedení plastová, otevř. výkop</t>
  </si>
  <si>
    <t>721176222R00</t>
  </si>
  <si>
    <t>Potrubí KG svodné (ležaté) v zemi D 110 x 3,2 mm</t>
  </si>
  <si>
    <t>721176223R00</t>
  </si>
  <si>
    <t>Potrubí KG svodné (ležaté) v zemi D 125 x 3,2 mm</t>
  </si>
  <si>
    <t>721176224R00</t>
  </si>
  <si>
    <t>Potrubí KG svodné (ležaté) v zemi D 160 x 4,0 mm</t>
  </si>
  <si>
    <t>721100011RA0</t>
  </si>
  <si>
    <t>Kanalizace vnitřní, PVC, D 110 mm, zemní práce</t>
  </si>
  <si>
    <t>721100012RA0</t>
  </si>
  <si>
    <t>Kanalizace vnitřní, PVC, D 125 mm, zemní práce</t>
  </si>
  <si>
    <t>721100013RA0</t>
  </si>
  <si>
    <t>Kanalizace vnitřní, PVC, D 160 mm, zemní práce</t>
  </si>
  <si>
    <t>721176115R00</t>
  </si>
  <si>
    <t>Potrubí HT odpadní svislé D 110 x 2,7 mm</t>
  </si>
  <si>
    <t>721176114R00</t>
  </si>
  <si>
    <t>Potrubí HT odpadní svislé D 75 x 1,9 mm</t>
  </si>
  <si>
    <t>721176105R00</t>
  </si>
  <si>
    <t>Potrubí HT připojovací D 110 x 2,7 mm</t>
  </si>
  <si>
    <t>721176103R00</t>
  </si>
  <si>
    <t>Potrubí HT připojovací D 50 x 1,8 mm</t>
  </si>
  <si>
    <t>721176102R00</t>
  </si>
  <si>
    <t>Potrubí HT připojovací D 40 x 1,8 mm</t>
  </si>
  <si>
    <t>721176101R00</t>
  </si>
  <si>
    <t>Potrubí HT připojovací D 32 x 1,8 mm</t>
  </si>
  <si>
    <t>998721102R00</t>
  </si>
  <si>
    <t>Přesun hmot pro vnitřní kanalizaci, výšky do 12 m</t>
  </si>
  <si>
    <t>721290112R00</t>
  </si>
  <si>
    <t>Zkouška těsnosti kanalizace vodou DN 200</t>
  </si>
  <si>
    <t>721290111R00</t>
  </si>
  <si>
    <t>Zkouška těsnosti kanalizace vodou DN 125</t>
  </si>
  <si>
    <t>721273210PP1</t>
  </si>
  <si>
    <t>Souprava ventilační střešní , souprava větrací hlavice PP  D 110 mm</t>
  </si>
  <si>
    <t>721181158O10</t>
  </si>
  <si>
    <t>Ochrana potrubí polyetylén DN 100</t>
  </si>
  <si>
    <t>721181157O75</t>
  </si>
  <si>
    <t>Ochrana potrubí polyetylén DN 70</t>
  </si>
  <si>
    <t>28654700R</t>
  </si>
  <si>
    <t>Sifon kondenzační DN 40  PP vodorovný odtok, stavební výška 95 mm</t>
  </si>
  <si>
    <t>721290821R00</t>
  </si>
  <si>
    <t>Přesun vybouraných hmot - kanalizace, H do 6 m</t>
  </si>
  <si>
    <t>28615443.AR</t>
  </si>
  <si>
    <t>Kus čisticí HTRE D 110 mm PP</t>
  </si>
  <si>
    <t>28615442.AR</t>
  </si>
  <si>
    <t>Kus čisticí HTRE D 75 mm PP</t>
  </si>
  <si>
    <t>721223470VP2</t>
  </si>
  <si>
    <t>Vpusť podlahová se zápach.uzáv.-pachotěs. bez vody, mřížka nerez 115 x 115 D 50/75/110 mm</t>
  </si>
  <si>
    <t>286151743R</t>
  </si>
  <si>
    <t>Trubka EVO PP-RCT D 32 x 3,6 mm, délka 4 m, S 4</t>
  </si>
  <si>
    <t>286151742R</t>
  </si>
  <si>
    <t>Trubka EVO PP-RCT D 25 x 2,8 mm, délka 4 m, S 4</t>
  </si>
  <si>
    <t>286151741R</t>
  </si>
  <si>
    <t>Trubka EVO PP-RCT D 20 x 2,3 mm, délka 4 m, S 4</t>
  </si>
  <si>
    <t>722176114R00</t>
  </si>
  <si>
    <t>Montáž rozvodů z plastů polyfúz. svařováním D 32mm</t>
  </si>
  <si>
    <t>722176113R00</t>
  </si>
  <si>
    <t>Montáž rozvodů z plastů polyfúz. svařováním D 25mm</t>
  </si>
  <si>
    <t>722176112R00</t>
  </si>
  <si>
    <t>Montáž rozvodů z plastů polyfúz. svařováním D 20mm</t>
  </si>
  <si>
    <t>722181311RU2</t>
  </si>
  <si>
    <t>Izolace návleková tl. stěny 6 mm, vnitřní průměr 35 mm</t>
  </si>
  <si>
    <t>722181314RT9</t>
  </si>
  <si>
    <t>Izolace návleková tl. stěny 20 mm, vnitřní průměr 28 mm</t>
  </si>
  <si>
    <t>722181311RT9</t>
  </si>
  <si>
    <t>Izolace návleková tl. stěny 6 mm, vnitřní průměr 28 mm</t>
  </si>
  <si>
    <t>722181313RT8</t>
  </si>
  <si>
    <t>Izolace návleková tl. stěny 20 mm, vnitřní průměr 22 mm</t>
  </si>
  <si>
    <t>722181311RT7</t>
  </si>
  <si>
    <t>Izolace návleková tl. stěny 6 mm, vnitřní průměr 22 mm</t>
  </si>
  <si>
    <t>722182001R00</t>
  </si>
  <si>
    <t>Montáž izol.skruží na potrubí přímé DN 25,sam.spoj</t>
  </si>
  <si>
    <t>286550506R</t>
  </si>
  <si>
    <t>Nástěnka MZD 25 x 3/4"  PP R Instaplast</t>
  </si>
  <si>
    <t>722202213R00</t>
  </si>
  <si>
    <t>Nástěnka MZD PP-R INSTAPLAST D 20xR1/2</t>
  </si>
  <si>
    <t>722237683Z20</t>
  </si>
  <si>
    <t>Ventil vod.zpět.,2xvnitř.závit DN 20</t>
  </si>
  <si>
    <t>722239213R00</t>
  </si>
  <si>
    <t>Kohout vod.kul.,vnitř.-vnitř.z. DN 25</t>
  </si>
  <si>
    <t>722239212R00</t>
  </si>
  <si>
    <t>Kohout vod.kul.,vnitř.-vnitř.z. DN 20</t>
  </si>
  <si>
    <t>722239211R00</t>
  </si>
  <si>
    <t>Kohout vod.kul.,vnitř.-vnitř.z. DN 15</t>
  </si>
  <si>
    <t>55111371R</t>
  </si>
  <si>
    <t>Kulový kohout vypouštěcí DN15</t>
  </si>
  <si>
    <t>722290234R00</t>
  </si>
  <si>
    <t>Proplach a dezinfekce vodovod.potrubí do DN 50</t>
  </si>
  <si>
    <t>722280107R40</t>
  </si>
  <si>
    <t>Tlaková zkouška vodovodního potrubí do DN 40</t>
  </si>
  <si>
    <t>A032L80TN</t>
  </si>
  <si>
    <t>Tlaková expanzní nádoba - vodárenské systémy-12 l, 10 bar, vertikální</t>
  </si>
  <si>
    <t>42615015R</t>
  </si>
  <si>
    <t>Cirkulační čerpadlo DN 15, 230 V, časový spínač, teplotní dezinfekce</t>
  </si>
  <si>
    <t>5514195RV</t>
  </si>
  <si>
    <t>Ventil rohový mosazný 1/2" x 1/2", s filtrem</t>
  </si>
  <si>
    <t>5514190RV</t>
  </si>
  <si>
    <t xml:space="preserve">Ventil rohový mosazný 1/2" x 3/8" </t>
  </si>
  <si>
    <t>5514197RV</t>
  </si>
  <si>
    <t>Ventil rohový 3/4"</t>
  </si>
  <si>
    <t>MR63010MAX</t>
  </si>
  <si>
    <t>Manometr radiální - spodní napojení 1/4"M; pr. 63mm; 0-10bar</t>
  </si>
  <si>
    <t>55111901R</t>
  </si>
  <si>
    <t>Ventil zahradní bez hadic. přípojky 1/2"</t>
  </si>
  <si>
    <t>55111520PO</t>
  </si>
  <si>
    <t>Pojistný ventil DN15-6 bar 1/2", mosaz</t>
  </si>
  <si>
    <t>998722102R00</t>
  </si>
  <si>
    <t>Přesun hmot pro vnitřní vodovod, výšky do 12 m</t>
  </si>
  <si>
    <t>551070800R</t>
  </si>
  <si>
    <t>Oddálené pneumatické splachování WC ruční chrom, pro zabudování do zdi</t>
  </si>
  <si>
    <t>28654700OK</t>
  </si>
  <si>
    <t xml:space="preserve">Objímka kovová 15 - 52 mm (šroub/ matka) s vrutem </t>
  </si>
  <si>
    <t>725017000KZS</t>
  </si>
  <si>
    <t>Klozet závěsný + sedátko, bílý, včetně sedátka v bílé barvě (např.Ring Rimless)</t>
  </si>
  <si>
    <t>725017100KZS</t>
  </si>
  <si>
    <t xml:space="preserve">Klozet závěsný invalid. + sedátko, bílý, včetně sedátka v bílé barvě </t>
  </si>
  <si>
    <t>551070150OVL</t>
  </si>
  <si>
    <t xml:space="preserve">Ovládací tlačítko chrom - alpská bílá duální, pro předstěnové instalační systémy </t>
  </si>
  <si>
    <t>(např. Grohe Arena Cosmopolitan S)</t>
  </si>
  <si>
    <t>725100055RA0</t>
  </si>
  <si>
    <t>Umyvadlo, 60x45 cm, litý mramor, zápach. uzávěrka, otvor pro baterii, bílé</t>
  </si>
  <si>
    <t>(např. AMUR)</t>
  </si>
  <si>
    <t>64221500UM</t>
  </si>
  <si>
    <t xml:space="preserve">Umývátko,otvor pro bat.,keramické, 41,5x12,5x28,5 , bílé, zápach. uzávěrka </t>
  </si>
  <si>
    <t>725100092RA0</t>
  </si>
  <si>
    <t>Umyvadlo invalidé,zápach.uzávěrka, otvor pro bat, bílé</t>
  </si>
  <si>
    <t>642938100SP</t>
  </si>
  <si>
    <t>Vanička sprchová litý mramor,čtvrtkruh 90x90x4cm, bílá, protiskluzová</t>
  </si>
  <si>
    <t>(např. SERA)</t>
  </si>
  <si>
    <t>642938110SP</t>
  </si>
  <si>
    <t>Vanička sprchová litý mramor,čtverec 90x90x3cm, bílá, protiskluzová</t>
  </si>
  <si>
    <t>(např. AURA LIGHT)</t>
  </si>
  <si>
    <t>55458190.SZ</t>
  </si>
  <si>
    <t>Čtvrtkruhová sprchová zástěna 900x900mm, sklo transparent.</t>
  </si>
  <si>
    <t>(např. EASY LINE)</t>
  </si>
  <si>
    <t>Čtvercová sprchová zástěna 900x900mm, sklo transparent.</t>
  </si>
  <si>
    <t>55161596R</t>
  </si>
  <si>
    <t>Sifon ke sprchové vaničce chrom</t>
  </si>
  <si>
    <t>64251550UR</t>
  </si>
  <si>
    <t>Urinál odsáv. radar přív. vnitř. vodor. síť, bílý</t>
  </si>
  <si>
    <t>(např. Golem)</t>
  </si>
  <si>
    <t>998725102R00</t>
  </si>
  <si>
    <t>Přesun hmot pro zařizovací předměty, výšky do 12 m</t>
  </si>
  <si>
    <t>64278901R00</t>
  </si>
  <si>
    <t>Výlevka nerez volně stojící, mřížka, sifon DN 50</t>
  </si>
  <si>
    <t>725845111R00</t>
  </si>
  <si>
    <t>Baterie nástěnná sprchová termostatická, rozteč 150 mm, sprchová souprava</t>
  </si>
  <si>
    <t>(např. KIMURA)</t>
  </si>
  <si>
    <t>725823114RT1</t>
  </si>
  <si>
    <t>Baterie dřezová stojánková ruční, bez otvír.odpadu, standardní</t>
  </si>
  <si>
    <t>725823121RT0</t>
  </si>
  <si>
    <t>Baterie umyvadlová stoján. ruční, , chrom</t>
  </si>
  <si>
    <t>(např.RHAPSODY)</t>
  </si>
  <si>
    <t>725835190R00</t>
  </si>
  <si>
    <t>Baterie nad výlevku nástěnná ruční, rozteč 150 mm, chrom</t>
  </si>
  <si>
    <t>ks</t>
  </si>
  <si>
    <t>725119306R00</t>
  </si>
  <si>
    <t>Montáž klozetu závěsného</t>
  </si>
  <si>
    <t>725119402R00</t>
  </si>
  <si>
    <t>Montáž předstěnových systémů do lehkých stěn</t>
  </si>
  <si>
    <t>725200030RA0</t>
  </si>
  <si>
    <t>Montáž zařizovacích předmětů - umyvadlo</t>
  </si>
  <si>
    <t>725200050RA0</t>
  </si>
  <si>
    <t>Montáž zařizovacích předmětů - sprcha</t>
  </si>
  <si>
    <t>725200020RA0</t>
  </si>
  <si>
    <t>Montáž zařizovacích předmětů - pisoár</t>
  </si>
  <si>
    <t>725200069RA0</t>
  </si>
  <si>
    <t>Montáž zařizovacích předmětů - výlevka</t>
  </si>
  <si>
    <t>725849200R00</t>
  </si>
  <si>
    <t>Montáž baterií sprchových, nastavitelná výška</t>
  </si>
  <si>
    <t>725829301R00</t>
  </si>
  <si>
    <t>Montáž baterie umyv.a dřezové stojánkové</t>
  </si>
  <si>
    <t>725839203R00</t>
  </si>
  <si>
    <t>Montáž baterie nad výlevku nástěnné G 1/2</t>
  </si>
  <si>
    <t>998726122R00</t>
  </si>
  <si>
    <t>Přesun hmot pro předstěnové systémy, výšky do 12 m</t>
  </si>
  <si>
    <t>726211321550</t>
  </si>
  <si>
    <t>Modul pro závěsné WC do lehké stěny</t>
  </si>
  <si>
    <t>SUM</t>
  </si>
  <si>
    <t>POPUZIV</t>
  </si>
  <si>
    <t>END</t>
  </si>
  <si>
    <t>Akce:</t>
  </si>
  <si>
    <t xml:space="preserve">Investor: </t>
  </si>
  <si>
    <t>Regionální muzeum v Kolíně</t>
  </si>
  <si>
    <t>Část:</t>
  </si>
  <si>
    <t>Popis výkonu</t>
  </si>
  <si>
    <t>REKAPITULACE</t>
  </si>
  <si>
    <t>Armatury</t>
  </si>
  <si>
    <t>Otopná tělesa</t>
  </si>
  <si>
    <t>Zkoušky zařízení, zaregulování</t>
  </si>
  <si>
    <t>1.1</t>
  </si>
  <si>
    <t>Topný kabel pro kondenzát 2m</t>
  </si>
  <si>
    <t>celkem</t>
  </si>
  <si>
    <t>1.2</t>
  </si>
  <si>
    <t>1.3</t>
  </si>
  <si>
    <t>1.4</t>
  </si>
  <si>
    <t>1.5</t>
  </si>
  <si>
    <t>2.1</t>
  </si>
  <si>
    <t>2.2</t>
  </si>
  <si>
    <t>2.3</t>
  </si>
  <si>
    <t>2.4</t>
  </si>
  <si>
    <t>2.5</t>
  </si>
  <si>
    <t>3.1</t>
  </si>
  <si>
    <t>3.2</t>
  </si>
  <si>
    <t>3.3</t>
  </si>
  <si>
    <t>3.4</t>
  </si>
  <si>
    <t>3.5</t>
  </si>
  <si>
    <t>4.1</t>
  </si>
  <si>
    <t>4.2</t>
  </si>
  <si>
    <t>4.3</t>
  </si>
  <si>
    <t>4.4</t>
  </si>
  <si>
    <t>4.5</t>
  </si>
  <si>
    <t>4.6</t>
  </si>
  <si>
    <t>4.7</t>
  </si>
  <si>
    <t xml:space="preserve">Potrubí </t>
  </si>
  <si>
    <t>5.1</t>
  </si>
  <si>
    <t>6.1</t>
  </si>
  <si>
    <t>Plastifikátor P</t>
  </si>
  <si>
    <t>Dilatační profil</t>
  </si>
  <si>
    <t>Nea Smart 2 rozvaděč pro regulaci</t>
  </si>
  <si>
    <t>Transformátor 24 v</t>
  </si>
  <si>
    <t>Spojovací pás</t>
  </si>
  <si>
    <t>Ukončovací pás</t>
  </si>
  <si>
    <t>Upevňovací skoba</t>
  </si>
  <si>
    <t>hod</t>
  </si>
  <si>
    <t>Kč</t>
  </si>
  <si>
    <t>VÝKAZ VÝMĚR</t>
  </si>
  <si>
    <t>Vstupní budova Muzea lidových služeb v Kouřimi</t>
  </si>
  <si>
    <t>Investor:</t>
  </si>
  <si>
    <t>Poř.</t>
  </si>
  <si>
    <t>Jednotk.cena</t>
  </si>
  <si>
    <t>Cena</t>
  </si>
  <si>
    <t xml:space="preserve">Cena celkem      </t>
  </si>
  <si>
    <t>Jednotka</t>
  </si>
  <si>
    <t>Poznámka</t>
  </si>
  <si>
    <t>D.1.4.e  – Elektroinstalace – silnoproud</t>
  </si>
  <si>
    <t>Sloupec1</t>
  </si>
  <si>
    <t>Sloupec2</t>
  </si>
  <si>
    <t>Sloupec3</t>
  </si>
  <si>
    <t>Sloupec4</t>
  </si>
  <si>
    <t>Sloupec5</t>
  </si>
  <si>
    <t>Sloupec6</t>
  </si>
  <si>
    <t>Sloupec7</t>
  </si>
  <si>
    <t>Sloupec8</t>
  </si>
  <si>
    <t>Sloupec9</t>
  </si>
  <si>
    <t>Sloupec10</t>
  </si>
  <si>
    <t>Sloupec11</t>
  </si>
  <si>
    <t>Dodávky</t>
  </si>
  <si>
    <t xml:space="preserve">Rozvaděče R02 oceloplechový, na povrch (600x1800x200)–  dle výkresu D1.4.e.10
</t>
  </si>
  <si>
    <t xml:space="preserve">Rozvaděče R02-P oceloplechový, na povrch (350x400x150)–  dle výkresu D1.4.e.10
</t>
  </si>
  <si>
    <t>Svorkovnice ekvipotenciálového pospojování</t>
  </si>
  <si>
    <t xml:space="preserve">Kabelové rozvody </t>
  </si>
  <si>
    <t>Kabel AYKY4Bx50</t>
  </si>
  <si>
    <t>Kabel CYKY 4Bx16</t>
  </si>
  <si>
    <t>Kabel CYKY 5Cx10</t>
  </si>
  <si>
    <t>Kabel CYKY 5Cx6</t>
  </si>
  <si>
    <t>Kabel CYKY 5Cx4</t>
  </si>
  <si>
    <t>Kabel CYKY 5Cx2,5</t>
  </si>
  <si>
    <t>Kabel CYKY 3Cx2,5</t>
  </si>
  <si>
    <t>Kabel CYKY 5Cx1,5</t>
  </si>
  <si>
    <t>Kabel CYKY 3Cx1,5</t>
  </si>
  <si>
    <t>Kabel CYKY 3Ax1,5</t>
  </si>
  <si>
    <t>Kabel CYKY 2Ax1,5</t>
  </si>
  <si>
    <t>Kabel CXKH-V 5Cx4</t>
  </si>
  <si>
    <t>Vodič CYA 25-z/žl</t>
  </si>
  <si>
    <t>Vodič CYA 6-z/žl</t>
  </si>
  <si>
    <t>Vodič CYA 2,5-z/žl</t>
  </si>
  <si>
    <t>Ostatní elektroinstalace</t>
  </si>
  <si>
    <r>
      <t>Vypínač 230V/10A – řazení 1  vč. Krabice, IP20</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</si>
  <si>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Vypínač 230V/10A – řazení 5  vč. Krabice, </t>
    </r>
    <r>
      <rPr>
        <sz val="8"/>
        <rFont val="Arial CE"/>
        <family val="2"/>
      </rPr>
      <t xml:space="preserve">IP20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</si>
  <si>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Vypínač 230V/10A – řazení 6  vč. Krabice,</t>
    </r>
    <r>
      <rPr>
        <sz val="8"/>
        <rFont val="Arial CE"/>
        <family val="2"/>
      </rPr>
      <t xml:space="preserve"> </t>
    </r>
    <r>
      <rPr>
        <sz val="8"/>
        <rFont val="Arial CE"/>
        <family val="2"/>
      </rPr>
      <t xml:space="preserve">IP20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</si>
  <si>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Vypínač 230V/10A – řazení 7  vč. Krabice, </t>
    </r>
    <r>
      <rPr>
        <sz val="8"/>
        <rFont val="Arial CE"/>
        <family val="2"/>
      </rPr>
      <t xml:space="preserve">IP20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</si>
  <si>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 xml:space="preserve">Vypínač 230V/10A – řazení 6 vč. krabice a, IP44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</si>
  <si>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Rámeček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</si>
  <si>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 xml:space="preserve">Dvorámeček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</si>
  <si>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Třírámeček</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</si>
  <si>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t>Integrované soumrakové a pohybové čidlo se signálním kontaktem 230V/10A, IP54</t>
  </si>
  <si>
    <t>Časové relé se signálním kontaktem 230V/10 v karbici KP68</t>
  </si>
  <si>
    <r>
      <t>Zásuvka 230V/16A  vč. krabice a rámečku, IP20,</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</si>
  <si>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 xml:space="preserve">2x zásuvka 230V/16A  vč. Dvoukrabice a dvourámečku, IP20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t>
    </r>
    <r>
      <rPr>
        <sz val="8"/>
        <rFont val="Arial CE"/>
        <family val="2"/>
      </rPr>
      <t xml:space="preserve"> fa Schneider v </t>
    </r>
    <r>
      <rPr>
        <sz val="8"/>
        <rFont val="Arial CE"/>
        <family val="2"/>
      </rPr>
      <t>antracitovábarva).</t>
    </r>
    <r>
      <rPr>
        <sz val="8"/>
        <rFont val="Arial CE"/>
        <family val="2"/>
      </rPr>
      <t xml:space="preserve">
</t>
    </r>
  </si>
  <si>
    <r>
      <rPr>
        <sz val="8"/>
        <rFont val="Arial CE"/>
        <family val="2"/>
      </rPr>
      <t xml:space="preserve">3x zásuvka 230V/16A  vč. tříkrabice a </t>
    </r>
    <r>
      <rPr>
        <sz val="8"/>
        <rFont val="Arial CE"/>
        <family val="2"/>
      </rPr>
      <t xml:space="preserve">třírámečku, IP20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r>
      <rPr>
        <sz val="8"/>
        <rFont val="Arial CE"/>
        <family val="2"/>
      </rPr>
      <t xml:space="preserve">
</t>
    </r>
  </si>
  <si>
    <t>2x zásuvka 230V/16A  v podlahové  krabici (standart kopoz Kolín a ABB)</t>
  </si>
  <si>
    <t>3x zásuvka 230V/16A  v podlahové  krabici (standart Kopoz Kolín a ABB)</t>
  </si>
  <si>
    <r>
      <t>2x zásuvka 230V/16A  + 1x prostorová rezerva pro s</t>
    </r>
    <r>
      <rPr>
        <sz val="8"/>
        <rFont val="Arial CE"/>
        <family val="2"/>
      </rPr>
      <t xml:space="preserve">laboprou ve sdružené krabici a </t>
    </r>
    <r>
      <rPr>
        <sz val="8"/>
        <rFont val="Arial CE"/>
        <family val="2"/>
      </rPr>
      <t xml:space="preserve">rámečku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</si>
  <si>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t>3x zásuvka 230V/16A  + 1x prostorová rezerva pro slaboprou v podlahové  krabici (standart Kopoz Kolín a ABB)</t>
  </si>
  <si>
    <r>
      <rPr>
        <sz val="8"/>
        <rFont val="Arial CE"/>
        <family val="2"/>
      </rPr>
      <t xml:space="preserve">4x zásuvka 230V/16A  + 1x prostorová </t>
    </r>
    <r>
      <rPr>
        <sz val="8"/>
        <rFont val="Arial CE"/>
        <family val="2"/>
      </rPr>
      <t xml:space="preserve">rezerva pro slaboprou vč. Sdružené krabice a </t>
    </r>
    <r>
      <rPr>
        <sz val="8"/>
        <rFont val="Arial CE"/>
        <family val="2"/>
      </rPr>
      <t xml:space="preserve">rámečku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</si>
  <si>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3x zásuvka 230V/16A  + 2x prostorová vč sdružené krab</t>
    </r>
    <r>
      <rPr>
        <sz val="11"/>
        <color rgb="FF111111"/>
        <rFont val="Arial"/>
        <family val="2"/>
      </rPr>
      <t xml:space="preserve">ice a rámečku. </t>
    </r>
    <r>
      <rPr>
        <sz val="10"/>
        <color rgb="FF111111"/>
        <rFont val="Arial"/>
        <family val="2"/>
      </rPr>
      <t xml:space="preserve">  </t>
    </r>
    <r>
      <rPr>
        <sz val="11"/>
        <color rgb="FF111111"/>
        <rFont val="Arial"/>
        <family val="2"/>
      </rPr>
      <t>(</t>
    </r>
    <r>
      <rPr>
        <sz val="11"/>
        <color rgb="FF111111"/>
        <rFont val="Arial"/>
        <family val="2"/>
      </rPr>
      <t xml:space="preserve">např. </t>
    </r>
    <r>
      <rPr>
        <sz val="11"/>
        <color rgb="FF111111"/>
        <rFont val="Arial"/>
        <family val="2"/>
      </rPr>
      <t xml:space="preserve">Merten </t>
    </r>
    <r>
      <rPr>
        <sz val="11"/>
        <color rgb="FF111111"/>
        <rFont val="Arial"/>
        <family val="2"/>
      </rPr>
      <t xml:space="preserve">Sysém M  fa Schneider v </t>
    </r>
    <r>
      <rPr>
        <sz val="11"/>
        <color rgb="FF111111"/>
        <rFont val="Arial"/>
        <family val="2"/>
      </rPr>
      <t>antracitovábarva).</t>
    </r>
  </si>
  <si>
    <r>
      <t>Zásuvka 230V/16A  vč. krabice a rámečku, IP44</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</si>
  <si>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t>Vypínač 400V/20A  vč. krabice a rámečku, IP44</t>
  </si>
  <si>
    <t>Zásuvka 400V/16A  vč. krabice a rámečku, IP44</t>
  </si>
  <si>
    <t>Zásuvková skříň, 2x zásuvka 400V/16A, 3x zásuvka 230V/16A, IP54.</t>
  </si>
  <si>
    <t>Krabice odbočná vč. Svorkovnice  do hořlavého materiálu, IP44  - viz techn. Zpráva</t>
  </si>
  <si>
    <t>Osoušeč rukou 66dB, 1,1kW</t>
  </si>
  <si>
    <t>Komplet připojení fotočidla automatiky splachování</t>
  </si>
  <si>
    <t xml:space="preserve">Komplet připojení  automatiky bezdotykové baterie
</t>
  </si>
  <si>
    <t>Komplet připojení rozdělovače topení (vč propojení s prostorovými termostaty v počtu 2ks)</t>
  </si>
  <si>
    <t>Komplet připojení chladící jednotky   (vč propojení s prostorovým termostatem)</t>
  </si>
  <si>
    <t>Komplet připojení tepelného čerpadla (vč propojení s prost. termostatem)</t>
  </si>
  <si>
    <t>Komplet připojení fan coilu</t>
  </si>
  <si>
    <t>Komplet připojení vzduchotechnické jednotky</t>
  </si>
  <si>
    <t>Komplet připojení ventilátoru</t>
  </si>
  <si>
    <t>Komplet připojení čerpadla AKU nádrže</t>
  </si>
  <si>
    <t>Komplet připojení technologie pítka</t>
  </si>
  <si>
    <t>Přezbrojení stáv. RE</t>
  </si>
  <si>
    <t>Osvětlovací tělesa</t>
  </si>
  <si>
    <t>Osvětlovací těleso typ A (vč. zdrojů) dle knihy svítidel</t>
  </si>
  <si>
    <t>Osvětlovací těleso typ B(vč. zdrojů) dle knihy svítidel</t>
  </si>
  <si>
    <t>Osvětlovací těleso typ C (vč. zdrojů) dle knihy svítidel</t>
  </si>
  <si>
    <t>Osvětlovací těleso typ F (vč. zdrojů) dle knihy svítidel</t>
  </si>
  <si>
    <t>Osvětlovací těleso typ G (vč. zdrojů) dle knihy svítidel</t>
  </si>
  <si>
    <t>Osvětlovací těleso typ H (vč. zdrojů) dle knihy svítidel</t>
  </si>
  <si>
    <r>
      <rPr>
        <sz val="8"/>
        <rFont val="Arial CE"/>
        <family val="2"/>
      </rPr>
      <t xml:space="preserve">Osvětlovací těleso typ J (vč. zdrojů) dle knihy </t>
    </r>
    <r>
      <rPr>
        <sz val="8"/>
        <rFont val="Arial CE"/>
        <family val="2"/>
      </rPr>
      <t>svítidel</t>
    </r>
    <r>
      <rPr>
        <sz val="8"/>
        <rFont val="Arial CE"/>
        <family val="2"/>
      </rPr>
      <t xml:space="preserve">
</t>
    </r>
  </si>
  <si>
    <r>
      <rPr>
        <sz val="8"/>
        <rFont val="Arial CE"/>
        <family val="2"/>
      </rPr>
      <t xml:space="preserve">Osvětlovací těleso typ J1 (vč. zdrojů) dle </t>
    </r>
    <r>
      <rPr>
        <sz val="8"/>
        <rFont val="Arial CE"/>
        <family val="2"/>
      </rPr>
      <t>knihy svítidel</t>
    </r>
  </si>
  <si>
    <r>
      <rPr>
        <sz val="8"/>
        <rFont val="Arial CE"/>
        <family val="2"/>
      </rPr>
      <t xml:space="preserve">Osvětlovací těleso typ K (vč. zdrojů) dle knihy </t>
    </r>
    <r>
      <rPr>
        <sz val="8"/>
        <rFont val="Arial CE"/>
        <family val="2"/>
      </rPr>
      <t>svítidel</t>
    </r>
  </si>
  <si>
    <r>
      <rPr>
        <sz val="8"/>
        <rFont val="Arial CE"/>
        <family val="2"/>
      </rPr>
      <t xml:space="preserve">Osvětlovací těleso typ R (vč. zdrojů) dle knihy </t>
    </r>
    <r>
      <rPr>
        <sz val="8"/>
        <rFont val="Arial CE"/>
        <family val="2"/>
      </rPr>
      <t>svítidel</t>
    </r>
  </si>
  <si>
    <r>
      <rPr>
        <sz val="8"/>
        <rFont val="Arial CE"/>
        <family val="2"/>
      </rPr>
      <t xml:space="preserve">Osvětlovací těleso typ Z (vč. zdrojů) dle knihy </t>
    </r>
    <r>
      <rPr>
        <sz val="8"/>
        <rFont val="Arial CE"/>
        <family val="2"/>
      </rPr>
      <t>svítidel</t>
    </r>
  </si>
  <si>
    <r>
      <rPr>
        <sz val="8"/>
        <rFont val="Arial CE"/>
        <family val="2"/>
      </rPr>
      <t xml:space="preserve">Osvětlovací těleso typ Ž (vč. zdrojů) dle knihy </t>
    </r>
    <r>
      <rPr>
        <sz val="8"/>
        <rFont val="Arial CE"/>
        <family val="2"/>
      </rPr>
      <t>svítidel</t>
    </r>
    <r>
      <rPr>
        <sz val="8"/>
        <rFont val="Arial CE"/>
        <family val="2"/>
      </rPr>
      <t xml:space="preserve">
</t>
    </r>
  </si>
  <si>
    <t>Transformátor 230/12V, 100W</t>
  </si>
  <si>
    <t>Ostatní</t>
  </si>
  <si>
    <t>Kabel. Lože 1-1</t>
  </si>
  <si>
    <t>Kabel. Lože 2-2</t>
  </si>
  <si>
    <t>Vyhledání a vytýčení stáv. Podzemních objektu</t>
  </si>
  <si>
    <t>Revize a zkoušky</t>
  </si>
  <si>
    <t>Vsupní budova skanzenu Kouřím</t>
  </si>
  <si>
    <t>Ing. Jaroslav Zuina</t>
  </si>
  <si>
    <t xml:space="preserve">Cena </t>
  </si>
  <si>
    <t>Elektroinstalace slaboproud</t>
  </si>
  <si>
    <t>Strukturovaná kabeláž</t>
  </si>
  <si>
    <t>Datový rozvaděč 42U 800 x 800 x 2000, skleněné dveře</t>
  </si>
  <si>
    <t xml:space="preserve">Podstavec k rozvaděči  800x800mm výška 10 cm </t>
  </si>
  <si>
    <t>Napajeci panel 3m 8 pozic, přepěťová ochrana</t>
  </si>
  <si>
    <t>Police 19" 1U 450mm pevná</t>
  </si>
  <si>
    <t xml:space="preserve">Lišta CU horizontální zemnící </t>
  </si>
  <si>
    <t>Montážní sada M6</t>
  </si>
  <si>
    <t>Patch panel 24 x RJ45 CAT6 UTP</t>
  </si>
  <si>
    <t>Vyvazovací panel 19" 1U plastový</t>
  </si>
  <si>
    <t>Patch kabel CAT6 UTP PVC</t>
  </si>
  <si>
    <t xml:space="preserve">Switch 24x 10/100/1000 </t>
  </si>
  <si>
    <t>Switch 24x 10/100/1000 PoE</t>
  </si>
  <si>
    <t>Datová zásuvka 2xRJ45 UTP cat.6</t>
  </si>
  <si>
    <t>Datová zásuvka 1xRJ45 UTP cat.6</t>
  </si>
  <si>
    <t>Instalační kabel CAT6 UTP LSOH</t>
  </si>
  <si>
    <t>Zemní kabel TCEPKPFLE 5x4x0,8</t>
  </si>
  <si>
    <t>Trubka elektroinstalační ohebná 23</t>
  </si>
  <si>
    <t>Trubka elektroinstalační ohebná 16</t>
  </si>
  <si>
    <t>Trubka KOPOFLEX KF 09040</t>
  </si>
  <si>
    <t>Krabice KU68</t>
  </si>
  <si>
    <t>Krabice odbočovací</t>
  </si>
  <si>
    <t>Drobný instalační materiál</t>
  </si>
  <si>
    <t>Instalace strukturované kabeláže</t>
  </si>
  <si>
    <t>Kompletace datových zásuvek</t>
  </si>
  <si>
    <t>Ukončení datového kabelu na portech</t>
  </si>
  <si>
    <t>Oživení datových rozvodů</t>
  </si>
  <si>
    <t>Protokol o měření datové sítě</t>
  </si>
  <si>
    <t>Koordinace</t>
  </si>
  <si>
    <t>Systém PZTS</t>
  </si>
  <si>
    <t>Ústředna do 192 zón, v krytu se zdrojem a komunikátorem, 1 sběrnice, stupeň zabezpečení 2</t>
  </si>
  <si>
    <t>Záložní AKU do ústředny</t>
  </si>
  <si>
    <t>GSM komunikátor</t>
  </si>
  <si>
    <t>Ethernet komunikátor</t>
  </si>
  <si>
    <t>LCD klávesnice</t>
  </si>
  <si>
    <t>PIR detektor, včetně držáku</t>
  </si>
  <si>
    <t>MG kontakt povrchový plastový s kabelem</t>
  </si>
  <si>
    <t>Venkovní siréna s akumulátorem</t>
  </si>
  <si>
    <t>Kabel přopojení prvků UTP 4x2x0,5 cat. 5e</t>
  </si>
  <si>
    <t>Instalace kabeláže systému PZTS</t>
  </si>
  <si>
    <t>Instalace prvků PZTS</t>
  </si>
  <si>
    <t>Oživení a nastavení systému, programování</t>
  </si>
  <si>
    <t>Předání, školení obsluhy</t>
  </si>
  <si>
    <t>Funkční zkouška systému</t>
  </si>
  <si>
    <t>Systém EPS</t>
  </si>
  <si>
    <t>Stávající ústředna EPS</t>
  </si>
  <si>
    <t>Panel obsluhy OPPO</t>
  </si>
  <si>
    <t>Klíčový trezor KTPO</t>
  </si>
  <si>
    <t>Zábleskový maják</t>
  </si>
  <si>
    <t>Opticko-kouřový detektor včetně patice</t>
  </si>
  <si>
    <t>Zkušební plyn</t>
  </si>
  <si>
    <t>Tlačítkový hlásič</t>
  </si>
  <si>
    <t>Akustická vnitřní siréna s optickou signalizací</t>
  </si>
  <si>
    <t>Kabel PRAFlaGuard 1x2x0,8</t>
  </si>
  <si>
    <t>Kabel PRAFlaGuard 4x2x0,8</t>
  </si>
  <si>
    <t>Příchytka se zachováním funkčnosti včetně kotvícího materiálu</t>
  </si>
  <si>
    <t>Krabice rozbočovací se zachováním funkčnosti při požáru</t>
  </si>
  <si>
    <t>Uvedení do provozu</t>
  </si>
  <si>
    <t>Školení, předání</t>
  </si>
  <si>
    <t>Návody a manuály</t>
  </si>
  <si>
    <t>Ostatní společné náklady</t>
  </si>
  <si>
    <t>Montážní prostředky (lešení, plošiny …)</t>
  </si>
  <si>
    <t>Doprava</t>
  </si>
  <si>
    <t>Projekt skutečného stavu</t>
  </si>
  <si>
    <t>Stavební přípomoce</t>
  </si>
  <si>
    <t>Požární ucpávky</t>
  </si>
  <si>
    <t>Likvidace a odvoz odpadu z realizace</t>
  </si>
  <si>
    <t>Úklid staveniště</t>
  </si>
  <si>
    <t>Předání, zaškolení</t>
  </si>
  <si>
    <t>Ing. Jaroslav Zuna</t>
  </si>
  <si>
    <t>Hromosvod a uzemnění</t>
  </si>
  <si>
    <t>Uzemnění pásek FeZn 30/4</t>
  </si>
  <si>
    <t>Hromosvod vodič AlMgSi 8mm</t>
  </si>
  <si>
    <t>Podpěra vedení</t>
  </si>
  <si>
    <t>Svorka křížová</t>
  </si>
  <si>
    <t xml:space="preserve">ks </t>
  </si>
  <si>
    <t>Svorka spojovací</t>
  </si>
  <si>
    <t>Svorka pro zemní pásek</t>
  </si>
  <si>
    <t>Zkušební svorka</t>
  </si>
  <si>
    <t>Ochranný úhelník</t>
  </si>
  <si>
    <t>Držák jímací tyče</t>
  </si>
  <si>
    <t>Jímací tyč</t>
  </si>
  <si>
    <t>Instalace hromosvodu</t>
  </si>
  <si>
    <t>REKAPITULACE ODHADU CENY REALIZACE VZDUCHOTECHNIKY</t>
  </si>
  <si>
    <t>Stupeň:</t>
  </si>
  <si>
    <t>materiál</t>
  </si>
  <si>
    <t>práce</t>
  </si>
  <si>
    <t>Celkem odhad ceny realizace vzduchotechniky:</t>
  </si>
  <si>
    <t>(cena uvedena bez DPH)</t>
  </si>
  <si>
    <t xml:space="preserve">U některých výrobků je uveden v souladu s § 89 odst. 5 písm. a) nebo b) zákona č. 134-2016 Sb. (Zákon o zadávání veřejných zakázek) </t>
  </si>
  <si>
    <t xml:space="preserve">konkrétní výrobek. Stanovení technických podmínek by v těchto případech nebylo dostatečně přesné nebo srozumitelné (§ 89 odst. 1 zákona). </t>
  </si>
  <si>
    <t xml:space="preserve">Zadavatel v těchto případech připouští rovnocenné řešení. </t>
  </si>
  <si>
    <t>Obecně tedy platí, že pokud je v textové nebo výkresové části projektu uveden odkaz na konkrétní výrobek, neznamená to,</t>
  </si>
  <si>
    <t>že zadavatel požaduje po uchazeči použití a ocenění tohoto konkrétního výrobku.</t>
  </si>
  <si>
    <t>Uchazeč může při dodávce použít jakýkoliv ekvivalentní výrobek od jakéhokoliv jiného výrobce, pokud dodrží technické a kvalitativní parametry</t>
  </si>
  <si>
    <t>dané projektovou dokumentací.</t>
  </si>
  <si>
    <t>Zařízení číslo:</t>
  </si>
  <si>
    <t>A01 – Centrální větrání</t>
  </si>
  <si>
    <t>počet</t>
  </si>
  <si>
    <t>odhad v ceníkových cenách</t>
  </si>
  <si>
    <t>poznámka</t>
  </si>
  <si>
    <t>pozice</t>
  </si>
  <si>
    <t>popis</t>
  </si>
  <si>
    <t>cena dodávka</t>
  </si>
  <si>
    <t>cena práce</t>
  </si>
  <si>
    <t>cena celkem</t>
  </si>
  <si>
    <t>jednotková</t>
  </si>
  <si>
    <t>A1.1.1</t>
  </si>
  <si>
    <t>kompaktní větrací jednotka, 2000/1210m3/h, 150Pa, deskový rekuperátor s obtokem, vodní ohřívač, filtrace vzduchu, filtrace vzduchu. Automatická regulace časovým programem s možností napojení na ModBus. Podrobná specifikace viz příloha</t>
  </si>
  <si>
    <t>A1.3.1</t>
  </si>
  <si>
    <t>ruční regulační klapka, DN125 až DN200, viz výkres</t>
  </si>
  <si>
    <t>A1.4.1</t>
  </si>
  <si>
    <t>buňkový tlumič hluku, 200x500mm, délka 1000mm</t>
  </si>
  <si>
    <t>A1.5.1</t>
  </si>
  <si>
    <t>žaluzie pozinkovaný plech, 400x400, bez síta proti hmyzu</t>
  </si>
  <si>
    <t>A1.6.1</t>
  </si>
  <si>
    <t>přívodní anemostat DN300, napojení z boku, regulace průtoku vzduchu, výška max. 250mm</t>
  </si>
  <si>
    <t>A1.6.2</t>
  </si>
  <si>
    <t>odvodní anemostat DN300, napojení z boku, regulace průtoku vzduchu, výška max. 250mm</t>
  </si>
  <si>
    <t>A1.6.3</t>
  </si>
  <si>
    <t>přívodní vyústka 600x200mm, RAL, dvouřadá, regulace průtoku vzduchu</t>
  </si>
  <si>
    <t>A1.6.4</t>
  </si>
  <si>
    <t>odvodní vyústka 400x200mm, RAL, dvouřadá, regulace průtoku vzduchu</t>
  </si>
  <si>
    <t>A1.6.5</t>
  </si>
  <si>
    <t>mřížka 500x200mm, osadit na tlumič mezi místnostmi 0.1 a 1.1</t>
  </si>
  <si>
    <t>kovový odvodní ventil, DN125</t>
  </si>
  <si>
    <t>A1.7.2</t>
  </si>
  <si>
    <t>digestoř nerez, DxŠxH=1650x650x600mm, osvětlení, z boku napojení DN180 s regulační klapkou viz výkres (50mm pod horní hranu digestoře), plocha lapačů tuku celkem 0,05m2 (rychlost na lapači tuku 1,5m/s), lapač tuku ze smotku drátů - minimálně 8 vrstev, lišta RAL na zakrytí mezery mezi digestoří a podhledem (digestoř částečně zapuštěna do podhledu)</t>
  </si>
  <si>
    <t>A1.10.1</t>
  </si>
  <si>
    <t>čtyřhranné potrubí pozinkovaný plech, 60% tvarovek</t>
  </si>
  <si>
    <t>A1.10.2</t>
  </si>
  <si>
    <t>kruhové potrubí pozinkovaný plech, DN100 až DN225</t>
  </si>
  <si>
    <t>bm</t>
  </si>
  <si>
    <t>A1.10.3</t>
  </si>
  <si>
    <t>ohebné potrubí DN125 až DN160</t>
  </si>
  <si>
    <t>A1.10.4</t>
  </si>
  <si>
    <t>tepelná izolace s parozábranou, minerální vata tl. 40mm, hliníková fólie (veškeré potrubí včetně prostupů zdmi mezi žaluzií a větrací jednotkou</t>
  </si>
  <si>
    <t>A1.10.5</t>
  </si>
  <si>
    <t>protipožární izolace, odolnost 30 minut</t>
  </si>
  <si>
    <t>Rekapitulace zařízení:</t>
  </si>
  <si>
    <t>odhad ceny celkem bez DPH:</t>
  </si>
  <si>
    <t>materiál:</t>
  </si>
  <si>
    <t>montáž:</t>
  </si>
  <si>
    <t>B01 – Sociální zázemí</t>
  </si>
  <si>
    <t>B1.2.1</t>
  </si>
  <si>
    <t>odvodní ventilátor do potrubí, 750m3/h, 150Pa, 230V/120W, ak. tlak do okolí v 1m do 40dBA</t>
  </si>
  <si>
    <t>B1.3.1</t>
  </si>
  <si>
    <t>zpětná samotížná kovová uzavírací klapka, DN250</t>
  </si>
  <si>
    <t>B1.4.1</t>
  </si>
  <si>
    <t>kruhový tlumič hluku, DN250, l=cca 1bm (v případě potřeby nahradit ohebným tlumičem hluku)</t>
  </si>
  <si>
    <t>B1.6.1</t>
  </si>
  <si>
    <t>B1.6.2</t>
  </si>
  <si>
    <t>kovový odvodní ventil, DN160</t>
  </si>
  <si>
    <t>B1.6.3</t>
  </si>
  <si>
    <t>kovový odvodní ventil, DN200</t>
  </si>
  <si>
    <t>B1.10.1</t>
  </si>
  <si>
    <t>kruhové potrubí pozinkovaný plech, DN100 až DN250</t>
  </si>
  <si>
    <t>B1.10.2</t>
  </si>
  <si>
    <t>ohebné potrubí DN125 až DN200</t>
  </si>
  <si>
    <t>C01 – Centrální chlazení</t>
  </si>
  <si>
    <t>C1.1.1</t>
  </si>
  <si>
    <t>venkovní kompresorová jednotka miniVRV typ DAIKIN RXYSQ5TY1, chladicí výkon 14kW (-5°C až 46°C), topný výkon 14kW (chod zařízení při -20°C až 15°C), maximální počet vnitřních jednotek: 64, Minimum capacity index 63, Maximum capacity index 162, hladina akustického tlaku 51dBA, napájení 3x400V, příkon 3,73kW, jištění 16A, chladivo R410A, ŠxHxV 900x320x1345mm, hmotnost: 104kg, včetně konstrukce pro uchycení jednotky (poloha viz výkres)</t>
  </si>
  <si>
    <t>C1.1.2</t>
  </si>
  <si>
    <t>vnitřní nástěnná chladicí jednotka typ DAIKIN FXAQ15P, chladicí výkon 1,7kW, topný výkon 1,9kW, elektro 230V/30W, hladina akustického tlaku 29-35dBA, ŠxHxV=795x290x238mm, hmotnost 11kg</t>
  </si>
  <si>
    <t>kabelový ovladač DAIKIN BRC1E53B (týdenní časovač, integrované teplotní čidlo, omezený provoz a zobrazení teploty v místnosti) - omezení teplot na +/-2</t>
  </si>
  <si>
    <t>C1.1.3</t>
  </si>
  <si>
    <t>vnitřní nástěnná chladicí jednotka typ DAIKIN FXAQ20P, chladicí výkon 2,2kW, topný výkon 2,5kW, elektro 230V/30W, hladina akustického tlaku 29-35dBA, ŠxHxV=795x290x238mm, hmotnost 11kg</t>
  </si>
  <si>
    <t>C1.1.4</t>
  </si>
  <si>
    <t>vnitřní potrubní chladicí jednotka nízká typ DAIKIN FXDQ32A, chladicí výkon 3,6kW, topný výkon 4,0kW, množství vzduchu 430/480m3/h, externí tlak 10/30Pa, elektro 230V/70W, bez dekoračního panelu (sání z potrubí, úprava pro vyjímání filtru), rozměr napojení sání cca 580x160 (nutno ověřit podle dodané jednotky), zajistit možnost výměny filtrů, rozměr napojení výtlak cca 650x150 (nutno ověřit podle dodané jednotky), čerpadlo kondenzátu (standartní výbava), hladina akustického tlaku 27-33dBA, ŠxHxV=750x620x200mm, hmotnost 22kg</t>
  </si>
  <si>
    <t>C1.1.10</t>
  </si>
  <si>
    <t>rozvod chladu, měděné potrubí vyrobené v EU, rozměry podle požadavku výrobce vnitřních a venkovních jednotek, včetně tepelné izolace, ve venkovním prostoru v instalační liště (ochrana tepelné izolace proti UV záření)</t>
  </si>
  <si>
    <t>C1.1.11</t>
  </si>
  <si>
    <t>rozbočovač chladu</t>
  </si>
  <si>
    <t>C1.1.12</t>
  </si>
  <si>
    <t>ocelová konstrukce pozinkovaná, výšky 300mm, pod venkovní kompresorovou jednotku</t>
  </si>
  <si>
    <t>C1.1.13</t>
  </si>
  <si>
    <t>autorizované měření hluku od větracího a chladicího zařízení, vystavení protokolu pro kolaudaci</t>
  </si>
  <si>
    <t>C1.1.14</t>
  </si>
  <si>
    <t>čtyřhranné potrubí pozinkovaný plech, 80% tvarovek</t>
  </si>
  <si>
    <t>C1.1.15</t>
  </si>
  <si>
    <t>pružná textilní vložka na výtlak FCU, délka 120mm, rozměr cca 1000x200mm</t>
  </si>
  <si>
    <t>C1.1.16</t>
  </si>
  <si>
    <t>tepelná izolace s parozábranou, minerální vata tl. 30mm, hliníková fólie</t>
  </si>
  <si>
    <t>C1.1.17</t>
  </si>
  <si>
    <t>protipožární izolace, odolnost 30 minut (m.č.1.4)</t>
  </si>
  <si>
    <t>C02 – Chlazení odpadním chladem - zařízení zrušeno</t>
  </si>
  <si>
    <t>C03 – Chlazení server</t>
  </si>
  <si>
    <t>C3.1.1</t>
  </si>
  <si>
    <t>venkovní kompresorová jednotka typ DAIKIN RXM35, elektro 230V/1,2kW/jištění 13A, hmotnost 32kg, chladivo R32, hladina akustického tlaku 49dBA, VxŠxH=550x765x285mm, maximální délka/převýšení rozvodu chladu 20/15m, chlazení -15°C až +46°C</t>
  </si>
  <si>
    <t>C3.1.2</t>
  </si>
  <si>
    <t>vnitřní nástěnná jednotka DAIKIN Perfera FTXM35, Qchl=3,4kW při 27°C, Qtop=4,0kW, infra ovladač a Wi-Fi ovládání, hladina akustického tlaku 19/29/45dBA, VxŠxH 294x811x272mm, hmotnost 10kg</t>
  </si>
  <si>
    <t>C3.1.10</t>
  </si>
  <si>
    <t>C3.1.11</t>
  </si>
  <si>
    <t xml:space="preserve">Osvětlovací těleso typ D (vč. zdrojů)- Zavěšené LED  svítidlo, hliníkový korpus délky 1200mm, 18W, IP54 </t>
  </si>
  <si>
    <t>Osvětlovací těleso typ D1 (vč. zdrojů) Přisazené LED svítidlo,  hliníkový korpus délky 1800mm, LED 40W, 3000K, IP54</t>
  </si>
  <si>
    <t>Osvětlovací těleso typ D2 (vč. zdrojů) Přisazené LED svítidlo,  hliníkový korpus délky 1200mm, LED 24W,  3000K, IP54</t>
  </si>
  <si>
    <t>Osvětlovací těleso typ E (vč. zdrojů) LED diodové válcové lištové svítidlo ,  hliníkový korpus  (prům 90mm, v=195mm) 40st, 3000K, IP20 (např. Vali-T  fa HALLA) - umístěné na závěsné jednookruhové liště</t>
  </si>
  <si>
    <t>Osvětlovací těleso typ N (vč. zdrojů) NOUZOVÉ OSVĚTLOVACÍ TĚLESO, (1xDZ11W), IP20, Z VLASTNÍM SAMODOBÍJECÍM ZDROJEM 60min.</t>
  </si>
  <si>
    <t>Osvětlovací těleso typ N integrované do dveří  (vč. zdrojů) NOUZOVÉ OSVĚTLOVACÍ TĚLESO, (1xDZ11W), IP20, Z VLASTNÍM SAMODOBÍJECÍM ZDROJEM 60min.</t>
  </si>
  <si>
    <t>Tříokruhová zavěšená lišta s instalovaným světlem typu E nebo R</t>
  </si>
  <si>
    <t>LED pásek led pásek nad kuchňskou deskou (viz v.č. D.1.4.e.6)</t>
  </si>
  <si>
    <t>cena</t>
  </si>
  <si>
    <t>ÚSTŘEDNÍ VYTÁPĚNÍ</t>
  </si>
  <si>
    <t>Strojovny</t>
  </si>
  <si>
    <t>722182001RT2</t>
  </si>
  <si>
    <t>Montáž tepelné izolace potrubí samolepicí spoj a příčné stažení páskou, do DN 25</t>
  </si>
  <si>
    <t>pro izolaci Cu pootrubí DN 13</t>
  </si>
  <si>
    <t>pro izolaci Cu pootrubí DN 15</t>
  </si>
  <si>
    <t>pro izolaci Cu pootrubí DN 20</t>
  </si>
  <si>
    <t>722182004RT2</t>
  </si>
  <si>
    <t>Montáž tepelné izolace potrubí samolepicí spoj a příčné stažení páskou, přes DN 25 do DN 40</t>
  </si>
  <si>
    <t>pro izolaci Cu pootrubí DN 25</t>
  </si>
  <si>
    <t>pro izolaci Cu pootrubí DN 40</t>
  </si>
  <si>
    <t>283773013R</t>
  </si>
  <si>
    <t>283773027R</t>
  </si>
  <si>
    <t>pro izolaci pootrubí polyetylénového 20x 2 mm</t>
  </si>
  <si>
    <t>631547216R</t>
  </si>
  <si>
    <t>732522xx1</t>
  </si>
  <si>
    <t xml:space="preserve">Tepelné čerpadlo vzduch/voda s invertorem, Topný výkon pro A-7/W35 12,9 kW, Chladící výkon pro A35/W7 14,9 kW, s dotopovým elektrokotlem 8,8 kW - Např. Stiebel Eltron HPA-O 13 C Premium, vnitřní opláštění, WPM 4 systém - regulace </t>
  </si>
  <si>
    <t>732525xx2</t>
  </si>
  <si>
    <t>732525xx3</t>
  </si>
  <si>
    <t>Čerpadlo teplovodní mokroběžné závitové oběhové např. UP 25/7,5 PCV DN 25 výtlak do 6,0 m průtok 2,8 m3/h PN 10 pro vytápění</t>
  </si>
  <si>
    <t>xxxxxxxx4</t>
  </si>
  <si>
    <t>Nádoba tlaková expanzní pro topnou a chladicí soustavu s membránou závitové připojení PN 0,4 o objemu 25 l</t>
  </si>
  <si>
    <t>732421xx5</t>
  </si>
  <si>
    <t>Čerpadlo teplovodní mokroběžné závitové oběhové DN 20 výtlak do 4,0 m průtok 2,0 m3/h PN 10 pro vytápění ALPHA1 20-60</t>
  </si>
  <si>
    <t>732421xx6</t>
  </si>
  <si>
    <t>Čerpadlo teplovodní mokroběžné závitové oběhové DN 32 výtlak do 4,0 m průtok 2,0 m3/h PN 10 pro vytápění ALPHA2 32-50</t>
  </si>
  <si>
    <t>Rozdělovač sdružený hydraulický DN 80 závitový rozteč hrdel 200, hrdla 2*DN40,2*DN25,4*DN20</t>
  </si>
  <si>
    <t>Potrubí měděné polotvrdé spojované měkkým pájením D 15x1 mm</t>
  </si>
  <si>
    <t>Potrubí měděné polotvrdé spojované měkkým pájením D 18x1 mm</t>
  </si>
  <si>
    <t>Potrubí měděné polotvrdé spojované měkkým pájením D 22x1 mm</t>
  </si>
  <si>
    <t>Potrubí měděné tvrdé spojované měkkým pájením D 28x1,5 mm</t>
  </si>
  <si>
    <t>Potrubí měděné tvrdé spojované měkkým pájením D 42x1,5 mm</t>
  </si>
  <si>
    <t>Směšovací ventil otopných a chladicích systémů závitový třícestný DN 15, kv = 2,5 24V, 0-10 A</t>
  </si>
  <si>
    <t>Kohout kulový přímý G 3/4 PN 42 do 185°C vnitřní závit</t>
  </si>
  <si>
    <t>Kohout kulový přímý G 1 PN 42 do 185°C vnitřní závit</t>
  </si>
  <si>
    <t>Kohout kulový přímý G 1 1/2 PN 42 do 185°C vnitřní závit</t>
  </si>
  <si>
    <t>734291263.GCM</t>
  </si>
  <si>
    <t>Filtr závitový Giacomini R74A přímý G 3/4 PN 30 do 110°C s vnitřními závity</t>
  </si>
  <si>
    <t>734291264.GCM</t>
  </si>
  <si>
    <t>Filtr závitový Giacomini R74A přímý G 1 PN 30 do 110°C s vnitřními závity</t>
  </si>
  <si>
    <t>Ventil závitový zpětný přímý G 3/4 PN 16 do 110°C</t>
  </si>
  <si>
    <t>Ventil závitový zpětný přímý G 1 PN 16 do 110°C</t>
  </si>
  <si>
    <t>Kohout plnící a vypouštěcí G 1/2 PN 10 do 90°C závitový</t>
  </si>
  <si>
    <t>Teploměr technický s pevným stonkem a jímkou zadní připojení průměr 63 mm délky 50 mm</t>
  </si>
  <si>
    <t>Ventil závitový odvzdušňovací G 1/2 PN 14 do 120°C automatický</t>
  </si>
  <si>
    <t>Šroubení topenářské rohové G 1/2 PN 16 do 120°C</t>
  </si>
  <si>
    <t>Ventil závitový termostatický rohový dvouregulační G 1/2 PN 16 do 110°C bez hlavice ovládání</t>
  </si>
  <si>
    <t>Termostatická hlavice kapalinová PN 10 do 110°C otopných těles VK</t>
  </si>
  <si>
    <t>Tlakoměr s pevným stonkem a zpětnou klapkou tlak 0-16 bar průměr 50 mm zadní připojení</t>
  </si>
  <si>
    <t>Ventil závitový pojistný rohový G 1/2 provozní tlak od 2,5 do 6 barů</t>
  </si>
  <si>
    <t>735152xx7</t>
  </si>
  <si>
    <t>Otopné těleso panelové VK jednodeskové 1 přídavná přestupní plocha výška/délka 500/400 mm výkon 343 W v provedení PLAN</t>
  </si>
  <si>
    <t>735152xx8</t>
  </si>
  <si>
    <t>735152xx9</t>
  </si>
  <si>
    <t>735152xx10</t>
  </si>
  <si>
    <t>735152x11</t>
  </si>
  <si>
    <t>735152x12</t>
  </si>
  <si>
    <t>735164x13</t>
  </si>
  <si>
    <t>Otopné těleso trubkové výška/délka 900/745 mm</t>
  </si>
  <si>
    <t>735511x14</t>
  </si>
  <si>
    <t>Podlahové vytápění - rozvodné potrubí REHAU RAUTHERM S 17x2,0 mm pro systémovou desku rozteč 100 mm</t>
  </si>
  <si>
    <t>735511026.RHU</t>
  </si>
  <si>
    <t>Podlahové vytápění - systémová deska s kombinovanou tepelnou a kročejovou izolací REHAU VARIONOVA 11 výšky 31 mm</t>
  </si>
  <si>
    <t>735511062.RHU</t>
  </si>
  <si>
    <t>Podlahové vytápění - obvodový dilatační pás samolepící s folií REHAU RAUTHERM SPEED</t>
  </si>
  <si>
    <t>735511063.RHU</t>
  </si>
  <si>
    <t>Podlahové vytápění - ochranná trubka REHAU potrubí podlahového topení</t>
  </si>
  <si>
    <t>735511x1541</t>
  </si>
  <si>
    <t>Podlahové vytápění - rozdělovač mosazný s průtokoměry čtyřokruhový</t>
  </si>
  <si>
    <t>735511101.RHU.002</t>
  </si>
  <si>
    <t>Podlahové vytápění - skříň podomítková REHAU UP 550 pro rozdělovač s 2-5 okruhy</t>
  </si>
  <si>
    <t>735511138.RHU</t>
  </si>
  <si>
    <t>Podlahové vytápění - svěrné šroubení REHAU se závitem EK 3/4" pro připojení potrubí 17x2,0 mm na rozdělovač</t>
  </si>
  <si>
    <t>735511141.RHU</t>
  </si>
  <si>
    <t>Podlahové vytápění - prostorový termostat REHAU NEA H</t>
  </si>
  <si>
    <t>735511x16</t>
  </si>
  <si>
    <t>735511x17</t>
  </si>
  <si>
    <t>735511x18</t>
  </si>
  <si>
    <t>735511x19</t>
  </si>
  <si>
    <t>735511x20</t>
  </si>
  <si>
    <t>735511x21</t>
  </si>
  <si>
    <t>735511143.RHU</t>
  </si>
  <si>
    <t>Podlahové vytápění - elektrotermická hlavice (termopohon) REHAU UNI</t>
  </si>
  <si>
    <t>Zkoušky těsnosti a provozní, Zaregulování top. Soustavy, dle ČSN 06 0310</t>
  </si>
  <si>
    <t>Cena/MJ
[CZK]</t>
  </si>
  <si>
    <t>pouzdro potrubní tvarovatelné; pěnový polyetylén; vnitřní průměr 18,0 mm; tl. izolace 13,0 mm; provozní teplota  -50 až 100 °C; tepelná vodivost (10°C) 0,0380 W/mK</t>
  </si>
  <si>
    <t>pouzdro potrubní tvarovatelné; pěnový polyetylén; vnitřní průměr 22,0 mm; tl. izolace 25,0 mm; provozní teplota  -50 až 100 °C; tepelná vodivost (10°C) 0,0380 W/mK</t>
  </si>
  <si>
    <t>pouzdro potrubní řezané; minerální vlákno; povrchová úprava Al fólie se skelnou mřížkou; vnitřní průměr 42,0 mm; tl. izolace 40,0 mm; provozní teplota  do 250 °C; tepelná vodivost (10°C) 0,0330 W/mK; tepelná vodivost (50°C) 0,037 W/mK</t>
  </si>
  <si>
    <t xml:space="preserve"> akumulační zásobník např. SBP 100 classic</t>
  </si>
  <si>
    <t xml:space="preserve"> smaltovaný zásobník teplé vody např. SBB 301 WP SOL</t>
  </si>
  <si>
    <t>2.6</t>
  </si>
  <si>
    <t>2.7</t>
  </si>
  <si>
    <t>2.8</t>
  </si>
  <si>
    <t>2.9</t>
  </si>
  <si>
    <t>4.8</t>
  </si>
  <si>
    <t>4.9</t>
  </si>
  <si>
    <t>4.10</t>
  </si>
  <si>
    <t>4.11</t>
  </si>
  <si>
    <t>4.12</t>
  </si>
  <si>
    <t>4.13</t>
  </si>
  <si>
    <t>4.14</t>
  </si>
  <si>
    <t>4.15</t>
  </si>
  <si>
    <t>4.16</t>
  </si>
  <si>
    <t>5.2</t>
  </si>
  <si>
    <t>Otopné těleso panelové VK dvoudeskové 1 přídavná přestupní plocha výška/délka 500/400 mm výkon 447 W  v provedení PLAN</t>
  </si>
  <si>
    <t>5.3</t>
  </si>
  <si>
    <t>Otopné těleso panelové VK dvoudeskové 1 přídavná přestupní plocha výška/délka 500/600 mm výkon 670 W 735152453  v provedení PLAN</t>
  </si>
  <si>
    <t>5.4</t>
  </si>
  <si>
    <t>Otopné těleso panelové VK dvoudeskové 2 přídavné přestupní plochy výška/délka 500/700 mm výkon 1016 W  v provedení PLAN</t>
  </si>
  <si>
    <t>5.5</t>
  </si>
  <si>
    <t>Otopné těleso panelové VK dvoudeskové 2 přídavné přestupní plochy výška/délka 500/800 mm výkon 1162 W  v provedení PLAN</t>
  </si>
  <si>
    <t>5.6</t>
  </si>
  <si>
    <t>Otopné těleso panelové VK třídeskové 3 přídavné přestupní plochy výška/délka 900/500 mm výkon 1664 W  v provedení PLAN</t>
  </si>
  <si>
    <t>5.7</t>
  </si>
  <si>
    <t>5.8</t>
  </si>
  <si>
    <t>5.9</t>
  </si>
  <si>
    <t>5.10</t>
  </si>
  <si>
    <t>5.11</t>
  </si>
  <si>
    <t>5.12</t>
  </si>
  <si>
    <t>5.13</t>
  </si>
  <si>
    <t>5.14</t>
  </si>
  <si>
    <t>5.15</t>
  </si>
  <si>
    <t>5.16</t>
  </si>
  <si>
    <t>5.17</t>
  </si>
  <si>
    <t>5.18</t>
  </si>
  <si>
    <t>5.19</t>
  </si>
  <si>
    <t>5.20</t>
  </si>
  <si>
    <t>5.21</t>
  </si>
  <si>
    <t>5.22</t>
  </si>
  <si>
    <t>5.23</t>
  </si>
  <si>
    <t>regionální muzeum v Kouřimi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</si>
</sst>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64" formatCode="#,##0.00%"/>
    <numFmt numFmtId="165" formatCode="dd\.mm\.yyyy"/>
    <numFmt numFmtId="166" formatCode="#,##0.00000"/>
    <numFmt numFmtId="167" formatCode="#,##0.000"/>
    <numFmt numFmtId="168" formatCode="[$-405]General"/>
    <numFmt numFmtId="169" formatCode="&quot; &quot;#,##0.00&quot;      &quot;;&quot;-&quot;#,##0.00&quot;      &quot;;&quot; -&quot;#&quot;      &quot;;@&quot; &quot;"/>
    <numFmt numFmtId="170" formatCode="#"/>
    <numFmt numFmtId="171" formatCode="&quot; &quot;#,##0&quot; &quot;;&quot;-&quot;#,##0&quot; &quot;;&quot; - &quot;;@&quot; &quot;"/>
    <numFmt numFmtId="172" formatCode="&quot; &quot;#,##0.00&quot; &quot;;&quot;-&quot;#,##0.00&quot; &quot;;&quot; -&quot;#&quot; &quot;;@&quot; &quot;"/>
    <numFmt numFmtId="173" formatCode="&quot; &quot;#,##0.00&quot; Kč &quot;;&quot;-&quot;#,##0.00&quot; Kč &quot;;&quot; -&quot;#&quot; Kč &quot;;@&quot; &quot;"/>
    <numFmt numFmtId="174" formatCode="[$-405]#,##0.00"/>
    <numFmt numFmtId="175" formatCode="#,##0.00&quot; &quot;[$Kč-405];[Red]&quot;-&quot;#,##0.00&quot; &quot;[$Kč-405]"/>
    <numFmt numFmtId="176" formatCode="[$-405]0"/>
    <numFmt numFmtId="177" formatCode="&quot; Ł&quot;#,##0&quot; &quot;;&quot;-Ł&quot;#,##0&quot; &quot;;&quot; Ł- &quot;;@&quot; &quot;"/>
    <numFmt numFmtId="178" formatCode="&quot; Ł&quot;#,##0.00&quot; &quot;;&quot;-Ł&quot;#,##0.00&quot; &quot;;&quot; Ł-&quot;#&quot; &quot;;@&quot; &quot;"/>
    <numFmt numFmtId="179" formatCode="[$-405]#,##0"/>
    <numFmt numFmtId="180" formatCode="&quot; &quot;#,##0.00&quot; &quot;;[Red]&quot;- &quot;#,##0.00&quot; &quot;;&quot;–&quot;#;@&quot; &quot;"/>
    <numFmt numFmtId="181" formatCode="&quot; &quot;#,##0&quot; &quot;;[Red]&quot;- &quot;#,##0&quot; &quot;;&quot;–&quot;#;@&quot; &quot;"/>
    <numFmt numFmtId="182" formatCode="[$-405]0.00"/>
    <numFmt numFmtId="183" formatCode="&quot; &quot;#,##0&quot;. &quot;;;;@&quot; &quot;"/>
    <numFmt numFmtId="184" formatCode="&quot; &quot;#,##0.000;[Red]&quot;- &quot;#,##0.000;[Blue]&quot;–&quot;#;@&quot; &quot;"/>
    <numFmt numFmtId="185" formatCode="&quot; &quot;#,##0.00&quot; &quot;;[Red]&quot;- &quot;#,##0.00&quot; &quot;;[Blue]&quot;–&quot;#;@&quot; &quot;"/>
    <numFmt numFmtId="186" formatCode="&quot; &quot;#,##0&quot; &quot;;[Red]&quot;- &quot;#,##0&quot; &quot;;[Blue]&quot;–&quot;#;@&quot; &quot;"/>
    <numFmt numFmtId="187" formatCode="_(#,##0.00_);[Red]\-\ #,##0.00_);&quot;–&quot;??;_(@_)"/>
    <numFmt numFmtId="188" formatCode="_(#,##0_);[Red]\-\ #,##0_);&quot;–&quot;??;_(@_)"/>
    <numFmt numFmtId="189" formatCode="#,##0.\-"/>
    <numFmt numFmtId="190" formatCode="_(#,##0&quot;.&quot;_);;;_(@_)"/>
    <numFmt numFmtId="191" formatCode="_(#,##0.0??;[Red]\-\ #,##0.0??;[Blue]&quot;–&quot;???;_(@_)"/>
    <numFmt numFmtId="192" formatCode="_(#,##0.00_);[Red]\-\ #,##0.00_);[Blue]&quot;–&quot;??;_(@_)"/>
    <numFmt numFmtId="193" formatCode="_(#,##0_);[Red]\-\ #,##0_);[Blue]&quot;–&quot;??;_(@_)"/>
    <numFmt numFmtId="194" formatCode="dd/mm/yy\ hh:mm"/>
    <numFmt numFmtId="195" formatCode="#,##0.00&quot; Kč&quot;"/>
    <numFmt numFmtId="196" formatCode="#,##0.00\ &quot;Kč&quot;"/>
    <numFmt numFmtId="197" formatCode="#,##0\ &quot;Kč&quot;"/>
  </numFmts>
  <fonts count="16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u val="single"/>
      <sz val="11"/>
      <color theme="10"/>
      <name val="Calibri"/>
      <family val="2"/>
      <scheme val="minor"/>
    </font>
    <font>
      <b/>
      <sz val="13"/>
      <name val="Arial CE"/>
      <family val="2"/>
    </font>
    <font>
      <b/>
      <sz val="9"/>
      <name val="Arial CE"/>
      <family val="2"/>
    </font>
    <font>
      <sz val="9"/>
      <name val="Tahoma"/>
      <family val="2"/>
    </font>
    <font>
      <sz val="8"/>
      <color indexed="17"/>
      <name val="Arial CE"/>
      <family val="2"/>
    </font>
    <font>
      <sz val="8"/>
      <color indexed="9"/>
      <name val="Arial CE"/>
      <family val="2"/>
    </font>
    <font>
      <sz val="12"/>
      <name val="Arial"/>
      <family val="2"/>
    </font>
    <font>
      <b/>
      <sz val="12"/>
      <name val="Arial"/>
      <family val="2"/>
    </font>
    <font>
      <sz val="9"/>
      <name val="Trebuchet MS"/>
      <family val="2"/>
    </font>
    <font>
      <sz val="12"/>
      <color indexed="8"/>
      <name val="Arial CE"/>
      <family val="2"/>
    </font>
    <font>
      <sz val="12"/>
      <color indexed="8"/>
      <name val="Arial"/>
      <family val="2"/>
    </font>
    <font>
      <sz val="12"/>
      <color indexed="12"/>
      <name val="Arial CE"/>
      <family val="2"/>
    </font>
    <font>
      <sz val="10"/>
      <color theme="1"/>
      <name val="Arial CE"/>
      <family val="2"/>
    </font>
    <font>
      <u val="single"/>
      <sz val="12"/>
      <color rgb="FF000000"/>
      <name val="formata"/>
      <family val="2"/>
    </font>
    <font>
      <sz val="10"/>
      <color theme="1"/>
      <name val="Arial CE1"/>
      <family val="2"/>
    </font>
    <font>
      <sz val="10"/>
      <color theme="1"/>
      <name val="Helv"/>
      <family val="2"/>
    </font>
    <font>
      <sz val="10"/>
      <color rgb="FF000000"/>
      <name val="Arial"/>
      <family val="2"/>
    </font>
    <font>
      <sz val="11"/>
      <color rgb="FF000000"/>
      <name val="Calibri"/>
      <family val="2"/>
    </font>
    <font>
      <sz val="10"/>
      <color rgb="FFFFFFFF"/>
      <name val="Arial"/>
      <family val="2"/>
    </font>
    <font>
      <sz val="11"/>
      <color rgb="FFFFFFFF"/>
      <name val="Calibri"/>
      <family val="2"/>
    </font>
    <font>
      <sz val="11"/>
      <color rgb="FF800080"/>
      <name val="Calibri"/>
      <family val="2"/>
    </font>
    <font>
      <b/>
      <sz val="11"/>
      <color rgb="FFFF9900"/>
      <name val="Calibri"/>
      <family val="2"/>
    </font>
    <font>
      <b/>
      <sz val="10"/>
      <color rgb="FF000000"/>
      <name val="Arial"/>
      <family val="2"/>
    </font>
    <font>
      <sz val="11"/>
      <color rgb="FFFF0000"/>
      <name val="Arial"/>
      <family val="2"/>
    </font>
    <font>
      <sz val="11"/>
      <color rgb="FF0000FF"/>
      <name val="Arial"/>
      <family val="2"/>
    </font>
    <font>
      <sz val="11"/>
      <color theme="1"/>
      <name val="Arial"/>
      <family val="2"/>
    </font>
    <font>
      <i/>
      <sz val="11"/>
      <color rgb="FFC0C0C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b/>
      <sz val="11"/>
      <color rgb="FFFFFFFF"/>
      <name val="Calibri"/>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b/>
      <i/>
      <sz val="16"/>
      <color theme="1"/>
      <name val="Arial"/>
      <family val="2"/>
    </font>
    <font>
      <u val="single"/>
      <sz val="10"/>
      <color rgb="FF0000FF"/>
      <name val="Arial CE1"/>
      <family val="2"/>
    </font>
    <font>
      <sz val="10"/>
      <color rgb="FF800080"/>
      <name val="Arial"/>
      <family val="2"/>
    </font>
    <font>
      <b/>
      <sz val="10"/>
      <color rgb="FFFFFFFF"/>
      <name val="Arial"/>
      <family val="2"/>
    </font>
    <font>
      <b/>
      <sz val="10"/>
      <color rgb="FF000000"/>
      <name val=".HelveticaLightTTEE"/>
      <family val="2"/>
    </font>
    <font>
      <b/>
      <sz val="15"/>
      <color rgb="FF333399"/>
      <name val="Arial"/>
      <family val="2"/>
    </font>
    <font>
      <b/>
      <sz val="13"/>
      <color rgb="FF333399"/>
      <name val="Arial"/>
      <family val="2"/>
    </font>
    <font>
      <b/>
      <sz val="11"/>
      <color rgb="FF333399"/>
      <name val="Arial"/>
      <family val="2"/>
    </font>
    <font>
      <b/>
      <sz val="12"/>
      <color theme="1"/>
      <name val="Courier New CE"/>
      <family val="2"/>
    </font>
    <font>
      <b/>
      <i/>
      <u val="single"/>
      <sz val="14"/>
      <color theme="1"/>
      <name val="Arial CE1"/>
      <family val="2"/>
    </font>
    <font>
      <b/>
      <u val="single"/>
      <sz val="12"/>
      <color theme="1"/>
      <name val="Courier New CE"/>
      <family val="2"/>
    </font>
    <font>
      <b/>
      <i/>
      <u val="single"/>
      <sz val="14"/>
      <color theme="1"/>
      <name val="Courier New CE"/>
      <family val="2"/>
    </font>
    <font>
      <b/>
      <sz val="18"/>
      <color rgb="FF333399"/>
      <name val="Cambria"/>
      <family val="1"/>
    </font>
    <font>
      <sz val="10"/>
      <color rgb="FF993300"/>
      <name val="Arial"/>
      <family val="2"/>
    </font>
    <font>
      <sz val="10"/>
      <color theme="1"/>
      <name val="Arial"/>
      <family val="2"/>
    </font>
    <font>
      <sz val="12"/>
      <color theme="1"/>
      <name val="Times New Roman CE"/>
      <family val="2"/>
    </font>
    <font>
      <sz val="10"/>
      <color theme="1"/>
      <name val="Times New Roman"/>
      <family val="1"/>
    </font>
    <font>
      <sz val="12"/>
      <color theme="1"/>
      <name val="formata"/>
      <family val="2"/>
    </font>
    <font>
      <sz val="12"/>
      <color theme="1"/>
      <name val="Arial"/>
      <family val="2"/>
    </font>
    <font>
      <sz val="10"/>
      <name val="Times New Roman CE"/>
      <family val="1"/>
    </font>
    <font>
      <sz val="11"/>
      <color rgb="FF000000"/>
      <name val="Arial"/>
      <family val="2"/>
    </font>
    <font>
      <sz val="10"/>
      <color rgb="FF000000"/>
      <name val="Arial1"/>
      <family val="2"/>
    </font>
    <font>
      <sz val="10"/>
      <color rgb="FFFF9900"/>
      <name val="Arial"/>
      <family val="2"/>
    </font>
    <font>
      <sz val="8"/>
      <color theme="1"/>
      <name val="Arial"/>
      <family val="2"/>
    </font>
    <font>
      <b/>
      <i/>
      <u val="single"/>
      <sz val="11"/>
      <color theme="1"/>
      <name val="Arial"/>
      <family val="2"/>
    </font>
    <font>
      <sz val="10"/>
      <color rgb="FF008000"/>
      <name val="Arial"/>
      <family val="2"/>
    </font>
    <font>
      <sz val="10"/>
      <color theme="1"/>
      <name val="MS Sans Serif"/>
      <family val="2"/>
    </font>
    <font>
      <u val="single"/>
      <sz val="10"/>
      <color theme="1"/>
      <name val="Courier New CE"/>
      <family val="2"/>
    </font>
    <font>
      <i/>
      <u val="single"/>
      <sz val="10"/>
      <color theme="1"/>
      <name val="Courier New CE"/>
      <family val="2"/>
    </font>
    <font>
      <b/>
      <sz val="10"/>
      <color theme="1"/>
      <name val="Courier New CE"/>
      <family val="2"/>
    </font>
    <font>
      <b/>
      <u val="single"/>
      <sz val="10"/>
      <color theme="1"/>
      <name val="Courier New CE"/>
      <family val="2"/>
    </font>
    <font>
      <sz val="11"/>
      <color theme="1"/>
      <name val="Times New Roman CE1"/>
      <family val="2"/>
    </font>
    <font>
      <sz val="10"/>
      <color rgb="FFFF0000"/>
      <name val="Arial"/>
      <family val="2"/>
    </font>
    <font>
      <sz val="10"/>
      <color rgb="FF333399"/>
      <name val="Arial"/>
      <family val="2"/>
    </font>
    <font>
      <b/>
      <sz val="10"/>
      <color rgb="FFFF9900"/>
      <name val="Arial"/>
      <family val="2"/>
    </font>
    <font>
      <b/>
      <sz val="10"/>
      <color rgb="FF333333"/>
      <name val="Arial"/>
      <family val="2"/>
    </font>
    <font>
      <i/>
      <sz val="10"/>
      <color rgb="FFC0C0C0"/>
      <name val="Arial"/>
      <family val="2"/>
    </font>
    <font>
      <sz val="10"/>
      <color rgb="FF000000"/>
      <name val="Arial CE1"/>
      <family val="2"/>
    </font>
    <font>
      <b/>
      <sz val="16"/>
      <color rgb="FF000000"/>
      <name val="Arial CE"/>
      <family val="2"/>
    </font>
    <font>
      <b/>
      <sz val="16"/>
      <color rgb="FF000000"/>
      <name val="Arial CE1"/>
      <family val="2"/>
    </font>
    <font>
      <b/>
      <sz val="12"/>
      <color rgb="FF000000"/>
      <name val="Arial CE"/>
      <family val="2"/>
    </font>
    <font>
      <b/>
      <sz val="12"/>
      <color rgb="FF993366"/>
      <name val="Arial"/>
      <family val="2"/>
    </font>
    <font>
      <b/>
      <sz val="12"/>
      <color rgb="FF000000"/>
      <name val="Arial CE1"/>
      <family val="2"/>
    </font>
    <font>
      <sz val="12"/>
      <color rgb="FF000000"/>
      <name val="Arial"/>
      <family val="2"/>
    </font>
    <font>
      <b/>
      <sz val="10"/>
      <color rgb="FF000000"/>
      <name val="Arial CE1"/>
      <family val="2"/>
    </font>
    <font>
      <b/>
      <sz val="9"/>
      <color rgb="FF000080"/>
      <name val="Arial"/>
      <family val="2"/>
    </font>
    <font>
      <b/>
      <sz val="10"/>
      <color rgb="FF000080"/>
      <name val="Arial CE1"/>
      <family val="2"/>
    </font>
    <font>
      <b/>
      <sz val="9"/>
      <color rgb="FF000080"/>
      <name val="Arial CE1"/>
      <family val="2"/>
    </font>
    <font>
      <sz val="9"/>
      <color rgb="FF000000"/>
      <name val="Arial CE"/>
      <family val="2"/>
    </font>
    <font>
      <b/>
      <sz val="12"/>
      <color rgb="FF660066"/>
      <name val="Arial CE1"/>
      <family val="2"/>
    </font>
    <font>
      <sz val="12"/>
      <color rgb="FF660066"/>
      <name val="Arial CE1"/>
      <family val="2"/>
    </font>
    <font>
      <b/>
      <sz val="12"/>
      <color rgb="FF993366"/>
      <name val="Arial CE1"/>
      <family val="2"/>
    </font>
    <font>
      <sz val="9"/>
      <color rgb="FF000000"/>
      <name val="Arial"/>
      <family val="2"/>
    </font>
    <font>
      <b/>
      <sz val="10"/>
      <color rgb="FF333300"/>
      <name val="Arial CE1"/>
      <family val="2"/>
    </font>
    <font>
      <b/>
      <sz val="11"/>
      <color rgb="FF333300"/>
      <name val="Arial CE1"/>
      <family val="2"/>
    </font>
    <font>
      <b/>
      <sz val="9"/>
      <color rgb="FF000000"/>
      <name val="Arial"/>
      <family val="2"/>
    </font>
    <font>
      <b/>
      <sz val="8"/>
      <color rgb="FF000000"/>
      <name val="Arial CE1"/>
      <family val="2"/>
    </font>
    <font>
      <b/>
      <sz val="9"/>
      <color rgb="FF333300"/>
      <name val="Arial"/>
      <family val="2"/>
    </font>
    <font>
      <sz val="11"/>
      <color rgb="FF111111"/>
      <name val="Arial"/>
      <family val="2"/>
    </font>
    <font>
      <sz val="10"/>
      <color rgb="FF111111"/>
      <name val="Arial"/>
      <family val="2"/>
    </font>
    <font>
      <b/>
      <sz val="16"/>
      <name val="Arial CE"/>
      <family val="2"/>
    </font>
    <font>
      <b/>
      <sz val="12"/>
      <color indexed="25"/>
      <name val="Arial"/>
      <family val="2"/>
    </font>
    <font>
      <b/>
      <sz val="9"/>
      <color indexed="18"/>
      <name val="Arial"/>
      <family val="2"/>
    </font>
    <font>
      <b/>
      <sz val="10"/>
      <color indexed="18"/>
      <name val="Arial CE"/>
      <family val="2"/>
    </font>
    <font>
      <b/>
      <sz val="9"/>
      <color indexed="18"/>
      <name val="Arial CE"/>
      <family val="2"/>
    </font>
    <font>
      <b/>
      <sz val="12"/>
      <color indexed="28"/>
      <name val="Arial CE"/>
      <family val="2"/>
    </font>
    <font>
      <sz val="12"/>
      <color indexed="28"/>
      <name val="Arial CE"/>
      <family val="2"/>
    </font>
    <font>
      <b/>
      <sz val="12"/>
      <color indexed="61"/>
      <name val="Arial CE"/>
      <family val="2"/>
    </font>
    <font>
      <sz val="9"/>
      <color indexed="8"/>
      <name val="Arial"/>
      <family val="2"/>
    </font>
    <font>
      <b/>
      <sz val="10"/>
      <color indexed="59"/>
      <name val="Arial CE"/>
      <family val="2"/>
    </font>
    <font>
      <b/>
      <sz val="11"/>
      <color indexed="59"/>
      <name val="Arial CE"/>
      <family val="2"/>
    </font>
    <font>
      <sz val="9"/>
      <color indexed="8"/>
      <name val="Arial CE"/>
      <family val="2"/>
    </font>
    <font>
      <b/>
      <sz val="9"/>
      <color indexed="8"/>
      <name val="Arial"/>
      <family val="2"/>
    </font>
    <font>
      <b/>
      <sz val="9"/>
      <color indexed="59"/>
      <name val="Arial"/>
      <family val="2"/>
    </font>
    <font>
      <sz val="10"/>
      <name val="Microsoft Sans Serif"/>
      <family val="2"/>
    </font>
    <font>
      <b/>
      <sz val="10"/>
      <name val="Microsoft Sans Serif"/>
      <family val="2"/>
    </font>
    <font>
      <b/>
      <sz val="12"/>
      <name val="Microsoft Sans Serif"/>
      <family val="2"/>
    </font>
    <font>
      <b/>
      <u val="single"/>
      <sz val="10"/>
      <name val="Microsoft Sans Serif"/>
      <family val="2"/>
    </font>
    <font>
      <i/>
      <sz val="10"/>
      <name val="Microsoft Sans Serif"/>
      <family val="2"/>
    </font>
    <font>
      <sz val="10"/>
      <color rgb="FFFF0000"/>
      <name val="Microsoft Sans Serif"/>
      <family val="2"/>
    </font>
    <font>
      <sz val="10"/>
      <color rgb="FFFF0000"/>
      <name val="Times New Roman CE"/>
      <family val="1"/>
    </font>
    <font>
      <b/>
      <sz val="10"/>
      <color rgb="FFFF0000"/>
      <name val="Microsoft Sans Serif"/>
      <family val="2"/>
    </font>
    <font>
      <strike/>
      <sz val="9"/>
      <color rgb="FF000000"/>
      <name val="Cambria"/>
      <family val="1"/>
    </font>
    <font>
      <strike/>
      <sz val="10"/>
      <color rgb="FF000000"/>
      <name val="Cambria"/>
      <family val="1"/>
    </font>
    <font>
      <i/>
      <sz val="12"/>
      <color indexed="54"/>
      <name val="Arial"/>
      <family val="2"/>
    </font>
    <font>
      <sz val="12"/>
      <color theme="4" tint="-0.24997000396251678"/>
      <name val="Arial"/>
      <family val="2"/>
    </font>
  </fonts>
  <fills count="34">
    <fill>
      <patternFill/>
    </fill>
    <fill>
      <patternFill patternType="gray125"/>
    </fill>
    <fill>
      <patternFill patternType="solid">
        <fgColor rgb="FFFFCC99"/>
        <bgColor indexed="64"/>
      </patternFill>
    </fill>
    <fill>
      <patternFill patternType="solid">
        <fgColor rgb="FFFF8080"/>
        <bgColor indexed="64"/>
      </patternFill>
    </fill>
    <fill>
      <patternFill patternType="solid">
        <fgColor rgb="FFFFFFCC"/>
        <bgColor indexed="64"/>
      </patternFill>
    </fill>
    <fill>
      <patternFill patternType="solid">
        <fgColor rgb="FFCCFFFF"/>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EAEAEA"/>
        <bgColor indexed="64"/>
      </patternFill>
    </fill>
    <fill>
      <patternFill patternType="solid">
        <fgColor rgb="FF99CCFF"/>
        <bgColor indexed="64"/>
      </patternFill>
    </fill>
    <fill>
      <patternFill patternType="solid">
        <fgColor rgb="FF00FF00"/>
        <bgColor indexed="64"/>
      </patternFill>
    </fill>
    <fill>
      <patternFill patternType="solid">
        <fgColor rgb="FFFFCC00"/>
        <bgColor indexed="64"/>
      </patternFill>
    </fill>
    <fill>
      <patternFill patternType="solid">
        <fgColor rgb="FF33CCCC"/>
        <bgColor indexed="64"/>
      </patternFill>
    </fill>
    <fill>
      <patternFill patternType="solid">
        <fgColor rgb="FF0066CC"/>
        <bgColor indexed="64"/>
      </patternFill>
    </fill>
    <fill>
      <patternFill patternType="solid">
        <fgColor rgb="FF800080"/>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DDDDDD"/>
        <bgColor indexed="64"/>
      </patternFill>
    </fill>
    <fill>
      <patternFill patternType="solid">
        <fgColor rgb="FFFFFFFF"/>
        <bgColor indexed="64"/>
      </patternFill>
    </fill>
    <fill>
      <patternFill patternType="solid">
        <fgColor rgb="FF666699"/>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rgb="FF99CCFF"/>
        <bgColor indexed="64"/>
      </patternFill>
    </fill>
    <fill>
      <patternFill patternType="solid">
        <fgColor rgb="FFFFFF00"/>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s>
  <borders count="120">
    <border>
      <left/>
      <right/>
      <top/>
      <bottom/>
      <diagonal/>
    </border>
    <border>
      <left style="thin">
        <color rgb="FF000000"/>
      </left>
      <right style="thin">
        <color rgb="FF000000"/>
      </right>
      <top style="thin">
        <color rgb="FF000000"/>
      </top>
      <bottom style="thin">
        <color rgb="FF000000"/>
      </bottom>
    </border>
    <border>
      <left style="thin">
        <color rgb="FFC0C0C0"/>
      </left>
      <right style="thin">
        <color rgb="FFC0C0C0"/>
      </right>
      <top style="thin">
        <color rgb="FFC0C0C0"/>
      </top>
      <bottom style="thin">
        <color rgb="FFC0C0C0"/>
      </bottom>
    </border>
    <border>
      <left/>
      <right/>
      <top style="thin">
        <color rgb="FF33CCCC"/>
      </top>
      <bottom style="double">
        <color rgb="FF33CCCC"/>
      </bottom>
    </border>
    <border>
      <left/>
      <right/>
      <top/>
      <bottom style="thin">
        <color rgb="FF333399"/>
      </bottom>
    </border>
    <border>
      <left/>
      <right/>
      <top/>
      <bottom style="thin">
        <color rgb="FFEAEAEA"/>
      </bottom>
    </border>
    <border>
      <left/>
      <right/>
      <top/>
      <bottom style="thin">
        <color rgb="FF0066CC"/>
      </bottom>
    </border>
    <border>
      <left style="double">
        <color rgb="FF333333"/>
      </left>
      <right style="double">
        <color rgb="FF333333"/>
      </right>
      <top style="double">
        <color rgb="FF333333"/>
      </top>
      <bottom style="double">
        <color rgb="FF333333"/>
      </bottom>
    </border>
    <border>
      <left/>
      <right/>
      <top/>
      <bottom style="double">
        <color rgb="FFFF9900"/>
      </bottom>
    </border>
    <border>
      <left style="thin">
        <color rgb="FFEAEAEA"/>
      </left>
      <right style="thin">
        <color rgb="FFEAEAEA"/>
      </right>
      <top style="thin">
        <color rgb="FFEAEAEA"/>
      </top>
      <bottom style="thin">
        <color rgb="FFEAEAEA"/>
      </bottom>
    </border>
    <border>
      <left style="thin">
        <color rgb="FF333333"/>
      </left>
      <right style="thin">
        <color rgb="FF333333"/>
      </right>
      <top style="thin">
        <color rgb="FF333333"/>
      </top>
      <bottom style="thin">
        <color rgb="FF333333"/>
      </bottom>
    </border>
    <border>
      <left/>
      <right/>
      <top style="thin">
        <color rgb="FF333399"/>
      </top>
      <bottom style="double">
        <color rgb="FF333399"/>
      </bottom>
    </border>
    <border>
      <left/>
      <right/>
      <top/>
      <bottom style="thin">
        <color rgb="FF000000"/>
      </bottom>
    </border>
    <border>
      <left/>
      <right/>
      <top/>
      <bottom style="thin">
        <color rgb="FF33CCCC"/>
      </bottom>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medium"/>
      <right/>
      <top style="medium"/>
      <bottom/>
    </border>
    <border>
      <left style="medium"/>
      <right/>
      <top/>
      <bottom/>
    </border>
    <border>
      <left style="medium"/>
      <right/>
      <top/>
      <bottom style="thin"/>
    </border>
    <border>
      <left/>
      <right/>
      <top/>
      <bottom style="thin"/>
    </border>
    <border>
      <left/>
      <right style="medium"/>
      <top/>
      <bottom style="thin"/>
    </border>
    <border>
      <left/>
      <right style="medium"/>
      <top/>
      <bottom/>
    </border>
    <border>
      <left style="medium"/>
      <right/>
      <top style="thin"/>
      <bottom/>
    </border>
    <border>
      <left/>
      <right/>
      <top style="thin"/>
      <bottom/>
    </border>
    <border>
      <left/>
      <right style="medium"/>
      <top style="thin"/>
      <botto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bottom/>
    </border>
    <border>
      <left style="thin"/>
      <right/>
      <top style="thin"/>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style="thin"/>
      <top style="medium"/>
      <bottom/>
    </border>
    <border>
      <left style="thin"/>
      <right/>
      <top style="medium"/>
      <bottom style="thin"/>
    </border>
    <border>
      <left style="thin"/>
      <right style="thin"/>
      <top style="hair"/>
      <bottom style="medium"/>
    </border>
    <border>
      <left style="hair"/>
      <right style="hair"/>
      <top style="hair"/>
      <bottom style="hair"/>
    </border>
    <border>
      <left/>
      <right style="hair"/>
      <top style="hair"/>
      <bottom style="hair"/>
    </border>
    <border>
      <left/>
      <right/>
      <top style="hair"/>
      <bottom style="hair"/>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hair">
        <color indexed="8"/>
      </right>
      <top style="thin">
        <color indexed="8"/>
      </top>
      <bottom/>
    </border>
    <border>
      <left style="hair">
        <color indexed="8"/>
      </left>
      <right style="thin">
        <color indexed="8"/>
      </right>
      <top style="thin">
        <color indexed="8"/>
      </top>
      <bottom/>
    </border>
    <border>
      <left/>
      <right style="hair">
        <color indexed="8"/>
      </right>
      <top style="thin">
        <color indexed="8"/>
      </top>
      <bottom/>
    </border>
    <border>
      <left style="thin">
        <color indexed="8"/>
      </left>
      <right style="thin">
        <color indexed="8"/>
      </right>
      <top/>
      <bottom/>
    </border>
    <border>
      <left/>
      <right style="thin">
        <color indexed="8"/>
      </right>
      <top style="thin"/>
      <bottom style="thin"/>
    </border>
    <border>
      <left style="thin">
        <color indexed="8"/>
      </left>
      <right/>
      <top style="thin"/>
      <bottom style="thin"/>
    </border>
    <border>
      <left/>
      <right style="hair"/>
      <top style="thin"/>
      <bottom style="thin"/>
    </border>
    <border>
      <left style="hair"/>
      <right style="thin"/>
      <top style="thin"/>
      <bottom style="thin"/>
    </border>
    <border>
      <left style="thin"/>
      <right style="thin"/>
      <top style="thin">
        <color indexed="8"/>
      </top>
      <bottom/>
    </border>
    <border>
      <left/>
      <right style="hair"/>
      <top style="thin">
        <color indexed="8"/>
      </top>
      <bottom/>
    </border>
    <border>
      <left style="hair"/>
      <right style="thin"/>
      <top style="thin">
        <color indexed="8"/>
      </top>
      <bottom/>
    </border>
    <border>
      <left style="hair"/>
      <right style="thin">
        <color indexed="8"/>
      </right>
      <top style="thin">
        <color indexed="8"/>
      </top>
      <bottom/>
    </border>
    <border>
      <left/>
      <right style="thin">
        <color indexed="8"/>
      </right>
      <top/>
      <bottom style="hair"/>
    </border>
    <border>
      <left style="thin">
        <color indexed="8"/>
      </left>
      <right/>
      <top/>
      <bottom style="hair"/>
    </border>
    <border>
      <left/>
      <right style="hair"/>
      <top/>
      <bottom style="hair"/>
    </border>
    <border>
      <left style="hair"/>
      <right style="thin"/>
      <top/>
      <bottom style="hair"/>
    </border>
    <border>
      <left style="hair"/>
      <right style="thin">
        <color indexed="8"/>
      </right>
      <top/>
      <bottom style="hair"/>
    </border>
    <border>
      <left/>
      <right style="hair"/>
      <top/>
      <bottom/>
    </border>
    <border>
      <left style="hair"/>
      <right style="thin"/>
      <top/>
      <bottom/>
    </border>
    <border>
      <left style="hair"/>
      <right style="thin">
        <color indexed="8"/>
      </right>
      <top/>
      <bottom/>
    </border>
    <border>
      <left style="thin"/>
      <right style="thin"/>
      <top style="thin"/>
      <bottom style="thin">
        <color indexed="8"/>
      </bottom>
    </border>
    <border>
      <left/>
      <right style="thin">
        <color indexed="8"/>
      </right>
      <top style="thin"/>
      <bottom style="thin">
        <color indexed="8"/>
      </bottom>
    </border>
    <border>
      <left style="thin">
        <color indexed="8"/>
      </left>
      <right/>
      <top style="thin"/>
      <bottom style="thin">
        <color indexed="8"/>
      </bottom>
    </border>
    <border>
      <left style="hair"/>
      <right style="thin">
        <color indexed="8"/>
      </right>
      <top style="thin"/>
      <bottom style="thin">
        <color indexed="8"/>
      </bottom>
    </border>
    <border>
      <left style="hair">
        <color indexed="55"/>
      </left>
      <right/>
      <top style="hair">
        <color indexed="55"/>
      </top>
      <bottom style="hair">
        <color indexed="55"/>
      </bottom>
    </border>
    <border>
      <left/>
      <right/>
      <top style="hair">
        <color indexed="55"/>
      </top>
      <bottom style="hair">
        <color indexed="55"/>
      </bottom>
    </border>
    <border>
      <left style="medium"/>
      <right/>
      <top style="medium"/>
      <bottom style="thin"/>
    </border>
    <border>
      <left/>
      <right/>
      <top style="medium"/>
      <bottom style="thin"/>
    </border>
    <border>
      <left/>
      <right style="medium"/>
      <top style="medium"/>
      <bottom style="thin"/>
    </border>
    <border>
      <left/>
      <right style="thin"/>
      <top style="thin"/>
      <bottom/>
    </border>
    <border>
      <left/>
      <right style="thin"/>
      <top/>
      <bottom/>
    </border>
    <border>
      <left/>
      <right style="thin"/>
      <top/>
      <bottom style="thin"/>
    </border>
    <border>
      <left style="thin"/>
      <right style="thin"/>
      <top/>
      <bottom style="hair"/>
    </border>
    <border>
      <left/>
      <right style="thin"/>
      <top style="medium"/>
      <bottom style="thin"/>
    </border>
    <border>
      <left style="thin"/>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8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0" fontId="3" fillId="0" borderId="0">
      <alignment/>
      <protection/>
    </xf>
    <xf numFmtId="0" fontId="3" fillId="0" borderId="0">
      <alignment/>
      <protection/>
    </xf>
    <xf numFmtId="168" fontId="51" fillId="0" borderId="0">
      <alignment/>
      <protection/>
    </xf>
    <xf numFmtId="0" fontId="52" fillId="0" borderId="0">
      <alignment/>
      <protection/>
    </xf>
    <xf numFmtId="168" fontId="53" fillId="0" borderId="0">
      <alignment/>
      <protection/>
    </xf>
    <xf numFmtId="168" fontId="53" fillId="0" borderId="0">
      <alignment/>
      <protection/>
    </xf>
    <xf numFmtId="168" fontId="54" fillId="0" borderId="0">
      <alignment/>
      <protection/>
    </xf>
    <xf numFmtId="168" fontId="54" fillId="0" borderId="0">
      <alignment/>
      <protection/>
    </xf>
    <xf numFmtId="168" fontId="54" fillId="0" borderId="0">
      <alignment/>
      <protection/>
    </xf>
    <xf numFmtId="168" fontId="54" fillId="0" borderId="0">
      <alignment/>
      <protection/>
    </xf>
    <xf numFmtId="49" fontId="51"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1" fillId="0" borderId="1">
      <alignment/>
      <protection/>
    </xf>
    <xf numFmtId="49" fontId="51" fillId="0" borderId="1">
      <alignment/>
      <protection/>
    </xf>
    <xf numFmtId="49" fontId="51" fillId="0" borderId="1">
      <alignment/>
      <protection/>
    </xf>
    <xf numFmtId="49" fontId="51" fillId="0" borderId="1">
      <alignment/>
      <protection/>
    </xf>
    <xf numFmtId="49" fontId="51" fillId="0" borderId="1">
      <alignment/>
      <protection/>
    </xf>
    <xf numFmtId="49" fontId="51" fillId="0" borderId="1">
      <alignment/>
      <protection/>
    </xf>
    <xf numFmtId="49" fontId="51" fillId="0" borderId="1">
      <alignment/>
      <protection/>
    </xf>
    <xf numFmtId="49" fontId="51" fillId="0" borderId="1">
      <alignment/>
      <protection/>
    </xf>
    <xf numFmtId="49" fontId="51" fillId="0" borderId="1">
      <alignment/>
      <protection/>
    </xf>
    <xf numFmtId="0" fontId="55" fillId="2" borderId="0">
      <alignment/>
      <protection/>
    </xf>
    <xf numFmtId="0" fontId="55" fillId="2" borderId="0">
      <alignment/>
      <protection/>
    </xf>
    <xf numFmtId="0" fontId="55" fillId="2" borderId="0">
      <alignment/>
      <protection/>
    </xf>
    <xf numFmtId="0" fontId="55" fillId="3" borderId="0">
      <alignment/>
      <protection/>
    </xf>
    <xf numFmtId="0" fontId="55" fillId="3" borderId="0">
      <alignment/>
      <protection/>
    </xf>
    <xf numFmtId="0" fontId="55" fillId="3" borderId="0">
      <alignment/>
      <protection/>
    </xf>
    <xf numFmtId="0" fontId="55" fillId="4" borderId="0">
      <alignment/>
      <protection/>
    </xf>
    <xf numFmtId="0" fontId="55" fillId="4" borderId="0">
      <alignment/>
      <protection/>
    </xf>
    <xf numFmtId="0" fontId="55" fillId="4" borderId="0">
      <alignment/>
      <protection/>
    </xf>
    <xf numFmtId="0" fontId="55" fillId="2" borderId="0">
      <alignment/>
      <protection/>
    </xf>
    <xf numFmtId="0" fontId="55" fillId="2" borderId="0">
      <alignment/>
      <protection/>
    </xf>
    <xf numFmtId="0" fontId="55" fillId="2" borderId="0">
      <alignment/>
      <protection/>
    </xf>
    <xf numFmtId="0" fontId="55" fillId="5" borderId="0">
      <alignment/>
      <protection/>
    </xf>
    <xf numFmtId="0" fontId="55" fillId="5" borderId="0">
      <alignment/>
      <protection/>
    </xf>
    <xf numFmtId="0" fontId="55" fillId="5" borderId="0">
      <alignment/>
      <protection/>
    </xf>
    <xf numFmtId="0" fontId="55" fillId="4" borderId="0">
      <alignment/>
      <protection/>
    </xf>
    <xf numFmtId="0" fontId="55" fillId="4" borderId="0">
      <alignment/>
      <protection/>
    </xf>
    <xf numFmtId="0" fontId="55" fillId="4" borderId="0">
      <alignment/>
      <protection/>
    </xf>
    <xf numFmtId="0" fontId="56" fillId="6" borderId="0">
      <alignment/>
      <protection/>
    </xf>
    <xf numFmtId="0" fontId="56" fillId="7" borderId="0">
      <alignment/>
      <protection/>
    </xf>
    <xf numFmtId="0" fontId="56" fillId="8" borderId="0">
      <alignment/>
      <protection/>
    </xf>
    <xf numFmtId="0" fontId="56" fillId="9" borderId="0">
      <alignment/>
      <protection/>
    </xf>
    <xf numFmtId="0" fontId="56" fillId="5" borderId="0">
      <alignment/>
      <protection/>
    </xf>
    <xf numFmtId="0" fontId="56" fillId="2" borderId="0">
      <alignment/>
      <protection/>
    </xf>
    <xf numFmtId="0" fontId="55" fillId="10" borderId="0">
      <alignment/>
      <protection/>
    </xf>
    <xf numFmtId="0" fontId="55" fillId="10" borderId="0">
      <alignment/>
      <protection/>
    </xf>
    <xf numFmtId="0" fontId="55" fillId="10" borderId="0">
      <alignment/>
      <protection/>
    </xf>
    <xf numFmtId="0" fontId="55" fillId="3" borderId="0">
      <alignment/>
      <protection/>
    </xf>
    <xf numFmtId="0" fontId="55" fillId="3" borderId="0">
      <alignment/>
      <protection/>
    </xf>
    <xf numFmtId="0" fontId="55" fillId="3" borderId="0">
      <alignment/>
      <protection/>
    </xf>
    <xf numFmtId="0" fontId="55" fillId="4" borderId="0">
      <alignment/>
      <protection/>
    </xf>
    <xf numFmtId="0" fontId="55" fillId="4" borderId="0">
      <alignment/>
      <protection/>
    </xf>
    <xf numFmtId="0" fontId="55" fillId="4" borderId="0">
      <alignment/>
      <protection/>
    </xf>
    <xf numFmtId="0" fontId="55" fillId="10" borderId="0">
      <alignment/>
      <protection/>
    </xf>
    <xf numFmtId="0" fontId="55" fillId="10" borderId="0">
      <alignment/>
      <protection/>
    </xf>
    <xf numFmtId="0" fontId="55" fillId="10" borderId="0">
      <alignment/>
      <protection/>
    </xf>
    <xf numFmtId="0" fontId="55" fillId="11" borderId="0">
      <alignment/>
      <protection/>
    </xf>
    <xf numFmtId="0" fontId="55" fillId="11" borderId="0">
      <alignment/>
      <protection/>
    </xf>
    <xf numFmtId="0" fontId="55" fillId="11" borderId="0">
      <alignment/>
      <protection/>
    </xf>
    <xf numFmtId="0" fontId="55" fillId="4" borderId="0">
      <alignment/>
      <protection/>
    </xf>
    <xf numFmtId="0" fontId="55" fillId="4" borderId="0">
      <alignment/>
      <protection/>
    </xf>
    <xf numFmtId="0" fontId="55" fillId="4" borderId="0">
      <alignment/>
      <protection/>
    </xf>
    <xf numFmtId="0" fontId="56" fillId="11" borderId="0">
      <alignment/>
      <protection/>
    </xf>
    <xf numFmtId="0" fontId="56" fillId="3" borderId="0">
      <alignment/>
      <protection/>
    </xf>
    <xf numFmtId="0" fontId="56" fillId="12" borderId="0">
      <alignment/>
      <protection/>
    </xf>
    <xf numFmtId="0" fontId="56" fillId="9" borderId="0">
      <alignment/>
      <protection/>
    </xf>
    <xf numFmtId="0" fontId="56" fillId="11" borderId="0">
      <alignment/>
      <protection/>
    </xf>
    <xf numFmtId="0" fontId="56" fillId="13" borderId="0">
      <alignmen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49" fontId="53" fillId="0" borderId="0">
      <alignment horizontal="left"/>
      <protection/>
    </xf>
    <xf numFmtId="0" fontId="57" fillId="14" borderId="0">
      <alignment/>
      <protection/>
    </xf>
    <xf numFmtId="0" fontId="57" fillId="14" borderId="0">
      <alignment/>
      <protection/>
    </xf>
    <xf numFmtId="0" fontId="57" fillId="14" borderId="0">
      <alignment/>
      <protection/>
    </xf>
    <xf numFmtId="0" fontId="57" fillId="3" borderId="0">
      <alignment/>
      <protection/>
    </xf>
    <xf numFmtId="0" fontId="57" fillId="3" borderId="0">
      <alignment/>
      <protection/>
    </xf>
    <xf numFmtId="0" fontId="57" fillId="3" borderId="0">
      <alignment/>
      <protection/>
    </xf>
    <xf numFmtId="0" fontId="57" fillId="4" borderId="0">
      <alignment/>
      <protection/>
    </xf>
    <xf numFmtId="0" fontId="57" fillId="4" borderId="0">
      <alignment/>
      <protection/>
    </xf>
    <xf numFmtId="0" fontId="57" fillId="4" borderId="0">
      <alignment/>
      <protection/>
    </xf>
    <xf numFmtId="0" fontId="57" fillId="10" borderId="0">
      <alignment/>
      <protection/>
    </xf>
    <xf numFmtId="0" fontId="57" fillId="10" borderId="0">
      <alignment/>
      <protection/>
    </xf>
    <xf numFmtId="0" fontId="57" fillId="10" borderId="0">
      <alignment/>
      <protection/>
    </xf>
    <xf numFmtId="0" fontId="57" fillId="14" borderId="0">
      <alignment/>
      <protection/>
    </xf>
    <xf numFmtId="0" fontId="57" fillId="14" borderId="0">
      <alignment/>
      <protection/>
    </xf>
    <xf numFmtId="0" fontId="57" fillId="14" borderId="0">
      <alignment/>
      <protection/>
    </xf>
    <xf numFmtId="0" fontId="57" fillId="3" borderId="0">
      <alignment/>
      <protection/>
    </xf>
    <xf numFmtId="0" fontId="57" fillId="3" borderId="0">
      <alignment/>
      <protection/>
    </xf>
    <xf numFmtId="0" fontId="57" fillId="3" borderId="0">
      <alignment/>
      <protection/>
    </xf>
    <xf numFmtId="0" fontId="58" fillId="15" borderId="0">
      <alignment/>
      <protection/>
    </xf>
    <xf numFmtId="0" fontId="58" fillId="3" borderId="0">
      <alignment/>
      <protection/>
    </xf>
    <xf numFmtId="0" fontId="58" fillId="12" borderId="0">
      <alignment/>
      <protection/>
    </xf>
    <xf numFmtId="0" fontId="58" fillId="16" borderId="0">
      <alignment/>
      <protection/>
    </xf>
    <xf numFmtId="0" fontId="58" fillId="14" borderId="0">
      <alignment/>
      <protection/>
    </xf>
    <xf numFmtId="0" fontId="58" fillId="17" borderId="0">
      <alignment/>
      <protection/>
    </xf>
    <xf numFmtId="0" fontId="58" fillId="18" borderId="0">
      <alignment/>
      <protection/>
    </xf>
    <xf numFmtId="0" fontId="58" fillId="19" borderId="0">
      <alignment/>
      <protection/>
    </xf>
    <xf numFmtId="0" fontId="58" fillId="20" borderId="0">
      <alignment/>
      <protection/>
    </xf>
    <xf numFmtId="0" fontId="58" fillId="16" borderId="0">
      <alignment/>
      <protection/>
    </xf>
    <xf numFmtId="0" fontId="58" fillId="14" borderId="0">
      <alignment/>
      <protection/>
    </xf>
    <xf numFmtId="0" fontId="58" fillId="21" borderId="0">
      <alignment/>
      <protection/>
    </xf>
    <xf numFmtId="0" fontId="59" fillId="7" borderId="0">
      <alignment/>
      <protection/>
    </xf>
    <xf numFmtId="167" fontId="53" fillId="0" borderId="0">
      <alignment/>
      <protection/>
    </xf>
    <xf numFmtId="0" fontId="60" fillId="10" borderId="2">
      <alignment/>
      <protection/>
    </xf>
    <xf numFmtId="0" fontId="61" fillId="0" borderId="3">
      <alignment/>
      <protection/>
    </xf>
    <xf numFmtId="0" fontId="61" fillId="0" borderId="3">
      <alignment/>
      <protection/>
    </xf>
    <xf numFmtId="0" fontId="61" fillId="0" borderId="3">
      <alignment/>
      <protection/>
    </xf>
    <xf numFmtId="0" fontId="62" fillId="0" borderId="0" applyNumberFormat="0" applyFill="0" applyBorder="0" applyAlignment="0" applyProtection="0"/>
    <xf numFmtId="0" fontId="63" fillId="0" borderId="0" applyNumberFormat="0" applyFill="0" applyBorder="0" applyAlignment="0" applyProtection="0"/>
    <xf numFmtId="0" fontId="62"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69" fontId="64" fillId="0" borderId="0">
      <alignment/>
      <protection/>
    </xf>
    <xf numFmtId="170" fontId="53" fillId="0" borderId="0">
      <alignment/>
      <protection/>
    </xf>
    <xf numFmtId="171" fontId="64" fillId="0" borderId="0">
      <alignment/>
      <protection/>
    </xf>
    <xf numFmtId="172" fontId="64" fillId="0" borderId="0">
      <alignment/>
      <protection/>
    </xf>
    <xf numFmtId="0" fontId="56" fillId="6" borderId="0">
      <alignment/>
      <protection/>
    </xf>
    <xf numFmtId="0" fontId="56" fillId="7" borderId="0">
      <alignment/>
      <protection/>
    </xf>
    <xf numFmtId="0" fontId="56" fillId="8" borderId="0">
      <alignment/>
      <protection/>
    </xf>
    <xf numFmtId="0" fontId="56" fillId="9" borderId="0">
      <alignment/>
      <protection/>
    </xf>
    <xf numFmtId="0" fontId="56" fillId="5" borderId="0">
      <alignment/>
      <protection/>
    </xf>
    <xf numFmtId="0" fontId="56" fillId="2" borderId="0">
      <alignment/>
      <protection/>
    </xf>
    <xf numFmtId="0" fontId="56" fillId="11" borderId="0">
      <alignment/>
      <protection/>
    </xf>
    <xf numFmtId="0" fontId="56" fillId="3" borderId="0">
      <alignment/>
      <protection/>
    </xf>
    <xf numFmtId="0" fontId="56" fillId="12" borderId="0">
      <alignment/>
      <protection/>
    </xf>
    <xf numFmtId="0" fontId="56" fillId="9" borderId="0">
      <alignment/>
      <protection/>
    </xf>
    <xf numFmtId="0" fontId="56" fillId="11" borderId="0">
      <alignment/>
      <protection/>
    </xf>
    <xf numFmtId="0" fontId="56" fillId="13" borderId="0">
      <alignment/>
      <protection/>
    </xf>
    <xf numFmtId="0" fontId="58" fillId="15" borderId="0">
      <alignment/>
      <protection/>
    </xf>
    <xf numFmtId="0" fontId="58" fillId="3" borderId="0">
      <alignment/>
      <protection/>
    </xf>
    <xf numFmtId="0" fontId="58" fillId="12" borderId="0">
      <alignment/>
      <protection/>
    </xf>
    <xf numFmtId="0" fontId="58" fillId="16" borderId="0">
      <alignment/>
      <protection/>
    </xf>
    <xf numFmtId="0" fontId="58" fillId="14" borderId="0">
      <alignment/>
      <protection/>
    </xf>
    <xf numFmtId="0" fontId="58" fillId="17" borderId="0">
      <alignment/>
      <protection/>
    </xf>
    <xf numFmtId="0" fontId="58" fillId="18" borderId="0">
      <alignment/>
      <protection/>
    </xf>
    <xf numFmtId="0" fontId="58" fillId="19" borderId="0">
      <alignment/>
      <protection/>
    </xf>
    <xf numFmtId="0" fontId="58" fillId="20" borderId="0">
      <alignment/>
      <protection/>
    </xf>
    <xf numFmtId="0" fontId="58" fillId="16" borderId="0">
      <alignment/>
      <protection/>
    </xf>
    <xf numFmtId="0" fontId="58" fillId="14" borderId="0">
      <alignment/>
      <protection/>
    </xf>
    <xf numFmtId="0" fontId="58" fillId="21" borderId="0">
      <alignment/>
      <protection/>
    </xf>
    <xf numFmtId="0" fontId="59" fillId="7" borderId="0">
      <alignment/>
      <protection/>
    </xf>
    <xf numFmtId="0" fontId="60" fillId="10" borderId="2">
      <alignment/>
      <protection/>
    </xf>
    <xf numFmtId="0" fontId="65" fillId="0" borderId="0">
      <alignment/>
      <protection/>
    </xf>
    <xf numFmtId="0" fontId="66" fillId="8" borderId="0">
      <alignment/>
      <protection/>
    </xf>
    <xf numFmtId="0" fontId="67" fillId="0" borderId="4">
      <alignment/>
      <protection/>
    </xf>
    <xf numFmtId="0" fontId="68" fillId="0" borderId="5">
      <alignment/>
      <protection/>
    </xf>
    <xf numFmtId="0" fontId="69" fillId="0" borderId="6">
      <alignment/>
      <protection/>
    </xf>
    <xf numFmtId="0" fontId="69" fillId="0" borderId="0">
      <alignment/>
      <protection/>
    </xf>
    <xf numFmtId="0" fontId="70" fillId="22" borderId="7">
      <alignment/>
      <protection/>
    </xf>
    <xf numFmtId="0" fontId="71" fillId="2" borderId="2">
      <alignment/>
      <protection/>
    </xf>
    <xf numFmtId="0" fontId="72" fillId="0" borderId="8">
      <alignment/>
      <protection/>
    </xf>
    <xf numFmtId="0" fontId="73" fillId="4" borderId="0">
      <alignment/>
      <protection/>
    </xf>
    <xf numFmtId="0" fontId="64" fillId="4" borderId="9">
      <alignment/>
      <protection/>
    </xf>
    <xf numFmtId="0" fontId="74" fillId="10" borderId="10">
      <alignment/>
      <protection/>
    </xf>
    <xf numFmtId="0" fontId="75" fillId="0" borderId="0">
      <alignment/>
      <protection/>
    </xf>
    <xf numFmtId="0" fontId="76" fillId="0" borderId="11">
      <alignment/>
      <protection/>
    </xf>
    <xf numFmtId="0" fontId="77" fillId="0" borderId="0">
      <alignment/>
      <protection/>
    </xf>
    <xf numFmtId="0" fontId="65" fillId="0" borderId="0">
      <alignment/>
      <protection/>
    </xf>
    <xf numFmtId="0" fontId="66" fillId="8" borderId="0">
      <alignment/>
      <protection/>
    </xf>
    <xf numFmtId="0" fontId="78" fillId="0" borderId="0">
      <alignment horizontal="center"/>
      <protection/>
    </xf>
    <xf numFmtId="0" fontId="67" fillId="0" borderId="4">
      <alignment/>
      <protection/>
    </xf>
    <xf numFmtId="0" fontId="68" fillId="0" borderId="5">
      <alignment/>
      <protection/>
    </xf>
    <xf numFmtId="0" fontId="69" fillId="0" borderId="6">
      <alignment/>
      <protection/>
    </xf>
    <xf numFmtId="0" fontId="69" fillId="0" borderId="0">
      <alignment/>
      <protection/>
    </xf>
    <xf numFmtId="0" fontId="78" fillId="0" borderId="0">
      <alignment horizontal="center" textRotation="90"/>
      <protection/>
    </xf>
    <xf numFmtId="0" fontId="79" fillId="0" borderId="0">
      <alignment/>
      <protection/>
    </xf>
    <xf numFmtId="0" fontId="79" fillId="0" borderId="0">
      <alignment/>
      <protection/>
    </xf>
    <xf numFmtId="0" fontId="79" fillId="0" borderId="0">
      <alignment/>
      <protection/>
    </xf>
    <xf numFmtId="0" fontId="70" fillId="22" borderId="7">
      <alignment/>
      <protection/>
    </xf>
    <xf numFmtId="0" fontId="80" fillId="7" borderId="0">
      <alignment/>
      <protection/>
    </xf>
    <xf numFmtId="0" fontId="80" fillId="7" borderId="0">
      <alignment/>
      <protection/>
    </xf>
    <xf numFmtId="0" fontId="80" fillId="7" borderId="0">
      <alignment/>
      <protection/>
    </xf>
    <xf numFmtId="0" fontId="71" fillId="2" borderId="2">
      <alignment/>
      <protection/>
    </xf>
    <xf numFmtId="0" fontId="81" fillId="22" borderId="7">
      <alignment/>
      <protection/>
    </xf>
    <xf numFmtId="0" fontId="81" fillId="22" borderId="7">
      <alignment/>
      <protection/>
    </xf>
    <xf numFmtId="0" fontId="81" fillId="22" borderId="7">
      <alignment/>
      <protection/>
    </xf>
    <xf numFmtId="0" fontId="64" fillId="0" borderId="12">
      <alignment/>
      <protection/>
    </xf>
    <xf numFmtId="0" fontId="72" fillId="0" borderId="8">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173" fontId="64" fillId="0" borderId="0">
      <alignment/>
      <protection/>
    </xf>
    <xf numFmtId="0" fontId="82" fillId="0" borderId="12">
      <alignment horizontal="left" vertical="center"/>
      <protection/>
    </xf>
    <xf numFmtId="0" fontId="83" fillId="0" borderId="13">
      <alignment/>
      <protection/>
    </xf>
    <xf numFmtId="0" fontId="83" fillId="0" borderId="13">
      <alignment/>
      <protection/>
    </xf>
    <xf numFmtId="0" fontId="83" fillId="0" borderId="13">
      <alignment/>
      <protection/>
    </xf>
    <xf numFmtId="0" fontId="84" fillId="0" borderId="5">
      <alignment/>
      <protection/>
    </xf>
    <xf numFmtId="0" fontId="84" fillId="0" borderId="5">
      <alignment/>
      <protection/>
    </xf>
    <xf numFmtId="0" fontId="84" fillId="0" borderId="5">
      <alignment/>
      <protection/>
    </xf>
    <xf numFmtId="0" fontId="85" fillId="0" borderId="13">
      <alignment/>
      <protection/>
    </xf>
    <xf numFmtId="0" fontId="85" fillId="0" borderId="13">
      <alignment/>
      <protection/>
    </xf>
    <xf numFmtId="0" fontId="85" fillId="0" borderId="13">
      <alignment/>
      <protection/>
    </xf>
    <xf numFmtId="0" fontId="85" fillId="0" borderId="0">
      <alignment/>
      <protection/>
    </xf>
    <xf numFmtId="0" fontId="85" fillId="0" borderId="0">
      <alignment/>
      <protection/>
    </xf>
    <xf numFmtId="0" fontId="85" fillId="0" borderId="0">
      <alignment/>
      <protection/>
    </xf>
    <xf numFmtId="174" fontId="86" fillId="0" borderId="0">
      <alignment horizontal="right"/>
      <protection/>
    </xf>
    <xf numFmtId="174" fontId="87" fillId="0" borderId="0">
      <alignment/>
      <protection/>
    </xf>
    <xf numFmtId="174" fontId="87" fillId="0" borderId="0">
      <alignment/>
      <protection/>
    </xf>
    <xf numFmtId="174" fontId="87" fillId="0" borderId="0">
      <alignment/>
      <protection/>
    </xf>
    <xf numFmtId="174" fontId="88" fillId="0" borderId="0">
      <alignment/>
      <protection/>
    </xf>
    <xf numFmtId="174" fontId="89" fillId="0" borderId="0">
      <alignment/>
      <protection/>
    </xf>
    <xf numFmtId="0" fontId="90" fillId="0" borderId="0">
      <alignment/>
      <protection/>
    </xf>
    <xf numFmtId="0" fontId="90" fillId="0" borderId="0">
      <alignment/>
      <protection/>
    </xf>
    <xf numFmtId="0" fontId="90" fillId="0" borderId="0">
      <alignment/>
      <protection/>
    </xf>
    <xf numFmtId="0" fontId="73" fillId="4" borderId="0">
      <alignment/>
      <protection/>
    </xf>
    <xf numFmtId="0" fontId="91" fillId="4" borderId="0">
      <alignment/>
      <protection/>
    </xf>
    <xf numFmtId="0" fontId="91" fillId="4" borderId="0">
      <alignment/>
      <protection/>
    </xf>
    <xf numFmtId="0" fontId="91" fillId="4" borderId="0">
      <alignment/>
      <protection/>
    </xf>
    <xf numFmtId="168" fontId="64" fillId="0" borderId="0">
      <alignment/>
      <protection/>
    </xf>
    <xf numFmtId="168" fontId="92" fillId="0" borderId="0">
      <alignment/>
      <protection/>
    </xf>
    <xf numFmtId="168" fontId="93"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3" fillId="0" borderId="0">
      <alignment/>
      <protection/>
    </xf>
    <xf numFmtId="168" fontId="93"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53"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55" fillId="0" borderId="0">
      <alignment/>
      <protection/>
    </xf>
    <xf numFmtId="168" fontId="92" fillId="0" borderId="0">
      <alignment/>
      <protection/>
    </xf>
    <xf numFmtId="168" fontId="55" fillId="0" borderId="0">
      <alignment/>
      <protection/>
    </xf>
    <xf numFmtId="168" fontId="92" fillId="0" borderId="0">
      <alignment/>
      <protection/>
    </xf>
    <xf numFmtId="168" fontId="92" fillId="0" borderId="0">
      <alignment/>
      <protection/>
    </xf>
    <xf numFmtId="0" fontId="64" fillId="0" borderId="0">
      <alignment/>
      <protection/>
    </xf>
    <xf numFmtId="168" fontId="51" fillId="0" borderId="0">
      <alignment/>
      <protection/>
    </xf>
    <xf numFmtId="168" fontId="92" fillId="0" borderId="0">
      <alignment/>
      <protection/>
    </xf>
    <xf numFmtId="168" fontId="53" fillId="0" borderId="0">
      <alignment/>
      <protection/>
    </xf>
    <xf numFmtId="168" fontId="92" fillId="0" borderId="0">
      <alignment/>
      <protection/>
    </xf>
    <xf numFmtId="168" fontId="53" fillId="0" borderId="0">
      <alignment/>
      <protection/>
    </xf>
    <xf numFmtId="168" fontId="53" fillId="0" borderId="0">
      <alignment/>
      <protection/>
    </xf>
    <xf numFmtId="168" fontId="53" fillId="0" borderId="0">
      <alignment/>
      <protection/>
    </xf>
    <xf numFmtId="168" fontId="53" fillId="0" borderId="0">
      <alignment/>
      <protection/>
    </xf>
    <xf numFmtId="168" fontId="92" fillId="0" borderId="0">
      <alignment/>
      <protection/>
    </xf>
    <xf numFmtId="168" fontId="53" fillId="0" borderId="0">
      <alignment/>
      <protection/>
    </xf>
    <xf numFmtId="168" fontId="53" fillId="0" borderId="0">
      <alignment/>
      <protection/>
    </xf>
    <xf numFmtId="168" fontId="53" fillId="0" borderId="0">
      <alignment/>
      <protection/>
    </xf>
    <xf numFmtId="168" fontId="53" fillId="0" borderId="0">
      <alignment/>
      <protection/>
    </xf>
    <xf numFmtId="168" fontId="92" fillId="0" borderId="0">
      <alignment/>
      <protection/>
    </xf>
    <xf numFmtId="168" fontId="53" fillId="0" borderId="0">
      <alignment/>
      <protection/>
    </xf>
    <xf numFmtId="168" fontId="53" fillId="0" borderId="0">
      <alignment/>
      <protection/>
    </xf>
    <xf numFmtId="168" fontId="53" fillId="0" borderId="0">
      <alignment/>
      <protection/>
    </xf>
    <xf numFmtId="168" fontId="53" fillId="0" borderId="0">
      <alignment/>
      <protection/>
    </xf>
    <xf numFmtId="168" fontId="92" fillId="0" borderId="0">
      <alignment/>
      <protection/>
    </xf>
    <xf numFmtId="168" fontId="53" fillId="0" borderId="0">
      <alignment/>
      <protection/>
    </xf>
    <xf numFmtId="168" fontId="53" fillId="0" borderId="0">
      <alignment/>
      <protection/>
    </xf>
    <xf numFmtId="168" fontId="53"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4" fillId="0" borderId="0">
      <alignment/>
      <protection/>
    </xf>
    <xf numFmtId="168" fontId="51" fillId="0" borderId="0">
      <alignment/>
      <protection/>
    </xf>
    <xf numFmtId="168" fontId="51" fillId="0" borderId="0">
      <alignment/>
      <protection/>
    </xf>
    <xf numFmtId="168" fontId="51" fillId="0" borderId="0">
      <alignment/>
      <protection/>
    </xf>
    <xf numFmtId="168" fontId="53" fillId="0" borderId="0">
      <alignment/>
      <protection/>
    </xf>
    <xf numFmtId="168" fontId="92" fillId="0" borderId="0">
      <alignment/>
      <protection/>
    </xf>
    <xf numFmtId="168" fontId="92" fillId="0" borderId="0">
      <alignment/>
      <protection/>
    </xf>
    <xf numFmtId="168" fontId="53" fillId="0" borderId="0">
      <alignment/>
      <protection/>
    </xf>
    <xf numFmtId="168" fontId="54" fillId="0" borderId="0">
      <alignment/>
      <protection/>
    </xf>
    <xf numFmtId="168" fontId="53" fillId="0" borderId="0">
      <alignment/>
      <protection/>
    </xf>
    <xf numFmtId="168" fontId="53" fillId="0" borderId="0">
      <alignment/>
      <protection/>
    </xf>
    <xf numFmtId="168" fontId="51" fillId="0" borderId="0">
      <alignment/>
      <protection/>
    </xf>
    <xf numFmtId="168" fontId="51" fillId="0" borderId="0">
      <alignment/>
      <protection/>
    </xf>
    <xf numFmtId="168" fontId="53" fillId="0" borderId="0">
      <alignment/>
      <protection/>
    </xf>
    <xf numFmtId="168" fontId="95" fillId="0" borderId="0">
      <alignment/>
      <protection/>
    </xf>
    <xf numFmtId="168" fontId="95" fillId="0" borderId="0">
      <alignment/>
      <protection/>
    </xf>
    <xf numFmtId="168" fontId="92" fillId="0" borderId="0">
      <alignment/>
      <protection/>
    </xf>
    <xf numFmtId="168" fontId="96"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3" fillId="0" borderId="0">
      <alignment/>
      <protection/>
    </xf>
    <xf numFmtId="168" fontId="95" fillId="0" borderId="0">
      <alignment/>
      <protection/>
    </xf>
    <xf numFmtId="168" fontId="95" fillId="0" borderId="0">
      <alignment/>
      <protection/>
    </xf>
    <xf numFmtId="0" fontId="1" fillId="0" borderId="0">
      <alignment/>
      <protection/>
    </xf>
    <xf numFmtId="0" fontId="97" fillId="0" borderId="0">
      <alignment/>
      <protection/>
    </xf>
    <xf numFmtId="0" fontId="3" fillId="0" borderId="0">
      <alignment/>
      <protection/>
    </xf>
    <xf numFmtId="0" fontId="1" fillId="0" borderId="0">
      <alignment/>
      <protection/>
    </xf>
    <xf numFmtId="0" fontId="98"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49" fontId="53" fillId="0" borderId="0">
      <alignment/>
      <protection/>
    </xf>
    <xf numFmtId="49" fontId="53"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168" fontId="92" fillId="0" borderId="0">
      <alignment/>
      <protection/>
    </xf>
    <xf numFmtId="0" fontId="1" fillId="0" borderId="0">
      <alignment/>
      <protection/>
    </xf>
    <xf numFmtId="0" fontId="1" fillId="0" borderId="0">
      <alignment/>
      <protection/>
    </xf>
    <xf numFmtId="168" fontId="99" fillId="0" borderId="0" applyBorder="0" applyProtection="0">
      <alignment/>
    </xf>
    <xf numFmtId="168" fontId="51" fillId="0" borderId="0">
      <alignment/>
      <protection/>
    </xf>
    <xf numFmtId="0" fontId="64" fillId="4" borderId="9">
      <alignment/>
      <protection/>
    </xf>
    <xf numFmtId="0" fontId="74" fillId="10" borderId="10">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64" fillId="4" borderId="9">
      <alignment/>
      <protection/>
    </xf>
    <xf numFmtId="0" fontId="100" fillId="0" borderId="8">
      <alignment/>
      <protection/>
    </xf>
    <xf numFmtId="0" fontId="100" fillId="0" borderId="8">
      <alignment/>
      <protection/>
    </xf>
    <xf numFmtId="0" fontId="100" fillId="0" borderId="8">
      <alignment/>
      <protection/>
    </xf>
    <xf numFmtId="168" fontId="101" fillId="0" borderId="1">
      <alignment horizontal="left" vertical="center" wrapText="1" indent="1"/>
      <protection/>
    </xf>
    <xf numFmtId="168" fontId="101" fillId="0" borderId="1">
      <alignment horizontal="left" vertical="center" wrapText="1" indent="1"/>
      <protection/>
    </xf>
    <xf numFmtId="0" fontId="102" fillId="0" borderId="0">
      <alignment/>
      <protection/>
    </xf>
    <xf numFmtId="175" fontId="102" fillId="0" borderId="0">
      <alignment/>
      <protection/>
    </xf>
    <xf numFmtId="176" fontId="51" fillId="0" borderId="0">
      <alignment horizontal="center" vertical="center"/>
      <protection locked="0"/>
    </xf>
    <xf numFmtId="176" fontId="53" fillId="0" borderId="0">
      <alignment horizontal="center" vertical="center"/>
      <protection locked="0"/>
    </xf>
    <xf numFmtId="176" fontId="53" fillId="0" borderId="0">
      <alignment horizontal="center" vertical="center"/>
      <protection locked="0"/>
    </xf>
    <xf numFmtId="176" fontId="51" fillId="0" borderId="0">
      <alignment horizontal="center" vertical="center"/>
      <protection locked="0"/>
    </xf>
    <xf numFmtId="176" fontId="53" fillId="0" borderId="0">
      <alignment horizontal="center" vertical="center"/>
      <protection locked="0"/>
    </xf>
    <xf numFmtId="168" fontId="53" fillId="0" borderId="0">
      <alignment horizontal="center" vertical="center"/>
      <protection locked="0"/>
    </xf>
    <xf numFmtId="168" fontId="53" fillId="0" borderId="0">
      <alignment horizontal="center" vertical="center"/>
      <protection locked="0"/>
    </xf>
    <xf numFmtId="176" fontId="51" fillId="0" borderId="0">
      <alignment horizontal="center" vertical="center"/>
      <protection locked="0"/>
    </xf>
    <xf numFmtId="176" fontId="53" fillId="0" borderId="0">
      <alignment horizontal="center" vertical="center"/>
      <protection locked="0"/>
    </xf>
    <xf numFmtId="176" fontId="53" fillId="0" borderId="0">
      <alignment horizontal="center" vertical="center"/>
      <protection locked="0"/>
    </xf>
    <xf numFmtId="176" fontId="51" fillId="0" borderId="0">
      <alignment horizontal="center" vertical="center"/>
      <protection locked="0"/>
    </xf>
    <xf numFmtId="176" fontId="53" fillId="0" borderId="0">
      <alignment horizontal="center" vertical="center"/>
      <protection locked="0"/>
    </xf>
    <xf numFmtId="176" fontId="53" fillId="0" borderId="0">
      <alignment horizontal="center" vertical="center"/>
      <protection locked="0"/>
    </xf>
    <xf numFmtId="176" fontId="53" fillId="0" borderId="0">
      <alignment horizontal="center" vertical="center"/>
      <protection locked="0"/>
    </xf>
    <xf numFmtId="176" fontId="53" fillId="0" borderId="0">
      <alignment horizontal="center" vertical="center"/>
      <protection locked="0"/>
    </xf>
    <xf numFmtId="176" fontId="53" fillId="0" borderId="0">
      <alignment horizontal="center" vertical="center"/>
      <protection locked="0"/>
    </xf>
    <xf numFmtId="176" fontId="53" fillId="0" borderId="0">
      <alignment horizontal="center" vertical="center"/>
      <protection locked="0"/>
    </xf>
    <xf numFmtId="0" fontId="103" fillId="8" borderId="0">
      <alignment/>
      <protection/>
    </xf>
    <xf numFmtId="0" fontId="103" fillId="8" borderId="0">
      <alignment/>
      <protection/>
    </xf>
    <xf numFmtId="0" fontId="103" fillId="8" borderId="0">
      <alignment/>
      <protection/>
    </xf>
    <xf numFmtId="168" fontId="104" fillId="0" borderId="0">
      <alignment/>
      <protection/>
    </xf>
    <xf numFmtId="174" fontId="93" fillId="0" borderId="0">
      <alignment horizontal="left"/>
      <protection/>
    </xf>
    <xf numFmtId="174" fontId="105" fillId="0" borderId="0">
      <alignment/>
      <protection/>
    </xf>
    <xf numFmtId="174" fontId="106" fillId="0" borderId="0">
      <alignment/>
      <protection/>
    </xf>
    <xf numFmtId="174" fontId="107" fillId="0" borderId="0">
      <alignment/>
      <protection/>
    </xf>
    <xf numFmtId="174" fontId="108" fillId="0" borderId="0">
      <alignment/>
      <protection/>
    </xf>
    <xf numFmtId="174" fontId="107" fillId="0" borderId="0">
      <alignment/>
      <protection/>
    </xf>
    <xf numFmtId="168" fontId="54" fillId="0" borderId="0">
      <alignment/>
      <protection/>
    </xf>
    <xf numFmtId="168" fontId="54" fillId="0" borderId="0">
      <alignment/>
      <protection/>
    </xf>
    <xf numFmtId="168" fontId="54" fillId="0" borderId="0">
      <alignment/>
      <protection/>
    </xf>
    <xf numFmtId="168" fontId="54" fillId="0" borderId="0">
      <alignment/>
      <protection/>
    </xf>
    <xf numFmtId="0" fontId="52" fillId="0" borderId="0">
      <alignment/>
      <protection/>
    </xf>
    <xf numFmtId="168" fontId="54" fillId="0" borderId="0">
      <alignment/>
      <protection/>
    </xf>
    <xf numFmtId="0" fontId="52" fillId="0" borderId="0">
      <alignment/>
      <protection/>
    </xf>
    <xf numFmtId="49" fontId="109" fillId="0" borderId="0">
      <alignment/>
      <protection/>
    </xf>
    <xf numFmtId="0" fontId="110" fillId="0" borderId="0">
      <alignment/>
      <protection/>
    </xf>
    <xf numFmtId="0" fontId="110" fillId="0" borderId="0">
      <alignment/>
      <protection/>
    </xf>
    <xf numFmtId="0" fontId="110" fillId="0" borderId="0">
      <alignment/>
      <protection/>
    </xf>
    <xf numFmtId="0" fontId="75" fillId="0" borderId="0">
      <alignment/>
      <protection/>
    </xf>
    <xf numFmtId="0" fontId="76" fillId="0" borderId="11">
      <alignment/>
      <protection/>
    </xf>
    <xf numFmtId="0" fontId="111" fillId="4" borderId="2">
      <alignment/>
      <protection/>
    </xf>
    <xf numFmtId="0" fontId="111" fillId="4" borderId="2">
      <alignment/>
      <protection/>
    </xf>
    <xf numFmtId="0" fontId="111" fillId="4" borderId="2">
      <alignment/>
      <protection/>
    </xf>
    <xf numFmtId="0" fontId="112" fillId="23" borderId="2">
      <alignment/>
      <protection/>
    </xf>
    <xf numFmtId="0" fontId="112" fillId="23" borderId="2">
      <alignment/>
      <protection/>
    </xf>
    <xf numFmtId="0" fontId="112" fillId="23" borderId="2">
      <alignment/>
      <protection/>
    </xf>
    <xf numFmtId="0" fontId="113" fillId="23" borderId="10">
      <alignment/>
      <protection/>
    </xf>
    <xf numFmtId="0" fontId="113" fillId="23" borderId="10">
      <alignment/>
      <protection/>
    </xf>
    <xf numFmtId="0" fontId="113" fillId="23" borderId="10">
      <alignment/>
      <protection/>
    </xf>
    <xf numFmtId="0" fontId="114" fillId="0" borderId="0">
      <alignment/>
      <protection/>
    </xf>
    <xf numFmtId="0" fontId="114" fillId="0" borderId="0">
      <alignment/>
      <protection/>
    </xf>
    <xf numFmtId="0" fontId="114" fillId="0" borderId="0">
      <alignment/>
      <protection/>
    </xf>
    <xf numFmtId="177" fontId="64" fillId="0" borderId="0">
      <alignment/>
      <protection/>
    </xf>
    <xf numFmtId="178" fontId="64" fillId="0" borderId="0">
      <alignment/>
      <protection/>
    </xf>
    <xf numFmtId="0" fontId="77" fillId="0" borderId="0">
      <alignment/>
      <protection/>
    </xf>
    <xf numFmtId="0" fontId="57" fillId="14" borderId="0">
      <alignment/>
      <protection/>
    </xf>
    <xf numFmtId="0" fontId="57" fillId="14" borderId="0">
      <alignment/>
      <protection/>
    </xf>
    <xf numFmtId="0" fontId="57" fillId="14" borderId="0">
      <alignment/>
      <protection/>
    </xf>
    <xf numFmtId="0" fontId="57" fillId="19" borderId="0">
      <alignment/>
      <protection/>
    </xf>
    <xf numFmtId="0" fontId="57" fillId="19" borderId="0">
      <alignment/>
      <protection/>
    </xf>
    <xf numFmtId="0" fontId="57" fillId="19" borderId="0">
      <alignment/>
      <protection/>
    </xf>
    <xf numFmtId="0" fontId="57" fillId="20" borderId="0">
      <alignment/>
      <protection/>
    </xf>
    <xf numFmtId="0" fontId="57" fillId="20" borderId="0">
      <alignment/>
      <protection/>
    </xf>
    <xf numFmtId="0" fontId="57" fillId="20" borderId="0">
      <alignment/>
      <protection/>
    </xf>
    <xf numFmtId="0" fontId="57" fillId="24" borderId="0">
      <alignment/>
      <protection/>
    </xf>
    <xf numFmtId="0" fontId="57" fillId="24" borderId="0">
      <alignment/>
      <protection/>
    </xf>
    <xf numFmtId="0" fontId="57" fillId="24" borderId="0">
      <alignment/>
      <protection/>
    </xf>
    <xf numFmtId="0" fontId="57" fillId="14" borderId="0">
      <alignment/>
      <protection/>
    </xf>
    <xf numFmtId="0" fontId="57" fillId="14" borderId="0">
      <alignment/>
      <protection/>
    </xf>
    <xf numFmtId="0" fontId="57" fillId="14" borderId="0">
      <alignment/>
      <protection/>
    </xf>
    <xf numFmtId="0" fontId="57" fillId="21" borderId="0">
      <alignment/>
      <protection/>
    </xf>
    <xf numFmtId="0" fontId="57" fillId="21" borderId="0">
      <alignment/>
      <protection/>
    </xf>
    <xf numFmtId="0" fontId="57" fillId="21" borderId="0">
      <alignment/>
      <protection/>
    </xf>
  </cellStyleXfs>
  <cellXfs count="89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Alignment="1">
      <alignment horizontal="left" vertical="center"/>
    </xf>
    <xf numFmtId="0" fontId="0" fillId="0" borderId="14" xfId="0" applyBorder="1"/>
    <xf numFmtId="0" fontId="0" fillId="0" borderId="15" xfId="0" applyBorder="1"/>
    <xf numFmtId="0" fontId="0" fillId="0" borderId="16" xfId="0" applyBorder="1"/>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5" borderId="0" xfId="0" applyFont="1" applyFill="1" applyAlignment="1" applyProtection="1">
      <alignment horizontal="left" vertical="center"/>
      <protection locked="0"/>
    </xf>
    <xf numFmtId="49" fontId="3" fillId="25"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17" xfId="0" applyBorder="1"/>
    <xf numFmtId="0" fontId="0" fillId="0" borderId="16" xfId="0" applyBorder="1" applyAlignment="1">
      <alignment vertical="center"/>
    </xf>
    <xf numFmtId="0" fontId="18" fillId="0" borderId="18" xfId="0" applyFont="1" applyBorder="1" applyAlignment="1">
      <alignment horizontal="left" vertical="center"/>
    </xf>
    <xf numFmtId="0" fontId="0" fillId="0" borderId="18" xfId="0" applyBorder="1" applyAlignment="1">
      <alignment vertical="center"/>
    </xf>
    <xf numFmtId="0" fontId="2" fillId="0" borderId="16" xfId="0" applyFont="1" applyBorder="1" applyAlignment="1">
      <alignment vertical="center"/>
    </xf>
    <xf numFmtId="0" fontId="0" fillId="26" borderId="0" xfId="0" applyFill="1" applyAlignment="1">
      <alignment vertical="center"/>
    </xf>
    <xf numFmtId="0" fontId="5" fillId="26" borderId="19" xfId="0" applyFont="1" applyFill="1" applyBorder="1" applyAlignment="1">
      <alignment horizontal="left" vertical="center"/>
    </xf>
    <xf numFmtId="0" fontId="0" fillId="26" borderId="20" xfId="0" applyFill="1" applyBorder="1" applyAlignment="1">
      <alignment vertical="center"/>
    </xf>
    <xf numFmtId="0" fontId="5" fillId="26" borderId="20" xfId="0" applyFont="1" applyFill="1" applyBorder="1" applyAlignment="1">
      <alignment horizontal="center" vertical="center"/>
    </xf>
    <xf numFmtId="0" fontId="20" fillId="0" borderId="17" xfId="0" applyFont="1" applyBorder="1" applyAlignment="1">
      <alignment horizontal="left" vertical="center"/>
    </xf>
    <xf numFmtId="0" fontId="0" fillId="0" borderId="17" xfId="0" applyBorder="1" applyAlignment="1">
      <alignment vertical="center"/>
    </xf>
    <xf numFmtId="0" fontId="2" fillId="0" borderId="18" xfId="0" applyFont="1" applyBorder="1" applyAlignment="1">
      <alignment horizontal="left" vertical="center"/>
    </xf>
    <xf numFmtId="0" fontId="0" fillId="0" borderId="2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27" borderId="20" xfId="0" applyFill="1" applyBorder="1" applyAlignment="1">
      <alignment vertical="center"/>
    </xf>
    <xf numFmtId="0" fontId="23" fillId="27" borderId="0" xfId="0" applyFont="1" applyFill="1" applyAlignment="1">
      <alignment horizontal="center" vertical="center"/>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0" fillId="0" borderId="28" xfId="0" applyBorder="1" applyAlignment="1">
      <alignment vertical="center"/>
    </xf>
    <xf numFmtId="0" fontId="5" fillId="0" borderId="16"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29"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24"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16"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29"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24" xfId="0" applyNumberFormat="1" applyFont="1" applyBorder="1" applyAlignment="1">
      <alignment vertical="center"/>
    </xf>
    <xf numFmtId="0" fontId="6" fillId="0" borderId="0" xfId="0" applyFont="1" applyAlignment="1">
      <alignment horizontal="left" vertical="center"/>
    </xf>
    <xf numFmtId="4" fontId="30" fillId="0" borderId="30" xfId="0" applyNumberFormat="1" applyFont="1" applyBorder="1" applyAlignment="1">
      <alignment vertical="center"/>
    </xf>
    <xf numFmtId="4" fontId="30" fillId="0" borderId="31" xfId="0" applyNumberFormat="1" applyFont="1" applyBorder="1" applyAlignment="1">
      <alignment vertical="center"/>
    </xf>
    <xf numFmtId="166" fontId="30" fillId="0" borderId="31" xfId="0" applyNumberFormat="1" applyFont="1" applyBorder="1" applyAlignment="1">
      <alignment vertical="center"/>
    </xf>
    <xf numFmtId="4" fontId="30" fillId="0" borderId="32" xfId="0" applyNumberFormat="1" applyFont="1" applyBorder="1" applyAlignment="1">
      <alignment vertical="center"/>
    </xf>
    <xf numFmtId="0" fontId="31" fillId="0" borderId="0" xfId="0" applyFont="1" applyAlignment="1">
      <alignment horizontal="left" vertical="center"/>
    </xf>
    <xf numFmtId="0" fontId="0" fillId="0" borderId="16" xfId="0" applyBorder="1" applyAlignment="1">
      <alignment vertical="center" wrapText="1"/>
    </xf>
    <xf numFmtId="0" fontId="18" fillId="0" borderId="0" xfId="0" applyFont="1" applyAlignment="1">
      <alignment horizontal="lef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27" borderId="0" xfId="0" applyFill="1" applyAlignment="1">
      <alignment vertical="center"/>
    </xf>
    <xf numFmtId="0" fontId="5" fillId="27" borderId="19" xfId="0" applyFont="1" applyFill="1" applyBorder="1" applyAlignment="1">
      <alignment horizontal="left" vertical="center"/>
    </xf>
    <xf numFmtId="0" fontId="5" fillId="27" borderId="20" xfId="0" applyFont="1" applyFill="1" applyBorder="1" applyAlignment="1">
      <alignment horizontal="right" vertical="center"/>
    </xf>
    <xf numFmtId="0" fontId="5" fillId="27" borderId="20" xfId="0" applyFont="1" applyFill="1" applyBorder="1" applyAlignment="1">
      <alignment horizontal="center" vertical="center"/>
    </xf>
    <xf numFmtId="4" fontId="5" fillId="27" borderId="20" xfId="0" applyNumberFormat="1" applyFont="1" applyFill="1" applyBorder="1" applyAlignment="1">
      <alignment vertical="center"/>
    </xf>
    <xf numFmtId="0" fontId="0" fillId="27" borderId="33" xfId="0" applyFill="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horizontal="right" vertical="center"/>
    </xf>
    <xf numFmtId="0" fontId="23" fillId="27" borderId="0" xfId="0" applyFont="1" applyFill="1" applyAlignment="1">
      <alignment horizontal="left" vertical="center"/>
    </xf>
    <xf numFmtId="0" fontId="23" fillId="27" borderId="0" xfId="0" applyFont="1" applyFill="1" applyAlignment="1">
      <alignment horizontal="right" vertical="center"/>
    </xf>
    <xf numFmtId="0" fontId="32" fillId="0" borderId="0" xfId="0" applyFont="1" applyAlignment="1">
      <alignment horizontal="left" vertical="center"/>
    </xf>
    <xf numFmtId="0" fontId="7" fillId="0" borderId="16" xfId="0" applyFont="1" applyBorder="1" applyAlignment="1">
      <alignment vertical="center"/>
    </xf>
    <xf numFmtId="0" fontId="7" fillId="0" borderId="31" xfId="0" applyFont="1" applyBorder="1" applyAlignment="1">
      <alignment horizontal="left" vertical="center"/>
    </xf>
    <xf numFmtId="0" fontId="7" fillId="0" borderId="31" xfId="0" applyFont="1" applyBorder="1" applyAlignment="1">
      <alignment vertical="center"/>
    </xf>
    <xf numFmtId="4" fontId="7" fillId="0" borderId="31" xfId="0" applyNumberFormat="1" applyFont="1" applyBorder="1" applyAlignment="1">
      <alignment vertical="center"/>
    </xf>
    <xf numFmtId="0" fontId="8" fillId="0" borderId="16" xfId="0" applyFont="1" applyBorder="1" applyAlignment="1">
      <alignment vertical="center"/>
    </xf>
    <xf numFmtId="0" fontId="8" fillId="0" borderId="31" xfId="0" applyFont="1" applyBorder="1" applyAlignment="1">
      <alignment horizontal="left" vertical="center"/>
    </xf>
    <xf numFmtId="0" fontId="8" fillId="0" borderId="31" xfId="0" applyFont="1" applyBorder="1" applyAlignment="1">
      <alignment vertical="center"/>
    </xf>
    <xf numFmtId="4" fontId="8" fillId="0" borderId="31" xfId="0" applyNumberFormat="1" applyFont="1" applyBorder="1" applyAlignment="1">
      <alignment vertical="center"/>
    </xf>
    <xf numFmtId="0" fontId="0" fillId="0" borderId="16" xfId="0" applyBorder="1" applyAlignment="1">
      <alignment horizontal="center" vertical="center" wrapText="1"/>
    </xf>
    <xf numFmtId="0" fontId="23" fillId="27" borderId="25" xfId="0" applyFont="1" applyFill="1" applyBorder="1" applyAlignment="1">
      <alignment horizontal="center" vertical="center" wrapText="1"/>
    </xf>
    <xf numFmtId="0" fontId="23" fillId="27" borderId="26" xfId="0" applyFont="1" applyFill="1" applyBorder="1" applyAlignment="1">
      <alignment horizontal="center" vertical="center" wrapText="1"/>
    </xf>
    <xf numFmtId="0" fontId="23" fillId="27" borderId="27" xfId="0" applyFont="1" applyFill="1" applyBorder="1" applyAlignment="1">
      <alignment horizontal="center" vertical="center" wrapText="1"/>
    </xf>
    <xf numFmtId="0" fontId="23" fillId="27" borderId="0" xfId="0" applyFont="1" applyFill="1" applyAlignment="1">
      <alignment horizontal="center" vertical="center" wrapText="1"/>
    </xf>
    <xf numFmtId="4" fontId="25" fillId="0" borderId="0" xfId="0" applyNumberFormat="1" applyFont="1"/>
    <xf numFmtId="166" fontId="33" fillId="0" borderId="22" xfId="0" applyNumberFormat="1" applyFont="1" applyBorder="1"/>
    <xf numFmtId="166" fontId="33" fillId="0" borderId="23" xfId="0" applyNumberFormat="1" applyFont="1" applyBorder="1"/>
    <xf numFmtId="4" fontId="34" fillId="0" borderId="0" xfId="0" applyNumberFormat="1" applyFont="1" applyAlignment="1">
      <alignment vertical="center"/>
    </xf>
    <xf numFmtId="0" fontId="9" fillId="0" borderId="16"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29" xfId="0" applyFont="1" applyBorder="1"/>
    <xf numFmtId="166" fontId="9" fillId="0" borderId="0" xfId="0" applyNumberFormat="1" applyFont="1"/>
    <xf numFmtId="166" fontId="9" fillId="0" borderId="24"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34" xfId="0" applyFont="1" applyBorder="1" applyAlignment="1">
      <alignment horizontal="center" vertical="center"/>
    </xf>
    <xf numFmtId="49" fontId="23" fillId="0" borderId="34" xfId="0" applyNumberFormat="1" applyFont="1" applyBorder="1" applyAlignment="1">
      <alignment horizontal="left" vertical="center" wrapText="1"/>
    </xf>
    <xf numFmtId="0" fontId="23" fillId="0" borderId="34" xfId="0" applyFont="1" applyBorder="1" applyAlignment="1">
      <alignment horizontal="left" vertical="center" wrapText="1"/>
    </xf>
    <xf numFmtId="0" fontId="23" fillId="0" borderId="34" xfId="0" applyFont="1" applyBorder="1" applyAlignment="1">
      <alignment horizontal="center" vertical="center" wrapText="1"/>
    </xf>
    <xf numFmtId="167" fontId="23" fillId="0" borderId="34" xfId="0" applyNumberFormat="1" applyFont="1" applyBorder="1" applyAlignment="1">
      <alignment vertical="center"/>
    </xf>
    <xf numFmtId="4" fontId="23" fillId="25" borderId="34" xfId="0" applyNumberFormat="1" applyFont="1" applyFill="1" applyBorder="1" applyAlignment="1" applyProtection="1">
      <alignment vertical="center"/>
      <protection locked="0"/>
    </xf>
    <xf numFmtId="4" fontId="23" fillId="0" borderId="34" xfId="0" applyNumberFormat="1" applyFont="1" applyBorder="1" applyAlignment="1">
      <alignment vertical="center"/>
    </xf>
    <xf numFmtId="0" fontId="0" fillId="0" borderId="34" xfId="0" applyBorder="1" applyAlignment="1">
      <alignment vertical="center"/>
    </xf>
    <xf numFmtId="0" fontId="24" fillId="25" borderId="29"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24"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0" xfId="0" applyAlignment="1" applyProtection="1">
      <alignment vertical="center"/>
      <protection locked="0"/>
    </xf>
    <xf numFmtId="0" fontId="0" fillId="0" borderId="29" xfId="0" applyBorder="1" applyAlignment="1">
      <alignment vertical="center"/>
    </xf>
    <xf numFmtId="0" fontId="10" fillId="0" borderId="16"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9" xfId="0" applyFont="1" applyBorder="1" applyAlignment="1">
      <alignment vertical="center"/>
    </xf>
    <xf numFmtId="0" fontId="10" fillId="0" borderId="24" xfId="0" applyFont="1" applyBorder="1" applyAlignment="1">
      <alignment vertical="center"/>
    </xf>
    <xf numFmtId="0" fontId="11" fillId="0" borderId="16"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9" xfId="0" applyFont="1" applyBorder="1" applyAlignment="1">
      <alignment vertical="center"/>
    </xf>
    <xf numFmtId="0" fontId="11" fillId="0" borderId="24" xfId="0" applyFont="1" applyBorder="1" applyAlignment="1">
      <alignment vertical="center"/>
    </xf>
    <xf numFmtId="0" fontId="12" fillId="0" borderId="16"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29" xfId="0" applyFont="1" applyBorder="1" applyAlignment="1">
      <alignment vertical="center"/>
    </xf>
    <xf numFmtId="0" fontId="12" fillId="0" borderId="24" xfId="0" applyFont="1" applyBorder="1" applyAlignment="1">
      <alignment vertical="center"/>
    </xf>
    <xf numFmtId="0" fontId="37" fillId="0" borderId="34" xfId="0" applyFont="1" applyBorder="1" applyAlignment="1">
      <alignment horizontal="center" vertical="center"/>
    </xf>
    <xf numFmtId="49" fontId="37" fillId="0" borderId="34" xfId="0" applyNumberFormat="1" applyFont="1" applyBorder="1" applyAlignment="1">
      <alignment horizontal="left" vertical="center" wrapText="1"/>
    </xf>
    <xf numFmtId="0" fontId="37" fillId="0" borderId="34" xfId="0" applyFont="1" applyBorder="1" applyAlignment="1">
      <alignment horizontal="left" vertical="center" wrapText="1"/>
    </xf>
    <xf numFmtId="0" fontId="37" fillId="0" borderId="34" xfId="0" applyFont="1" applyBorder="1" applyAlignment="1">
      <alignment horizontal="center" vertical="center" wrapText="1"/>
    </xf>
    <xf numFmtId="167" fontId="37" fillId="0" borderId="34" xfId="0" applyNumberFormat="1" applyFont="1" applyBorder="1" applyAlignment="1">
      <alignment vertical="center"/>
    </xf>
    <xf numFmtId="4" fontId="37" fillId="25" borderId="34" xfId="0" applyNumberFormat="1" applyFont="1" applyFill="1" applyBorder="1" applyAlignment="1" applyProtection="1">
      <alignment vertical="center"/>
      <protection locked="0"/>
    </xf>
    <xf numFmtId="4" fontId="37" fillId="0" borderId="34" xfId="0" applyNumberFormat="1" applyFont="1" applyBorder="1" applyAlignment="1">
      <alignment vertical="center"/>
    </xf>
    <xf numFmtId="0" fontId="38" fillId="0" borderId="34" xfId="0" applyFont="1" applyBorder="1" applyAlignment="1">
      <alignment vertical="center"/>
    </xf>
    <xf numFmtId="0" fontId="38" fillId="0" borderId="16" xfId="0" applyFont="1" applyBorder="1" applyAlignment="1">
      <alignment vertical="center"/>
    </xf>
    <xf numFmtId="0" fontId="37" fillId="25" borderId="29" xfId="0" applyFont="1" applyFill="1" applyBorder="1" applyAlignment="1" applyProtection="1">
      <alignment horizontal="left" vertical="center"/>
      <protection locked="0"/>
    </xf>
    <xf numFmtId="0" fontId="37" fillId="0" borderId="0" xfId="0" applyFont="1" applyAlignment="1">
      <alignment horizontal="center" vertical="center"/>
    </xf>
    <xf numFmtId="167" fontId="23" fillId="25" borderId="34" xfId="0" applyNumberFormat="1" applyFont="1" applyFill="1" applyBorder="1" applyAlignment="1" applyProtection="1">
      <alignment vertical="center"/>
      <protection locked="0"/>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24" fillId="25" borderId="30" xfId="0" applyFont="1" applyFill="1" applyBorder="1" applyAlignment="1" applyProtection="1">
      <alignment horizontal="left" vertical="center"/>
      <protection locked="0"/>
    </xf>
    <xf numFmtId="0" fontId="24" fillId="0" borderId="31" xfId="0" applyFont="1" applyBorder="1" applyAlignment="1">
      <alignment horizontal="center" vertical="center"/>
    </xf>
    <xf numFmtId="166" fontId="24" fillId="0" borderId="31" xfId="0" applyNumberFormat="1" applyFont="1" applyBorder="1" applyAlignment="1">
      <alignment vertical="center"/>
    </xf>
    <xf numFmtId="166" fontId="24" fillId="0" borderId="32" xfId="0" applyNumberFormat="1" applyFont="1" applyBorder="1" applyAlignment="1">
      <alignment vertical="center"/>
    </xf>
    <xf numFmtId="0" fontId="3" fillId="0" borderId="35" xfId="21" applyBorder="1">
      <alignment/>
      <protection/>
    </xf>
    <xf numFmtId="0" fontId="3" fillId="0" borderId="0" xfId="21">
      <alignment/>
      <protection/>
    </xf>
    <xf numFmtId="0" fontId="3" fillId="0" borderId="36" xfId="21" applyBorder="1">
      <alignment/>
      <protection/>
    </xf>
    <xf numFmtId="0" fontId="26" fillId="28" borderId="36" xfId="21" applyFont="1" applyFill="1" applyBorder="1" applyAlignment="1">
      <alignment horizontal="left" vertical="center" indent="1"/>
      <protection/>
    </xf>
    <xf numFmtId="49" fontId="5" fillId="28" borderId="0" xfId="21" applyNumberFormat="1" applyFont="1" applyFill="1" applyAlignment="1">
      <alignment horizontal="left" vertical="center"/>
      <protection/>
    </xf>
    <xf numFmtId="14" fontId="23" fillId="0" borderId="0" xfId="21" applyNumberFormat="1" applyFont="1" applyAlignment="1">
      <alignment horizontal="left"/>
      <protection/>
    </xf>
    <xf numFmtId="0" fontId="3" fillId="28" borderId="36" xfId="21" applyFill="1" applyBorder="1" applyAlignment="1">
      <alignment horizontal="left" vertical="center" indent="1"/>
      <protection/>
    </xf>
    <xf numFmtId="0" fontId="18" fillId="28" borderId="0" xfId="21" applyFont="1" applyFill="1" applyAlignment="1">
      <alignment horizontal="left" vertical="center"/>
      <protection/>
    </xf>
    <xf numFmtId="0" fontId="3" fillId="28" borderId="37" xfId="21" applyFill="1" applyBorder="1" applyAlignment="1">
      <alignment horizontal="left" vertical="center" indent="1"/>
      <protection/>
    </xf>
    <xf numFmtId="0" fontId="3" fillId="28" borderId="38" xfId="21" applyFill="1" applyBorder="1">
      <alignment/>
      <protection/>
    </xf>
    <xf numFmtId="49" fontId="18" fillId="28" borderId="38" xfId="21" applyNumberFormat="1" applyFont="1" applyFill="1" applyBorder="1" applyAlignment="1">
      <alignment horizontal="left" vertical="center"/>
      <protection/>
    </xf>
    <xf numFmtId="0" fontId="18" fillId="28" borderId="38" xfId="21" applyFont="1" applyFill="1" applyBorder="1">
      <alignment/>
      <protection/>
    </xf>
    <xf numFmtId="0" fontId="18" fillId="28" borderId="39" xfId="21" applyFont="1" applyFill="1" applyBorder="1">
      <alignment/>
      <protection/>
    </xf>
    <xf numFmtId="0" fontId="3" fillId="0" borderId="36" xfId="21" applyBorder="1" applyAlignment="1">
      <alignment horizontal="left" vertical="center" indent="1"/>
      <protection/>
    </xf>
    <xf numFmtId="49" fontId="18" fillId="0" borderId="0" xfId="21" applyNumberFormat="1" applyFont="1" applyAlignment="1">
      <alignment horizontal="left" vertical="center"/>
      <protection/>
    </xf>
    <xf numFmtId="0" fontId="18" fillId="0" borderId="0" xfId="21" applyFont="1" applyAlignment="1">
      <alignment vertical="center"/>
      <protection/>
    </xf>
    <xf numFmtId="0" fontId="3" fillId="0" borderId="0" xfId="21" applyAlignment="1">
      <alignment horizontal="right" vertical="center"/>
      <protection/>
    </xf>
    <xf numFmtId="0" fontId="3" fillId="0" borderId="40" xfId="21" applyBorder="1">
      <alignment/>
      <protection/>
    </xf>
    <xf numFmtId="0" fontId="18" fillId="0" borderId="36" xfId="21" applyFont="1" applyBorder="1" applyAlignment="1">
      <alignment horizontal="left" vertical="center" indent="1"/>
      <protection/>
    </xf>
    <xf numFmtId="0" fontId="18" fillId="0" borderId="37" xfId="21" applyFont="1" applyBorder="1" applyAlignment="1">
      <alignment horizontal="left" vertical="center" indent="1"/>
      <protection/>
    </xf>
    <xf numFmtId="49" fontId="18" fillId="0" borderId="38" xfId="21" applyNumberFormat="1" applyFont="1" applyBorder="1" applyAlignment="1">
      <alignment horizontal="right" vertical="center"/>
      <protection/>
    </xf>
    <xf numFmtId="49" fontId="18" fillId="0" borderId="38" xfId="21" applyNumberFormat="1" applyFont="1" applyBorder="1" applyAlignment="1">
      <alignment horizontal="left" vertical="center"/>
      <protection/>
    </xf>
    <xf numFmtId="0" fontId="18" fillId="0" borderId="38" xfId="21" applyFont="1" applyBorder="1" applyAlignment="1">
      <alignment vertical="center"/>
      <protection/>
    </xf>
    <xf numFmtId="0" fontId="3" fillId="0" borderId="38" xfId="21" applyBorder="1" applyAlignment="1">
      <alignment vertical="center"/>
      <protection/>
    </xf>
    <xf numFmtId="0" fontId="3" fillId="0" borderId="39" xfId="21" applyBorder="1">
      <alignment/>
      <protection/>
    </xf>
    <xf numFmtId="0" fontId="18" fillId="0" borderId="0" xfId="21" applyFont="1" applyAlignment="1">
      <alignment horizontal="left" vertical="center"/>
      <protection/>
    </xf>
    <xf numFmtId="0" fontId="3" fillId="0" borderId="37" xfId="21" applyBorder="1" applyAlignment="1">
      <alignment horizontal="left" indent="1"/>
      <protection/>
    </xf>
    <xf numFmtId="0" fontId="18" fillId="0" borderId="38" xfId="21" applyFont="1" applyBorder="1" applyAlignment="1">
      <alignment horizontal="right" vertical="center"/>
      <protection/>
    </xf>
    <xf numFmtId="0" fontId="18" fillId="0" borderId="38" xfId="21" applyFont="1" applyBorder="1" applyAlignment="1">
      <alignment horizontal="left" vertical="center"/>
      <protection/>
    </xf>
    <xf numFmtId="0" fontId="3" fillId="0" borderId="38" xfId="21" applyBorder="1">
      <alignment/>
      <protection/>
    </xf>
    <xf numFmtId="0" fontId="3" fillId="0" borderId="38" xfId="21" applyBorder="1" applyAlignment="1">
      <alignment horizontal="right"/>
      <protection/>
    </xf>
    <xf numFmtId="49" fontId="18" fillId="29" borderId="0" xfId="21" applyNumberFormat="1" applyFont="1" applyFill="1" applyAlignment="1" applyProtection="1">
      <alignment horizontal="left" vertical="center"/>
      <protection locked="0"/>
    </xf>
    <xf numFmtId="49" fontId="18" fillId="29" borderId="38" xfId="21" applyNumberFormat="1" applyFont="1" applyFill="1" applyBorder="1" applyAlignment="1" applyProtection="1">
      <alignment horizontal="right" vertical="center"/>
      <protection locked="0"/>
    </xf>
    <xf numFmtId="0" fontId="3" fillId="0" borderId="38" xfId="21" applyBorder="1" applyAlignment="1">
      <alignment horizontal="right" vertical="center"/>
      <protection/>
    </xf>
    <xf numFmtId="0" fontId="3" fillId="0" borderId="41" xfId="21" applyBorder="1" applyAlignment="1">
      <alignment horizontal="left" vertical="top" indent="1"/>
      <protection/>
    </xf>
    <xf numFmtId="0" fontId="3" fillId="0" borderId="42" xfId="21" applyBorder="1" applyAlignment="1">
      <alignment vertical="top"/>
      <protection/>
    </xf>
    <xf numFmtId="0" fontId="18" fillId="0" borderId="42" xfId="21" applyFont="1" applyBorder="1" applyAlignment="1">
      <alignment horizontal="left" vertical="top"/>
      <protection/>
    </xf>
    <xf numFmtId="0" fontId="18" fillId="0" borderId="42" xfId="21" applyFont="1" applyBorder="1" applyAlignment="1">
      <alignment vertical="center"/>
      <protection/>
    </xf>
    <xf numFmtId="0" fontId="3" fillId="0" borderId="42" xfId="21" applyBorder="1" applyAlignment="1">
      <alignment horizontal="right" vertical="center"/>
      <protection/>
    </xf>
    <xf numFmtId="0" fontId="3" fillId="0" borderId="43" xfId="21" applyBorder="1">
      <alignment/>
      <protection/>
    </xf>
    <xf numFmtId="0" fontId="3" fillId="0" borderId="38" xfId="21" applyBorder="1" applyAlignment="1">
      <alignment horizontal="left"/>
      <protection/>
    </xf>
    <xf numFmtId="49" fontId="3" fillId="0" borderId="36" xfId="21" applyNumberFormat="1" applyBorder="1">
      <alignment/>
      <protection/>
    </xf>
    <xf numFmtId="49" fontId="3" fillId="0" borderId="44" xfId="21" applyNumberFormat="1" applyBorder="1" applyAlignment="1">
      <alignment horizontal="left" vertical="center" indent="1"/>
      <protection/>
    </xf>
    <xf numFmtId="0" fontId="3" fillId="0" borderId="45" xfId="21" applyBorder="1" applyAlignment="1">
      <alignment horizontal="left" vertical="center"/>
      <protection/>
    </xf>
    <xf numFmtId="0" fontId="3" fillId="0" borderId="45" xfId="21" applyBorder="1">
      <alignment/>
      <protection/>
    </xf>
    <xf numFmtId="0" fontId="18" fillId="0" borderId="44" xfId="21" applyFont="1" applyBorder="1" applyAlignment="1">
      <alignment horizontal="left" vertical="center" indent="1"/>
      <protection/>
    </xf>
    <xf numFmtId="0" fontId="18" fillId="0" borderId="45" xfId="21" applyFont="1" applyBorder="1" applyAlignment="1">
      <alignment horizontal="left" vertical="center"/>
      <protection/>
    </xf>
    <xf numFmtId="0" fontId="18" fillId="0" borderId="45" xfId="21" applyFont="1" applyBorder="1">
      <alignment/>
      <protection/>
    </xf>
    <xf numFmtId="0" fontId="3" fillId="0" borderId="44" xfId="21" applyBorder="1" applyAlignment="1">
      <alignment horizontal="left" indent="1"/>
      <protection/>
    </xf>
    <xf numFmtId="1" fontId="18" fillId="0" borderId="45" xfId="21" applyNumberFormat="1" applyFont="1" applyBorder="1" applyAlignment="1">
      <alignment horizontal="right" vertical="center"/>
      <protection/>
    </xf>
    <xf numFmtId="0" fontId="3" fillId="0" borderId="45" xfId="21" applyBorder="1" applyAlignment="1">
      <alignment horizontal="left" vertical="center" indent="1"/>
      <protection/>
    </xf>
    <xf numFmtId="0" fontId="18" fillId="0" borderId="45" xfId="21" applyFont="1" applyBorder="1" applyAlignment="1">
      <alignment vertical="center"/>
      <protection/>
    </xf>
    <xf numFmtId="49" fontId="3" fillId="0" borderId="46" xfId="21" applyNumberFormat="1" applyBorder="1" applyAlignment="1">
      <alignment horizontal="left" vertical="center"/>
      <protection/>
    </xf>
    <xf numFmtId="0" fontId="3" fillId="0" borderId="44" xfId="21" applyBorder="1" applyAlignment="1">
      <alignment horizontal="left" vertical="center" indent="1"/>
      <protection/>
    </xf>
    <xf numFmtId="1" fontId="18" fillId="0" borderId="47" xfId="21" applyNumberFormat="1" applyFont="1" applyBorder="1" applyAlignment="1">
      <alignment horizontal="right" vertical="center"/>
      <protection/>
    </xf>
    <xf numFmtId="0" fontId="3" fillId="0" borderId="37" xfId="21" applyBorder="1" applyAlignment="1">
      <alignment horizontal="left" vertical="center" indent="1"/>
      <protection/>
    </xf>
    <xf numFmtId="0" fontId="3" fillId="0" borderId="38" xfId="21" applyBorder="1" applyAlignment="1">
      <alignment horizontal="left" vertical="center"/>
      <protection/>
    </xf>
    <xf numFmtId="1" fontId="18" fillId="0" borderId="48" xfId="21" applyNumberFormat="1" applyFont="1" applyBorder="1" applyAlignment="1">
      <alignment horizontal="right" vertical="center"/>
      <protection/>
    </xf>
    <xf numFmtId="0" fontId="3" fillId="0" borderId="38" xfId="21" applyBorder="1" applyAlignment="1">
      <alignment horizontal="left" vertical="center" indent="1"/>
      <protection/>
    </xf>
    <xf numFmtId="49" fontId="3" fillId="0" borderId="39" xfId="21" applyNumberFormat="1" applyBorder="1" applyAlignment="1">
      <alignment horizontal="left" vertical="center"/>
      <protection/>
    </xf>
    <xf numFmtId="0" fontId="3" fillId="0" borderId="0" xfId="21" applyAlignment="1">
      <alignment horizontal="left" vertical="center"/>
      <protection/>
    </xf>
    <xf numFmtId="1" fontId="3" fillId="0" borderId="0" xfId="21" applyNumberFormat="1" applyAlignment="1">
      <alignment horizontal="left" vertical="center"/>
      <protection/>
    </xf>
    <xf numFmtId="4" fontId="3" fillId="0" borderId="0" xfId="21" applyNumberFormat="1" applyAlignment="1">
      <alignment horizontal="left" vertical="center"/>
      <protection/>
    </xf>
    <xf numFmtId="49" fontId="3" fillId="0" borderId="40" xfId="21" applyNumberFormat="1" applyBorder="1" applyAlignment="1">
      <alignment horizontal="left" vertical="center"/>
      <protection/>
    </xf>
    <xf numFmtId="0" fontId="5" fillId="28" borderId="49" xfId="21" applyFont="1" applyFill="1" applyBorder="1" applyAlignment="1">
      <alignment horizontal="left" vertical="center" indent="1"/>
      <protection/>
    </xf>
    <xf numFmtId="0" fontId="18" fillId="28" borderId="50" xfId="21" applyFont="1" applyFill="1" applyBorder="1" applyAlignment="1">
      <alignment horizontal="left" vertical="center"/>
      <protection/>
    </xf>
    <xf numFmtId="0" fontId="3" fillId="28" borderId="50" xfId="21" applyFill="1" applyBorder="1" applyAlignment="1">
      <alignment horizontal="left" vertical="center"/>
      <protection/>
    </xf>
    <xf numFmtId="4" fontId="5" fillId="28" borderId="50" xfId="21" applyNumberFormat="1" applyFont="1" applyFill="1" applyBorder="1" applyAlignment="1">
      <alignment horizontal="left" vertical="center"/>
      <protection/>
    </xf>
    <xf numFmtId="49" fontId="3" fillId="28" borderId="51" xfId="21" applyNumberFormat="1" applyFill="1" applyBorder="1" applyAlignment="1">
      <alignment horizontal="left" vertical="center"/>
      <protection/>
    </xf>
    <xf numFmtId="0" fontId="3" fillId="28" borderId="50" xfId="21" applyFill="1" applyBorder="1">
      <alignment/>
      <protection/>
    </xf>
    <xf numFmtId="49" fontId="18" fillId="28" borderId="51" xfId="21" applyNumberFormat="1" applyFont="1" applyFill="1" applyBorder="1" applyAlignment="1">
      <alignment horizontal="left" vertical="center"/>
      <protection/>
    </xf>
    <xf numFmtId="0" fontId="3" fillId="0" borderId="40" xfId="21" applyBorder="1" applyAlignment="1">
      <alignment horizontal="right"/>
      <protection/>
    </xf>
    <xf numFmtId="0" fontId="3" fillId="0" borderId="36" xfId="21" applyBorder="1" applyAlignment="1">
      <alignment horizontal="right"/>
      <protection/>
    </xf>
    <xf numFmtId="0" fontId="3" fillId="0" borderId="0" xfId="21" applyAlignment="1">
      <alignment horizontal="center" vertical="center"/>
      <protection/>
    </xf>
    <xf numFmtId="0" fontId="18" fillId="0" borderId="38" xfId="21" applyFont="1" applyBorder="1" applyAlignment="1">
      <alignment vertical="top"/>
      <protection/>
    </xf>
    <xf numFmtId="14" fontId="18" fillId="0" borderId="38" xfId="21" applyNumberFormat="1" applyFont="1" applyBorder="1" applyAlignment="1">
      <alignment horizontal="center" vertical="top"/>
      <protection/>
    </xf>
    <xf numFmtId="0" fontId="18" fillId="0" borderId="36" xfId="21" applyFont="1" applyBorder="1">
      <alignment/>
      <protection/>
    </xf>
    <xf numFmtId="0" fontId="18" fillId="0" borderId="0" xfId="21" applyFont="1">
      <alignment/>
      <protection/>
    </xf>
    <xf numFmtId="0" fontId="18" fillId="0" borderId="38" xfId="21" applyFont="1" applyBorder="1">
      <alignment/>
      <protection/>
    </xf>
    <xf numFmtId="0" fontId="18" fillId="0" borderId="40" xfId="21" applyFont="1" applyBorder="1" applyAlignment="1">
      <alignment horizontal="right"/>
      <protection/>
    </xf>
    <xf numFmtId="0" fontId="3" fillId="0" borderId="0" xfId="21" applyAlignment="1">
      <alignment horizontal="center"/>
      <protection/>
    </xf>
    <xf numFmtId="0" fontId="3" fillId="0" borderId="52" xfId="21" applyBorder="1">
      <alignment/>
      <protection/>
    </xf>
    <xf numFmtId="0" fontId="3" fillId="0" borderId="53" xfId="21" applyBorder="1">
      <alignment/>
      <protection/>
    </xf>
    <xf numFmtId="0" fontId="3" fillId="0" borderId="54" xfId="21" applyBorder="1" applyAlignment="1">
      <alignment horizontal="right"/>
      <protection/>
    </xf>
    <xf numFmtId="0" fontId="5" fillId="0" borderId="0" xfId="21" applyFont="1" applyAlignment="1">
      <alignment horizontal="left"/>
      <protection/>
    </xf>
    <xf numFmtId="0" fontId="14" fillId="0" borderId="0" xfId="21" applyFont="1" applyAlignment="1">
      <alignment horizontal="center"/>
      <protection/>
    </xf>
    <xf numFmtId="0" fontId="14" fillId="0" borderId="0" xfId="21" applyFont="1" applyAlignment="1">
      <alignment horizontal="center" shrinkToFit="1"/>
      <protection/>
    </xf>
    <xf numFmtId="3" fontId="3" fillId="0" borderId="55" xfId="21" applyNumberFormat="1" applyBorder="1">
      <alignment/>
      <protection/>
    </xf>
    <xf numFmtId="3" fontId="23" fillId="28" borderId="56" xfId="21" applyNumberFormat="1" applyFont="1" applyFill="1" applyBorder="1" applyAlignment="1">
      <alignment vertical="center"/>
      <protection/>
    </xf>
    <xf numFmtId="3" fontId="23" fillId="28" borderId="42" xfId="21" applyNumberFormat="1" applyFont="1" applyFill="1" applyBorder="1" applyAlignment="1">
      <alignment vertical="center"/>
      <protection/>
    </xf>
    <xf numFmtId="3" fontId="23" fillId="28" borderId="42" xfId="21" applyNumberFormat="1" applyFont="1" applyFill="1" applyBorder="1" applyAlignment="1">
      <alignment vertical="center" wrapText="1"/>
      <protection/>
    </xf>
    <xf numFmtId="3" fontId="36" fillId="28" borderId="57" xfId="21" applyNumberFormat="1" applyFont="1" applyFill="1" applyBorder="1" applyAlignment="1">
      <alignment horizontal="center" vertical="center" wrapText="1" shrinkToFit="1"/>
      <protection/>
    </xf>
    <xf numFmtId="3" fontId="23" fillId="28" borderId="57" xfId="21" applyNumberFormat="1" applyFont="1" applyFill="1" applyBorder="1" applyAlignment="1">
      <alignment horizontal="center" vertical="center" wrapText="1" shrinkToFit="1"/>
      <protection/>
    </xf>
    <xf numFmtId="3" fontId="23" fillId="28" borderId="57" xfId="21" applyNumberFormat="1" applyFont="1" applyFill="1" applyBorder="1" applyAlignment="1">
      <alignment horizontal="center" vertical="center" wrapText="1"/>
      <protection/>
    </xf>
    <xf numFmtId="3" fontId="3" fillId="0" borderId="47" xfId="21" applyNumberFormat="1" applyBorder="1">
      <alignment/>
      <protection/>
    </xf>
    <xf numFmtId="3" fontId="23" fillId="0" borderId="58" xfId="21" applyNumberFormat="1" applyFont="1" applyBorder="1" applyAlignment="1">
      <alignment horizontal="right" wrapText="1" shrinkToFit="1"/>
      <protection/>
    </xf>
    <xf numFmtId="3" fontId="23" fillId="0" borderId="58" xfId="21" applyNumberFormat="1" applyFont="1" applyBorder="1" applyAlignment="1">
      <alignment horizontal="right" shrinkToFit="1"/>
      <protection/>
    </xf>
    <xf numFmtId="3" fontId="3" fillId="0" borderId="58" xfId="21" applyNumberFormat="1" applyBorder="1" applyAlignment="1">
      <alignment shrinkToFit="1"/>
      <protection/>
    </xf>
    <xf numFmtId="3" fontId="3" fillId="0" borderId="58" xfId="21" applyNumberFormat="1" applyBorder="1">
      <alignment/>
      <protection/>
    </xf>
    <xf numFmtId="3" fontId="3" fillId="25" borderId="59" xfId="21" applyNumberFormat="1" applyFill="1" applyBorder="1" applyAlignment="1">
      <alignment wrapText="1" shrinkToFit="1"/>
      <protection/>
    </xf>
    <xf numFmtId="3" fontId="3" fillId="25" borderId="59" xfId="21" applyNumberFormat="1" applyFill="1" applyBorder="1" applyAlignment="1">
      <alignment shrinkToFit="1"/>
      <protection/>
    </xf>
    <xf numFmtId="3" fontId="3" fillId="25" borderId="59" xfId="21" applyNumberFormat="1" applyFill="1" applyBorder="1">
      <alignment/>
      <protection/>
    </xf>
    <xf numFmtId="0" fontId="5" fillId="0" borderId="0" xfId="21" applyFont="1">
      <alignment/>
      <protection/>
    </xf>
    <xf numFmtId="0" fontId="41" fillId="0" borderId="55" xfId="21" applyFont="1" applyBorder="1" applyAlignment="1">
      <alignment horizontal="center" vertical="center" wrapText="1"/>
      <protection/>
    </xf>
    <xf numFmtId="0" fontId="41" fillId="28" borderId="56" xfId="21" applyFont="1" applyFill="1" applyBorder="1" applyAlignment="1">
      <alignment horizontal="center" vertical="center" wrapText="1"/>
      <protection/>
    </xf>
    <xf numFmtId="0" fontId="41" fillId="28" borderId="42" xfId="21" applyFont="1" applyFill="1" applyBorder="1" applyAlignment="1">
      <alignment horizontal="center" vertical="center" wrapText="1"/>
      <protection/>
    </xf>
    <xf numFmtId="0" fontId="41" fillId="28" borderId="57" xfId="21" applyFont="1" applyFill="1" applyBorder="1" applyAlignment="1">
      <alignment horizontal="center" vertical="center" wrapText="1"/>
      <protection/>
    </xf>
    <xf numFmtId="0" fontId="23" fillId="0" borderId="55" xfId="21" applyFont="1" applyBorder="1" applyAlignment="1">
      <alignment vertical="center"/>
      <protection/>
    </xf>
    <xf numFmtId="49" fontId="23" fillId="0" borderId="56" xfId="21" applyNumberFormat="1" applyFont="1" applyBorder="1" applyAlignment="1">
      <alignment vertical="center"/>
      <protection/>
    </xf>
    <xf numFmtId="4" fontId="23" fillId="0" borderId="57" xfId="21" applyNumberFormat="1" applyFont="1" applyBorder="1" applyAlignment="1">
      <alignment horizontal="center" vertical="center"/>
      <protection/>
    </xf>
    <xf numFmtId="4" fontId="23" fillId="0" borderId="57" xfId="21" applyNumberFormat="1" applyFont="1" applyBorder="1" applyAlignment="1">
      <alignment vertical="center"/>
      <protection/>
    </xf>
    <xf numFmtId="49" fontId="23" fillId="0" borderId="55" xfId="21" applyNumberFormat="1" applyFont="1" applyBorder="1" applyAlignment="1">
      <alignment vertical="center"/>
      <protection/>
    </xf>
    <xf numFmtId="4" fontId="23" fillId="0" borderId="60" xfId="21" applyNumberFormat="1" applyFont="1" applyBorder="1" applyAlignment="1">
      <alignment horizontal="center" vertical="center"/>
      <protection/>
    </xf>
    <xf numFmtId="4" fontId="23" fillId="0" borderId="60" xfId="21" applyNumberFormat="1" applyFont="1" applyBorder="1" applyAlignment="1">
      <alignment vertical="center"/>
      <protection/>
    </xf>
    <xf numFmtId="49" fontId="23" fillId="0" borderId="48" xfId="21" applyNumberFormat="1" applyFont="1" applyBorder="1" applyAlignment="1">
      <alignment vertical="center"/>
      <protection/>
    </xf>
    <xf numFmtId="4" fontId="23" fillId="0" borderId="59" xfId="21" applyNumberFormat="1" applyFont="1" applyBorder="1" applyAlignment="1">
      <alignment horizontal="center" vertical="center"/>
      <protection/>
    </xf>
    <xf numFmtId="4" fontId="23" fillId="0" borderId="59" xfId="21" applyNumberFormat="1" applyFont="1" applyBorder="1" applyAlignment="1">
      <alignment vertical="center"/>
      <protection/>
    </xf>
    <xf numFmtId="0" fontId="23" fillId="0" borderId="55" xfId="21" applyFont="1" applyBorder="1">
      <alignment/>
      <protection/>
    </xf>
    <xf numFmtId="0" fontId="23" fillId="25" borderId="48" xfId="21" applyFont="1" applyFill="1" applyBorder="1">
      <alignment/>
      <protection/>
    </xf>
    <xf numFmtId="0" fontId="23" fillId="25" borderId="38" xfId="21" applyFont="1" applyFill="1" applyBorder="1">
      <alignment/>
      <protection/>
    </xf>
    <xf numFmtId="4" fontId="23" fillId="25" borderId="59" xfId="21" applyNumberFormat="1" applyFont="1" applyFill="1" applyBorder="1" applyAlignment="1">
      <alignment horizontal="center"/>
      <protection/>
    </xf>
    <xf numFmtId="4" fontId="23" fillId="25" borderId="59" xfId="21" applyNumberFormat="1" applyFont="1" applyFill="1" applyBorder="1">
      <alignment/>
      <protection/>
    </xf>
    <xf numFmtId="4" fontId="3" fillId="0" borderId="0" xfId="21" applyNumberFormat="1">
      <alignment/>
      <protection/>
    </xf>
    <xf numFmtId="0" fontId="3" fillId="0" borderId="58" xfId="21" applyBorder="1" applyAlignment="1">
      <alignment vertical="center"/>
      <protection/>
    </xf>
    <xf numFmtId="49" fontId="3" fillId="0" borderId="45" xfId="21" applyNumberFormat="1" applyBorder="1" applyAlignment="1">
      <alignment vertical="center"/>
      <protection/>
    </xf>
    <xf numFmtId="0" fontId="3" fillId="28" borderId="58" xfId="21" applyFill="1" applyBorder="1">
      <alignment/>
      <protection/>
    </xf>
    <xf numFmtId="49" fontId="3" fillId="28" borderId="45" xfId="21" applyNumberFormat="1" applyFill="1" applyBorder="1">
      <alignment/>
      <protection/>
    </xf>
    <xf numFmtId="0" fontId="3" fillId="28" borderId="45" xfId="21" applyFill="1" applyBorder="1">
      <alignment/>
      <protection/>
    </xf>
    <xf numFmtId="0" fontId="3" fillId="28" borderId="61" xfId="21" applyFill="1" applyBorder="1">
      <alignment/>
      <protection/>
    </xf>
    <xf numFmtId="0" fontId="3" fillId="28" borderId="57" xfId="21" applyFill="1" applyBorder="1">
      <alignment/>
      <protection/>
    </xf>
    <xf numFmtId="49" fontId="3" fillId="28" borderId="57" xfId="21" applyNumberFormat="1" applyFill="1" applyBorder="1">
      <alignment/>
      <protection/>
    </xf>
    <xf numFmtId="0" fontId="3" fillId="28" borderId="56" xfId="21" applyFill="1" applyBorder="1">
      <alignment/>
      <protection/>
    </xf>
    <xf numFmtId="0" fontId="3" fillId="28" borderId="57" xfId="21" applyFill="1" applyBorder="1" applyAlignment="1">
      <alignment wrapText="1"/>
      <protection/>
    </xf>
    <xf numFmtId="0" fontId="3" fillId="28" borderId="47" xfId="21" applyFill="1" applyBorder="1" applyAlignment="1">
      <alignment vertical="top"/>
      <protection/>
    </xf>
    <xf numFmtId="49" fontId="3" fillId="28" borderId="47" xfId="21" applyNumberFormat="1" applyFill="1" applyBorder="1" applyAlignment="1">
      <alignment vertical="top"/>
      <protection/>
    </xf>
    <xf numFmtId="49" fontId="3" fillId="28" borderId="58" xfId="21" applyNumberFormat="1" applyFill="1" applyBorder="1" applyAlignment="1">
      <alignment vertical="top"/>
      <protection/>
    </xf>
    <xf numFmtId="0" fontId="3" fillId="28" borderId="58" xfId="21" applyFill="1" applyBorder="1" applyAlignment="1">
      <alignment vertical="top"/>
      <protection/>
    </xf>
    <xf numFmtId="166" fontId="3" fillId="28" borderId="58" xfId="21" applyNumberFormat="1" applyFill="1" applyBorder="1" applyAlignment="1">
      <alignment vertical="top"/>
      <protection/>
    </xf>
    <xf numFmtId="4" fontId="3" fillId="28" borderId="58" xfId="21" applyNumberFormat="1" applyFill="1" applyBorder="1" applyAlignment="1">
      <alignment vertical="top"/>
      <protection/>
    </xf>
    <xf numFmtId="0" fontId="0" fillId="0" borderId="55" xfId="21" applyFont="1" applyBorder="1" applyAlignment="1">
      <alignment vertical="top"/>
      <protection/>
    </xf>
    <xf numFmtId="0" fontId="0" fillId="0" borderId="60" xfId="21" applyFont="1" applyBorder="1" applyAlignment="1">
      <alignment horizontal="left" vertical="top" wrapText="1"/>
      <protection/>
    </xf>
    <xf numFmtId="0" fontId="0" fillId="0" borderId="60" xfId="21" applyFont="1" applyBorder="1" applyAlignment="1">
      <alignment vertical="top" shrinkToFit="1"/>
      <protection/>
    </xf>
    <xf numFmtId="166" fontId="0" fillId="0" borderId="60" xfId="21" applyNumberFormat="1" applyFont="1" applyBorder="1" applyAlignment="1">
      <alignment vertical="top" shrinkToFit="1"/>
      <protection/>
    </xf>
    <xf numFmtId="4" fontId="0" fillId="29" borderId="60" xfId="21" applyNumberFormat="1" applyFont="1" applyFill="1" applyBorder="1" applyAlignment="1" applyProtection="1">
      <alignment vertical="top" shrinkToFit="1"/>
      <protection locked="0"/>
    </xf>
    <xf numFmtId="4" fontId="0" fillId="0" borderId="60" xfId="21" applyNumberFormat="1" applyFont="1" applyBorder="1" applyAlignment="1">
      <alignment vertical="top" shrinkToFit="1"/>
      <protection/>
    </xf>
    <xf numFmtId="0" fontId="0" fillId="0" borderId="55" xfId="21" applyFont="1" applyBorder="1" applyAlignment="1">
      <alignment vertical="top" shrinkToFit="1"/>
      <protection/>
    </xf>
    <xf numFmtId="0" fontId="0" fillId="0" borderId="0" xfId="21" applyFont="1">
      <alignment/>
      <protection/>
    </xf>
    <xf numFmtId="0" fontId="3" fillId="28" borderId="48" xfId="21" applyFill="1" applyBorder="1" applyAlignment="1">
      <alignment vertical="top"/>
      <protection/>
    </xf>
    <xf numFmtId="0" fontId="3" fillId="28" borderId="59" xfId="21" applyFill="1" applyBorder="1" applyAlignment="1">
      <alignment horizontal="left" vertical="top" wrapText="1"/>
      <protection/>
    </xf>
    <xf numFmtId="0" fontId="3" fillId="28" borderId="59" xfId="21" applyFill="1" applyBorder="1" applyAlignment="1">
      <alignment vertical="top" shrinkToFit="1"/>
      <protection/>
    </xf>
    <xf numFmtId="166" fontId="3" fillId="28" borderId="59" xfId="21" applyNumberFormat="1" applyFill="1" applyBorder="1" applyAlignment="1">
      <alignment vertical="top" shrinkToFit="1"/>
      <protection/>
    </xf>
    <xf numFmtId="4" fontId="3" fillId="28" borderId="59" xfId="21" applyNumberFormat="1" applyFill="1" applyBorder="1" applyAlignment="1">
      <alignment vertical="top" shrinkToFit="1"/>
      <protection/>
    </xf>
    <xf numFmtId="0" fontId="3" fillId="28" borderId="48" xfId="21" applyFill="1" applyBorder="1" applyAlignment="1">
      <alignment vertical="top" shrinkToFit="1"/>
      <protection/>
    </xf>
    <xf numFmtId="49" fontId="44" fillId="0" borderId="0" xfId="21" applyNumberFormat="1" applyFont="1" applyAlignment="1">
      <alignment wrapText="1"/>
      <protection/>
    </xf>
    <xf numFmtId="0" fontId="0" fillId="0" borderId="48" xfId="21" applyFont="1" applyBorder="1" applyAlignment="1">
      <alignment vertical="top"/>
      <protection/>
    </xf>
    <xf numFmtId="0" fontId="0" fillId="0" borderId="59" xfId="21" applyFont="1" applyBorder="1" applyAlignment="1">
      <alignment horizontal="left" vertical="top" wrapText="1"/>
      <protection/>
    </xf>
    <xf numFmtId="0" fontId="0" fillId="0" borderId="59" xfId="21" applyFont="1" applyBorder="1" applyAlignment="1">
      <alignment vertical="top" shrinkToFit="1"/>
      <protection/>
    </xf>
    <xf numFmtId="166" fontId="0" fillId="0" borderId="59" xfId="21" applyNumberFormat="1" applyFont="1" applyBorder="1" applyAlignment="1">
      <alignment vertical="top" shrinkToFit="1"/>
      <protection/>
    </xf>
    <xf numFmtId="4" fontId="0" fillId="29" borderId="59" xfId="21" applyNumberFormat="1" applyFont="1" applyFill="1" applyBorder="1" applyAlignment="1" applyProtection="1">
      <alignment vertical="top" shrinkToFit="1"/>
      <protection locked="0"/>
    </xf>
    <xf numFmtId="4" fontId="0" fillId="0" borderId="59" xfId="21" applyNumberFormat="1" applyFont="1" applyBorder="1" applyAlignment="1">
      <alignment vertical="top" shrinkToFit="1"/>
      <protection/>
    </xf>
    <xf numFmtId="0" fontId="0" fillId="0" borderId="48" xfId="21" applyFont="1" applyBorder="1" applyAlignment="1">
      <alignment vertical="top" shrinkToFit="1"/>
      <protection/>
    </xf>
    <xf numFmtId="0" fontId="3" fillId="0" borderId="0" xfId="21" applyAlignment="1">
      <alignment vertical="top"/>
      <protection/>
    </xf>
    <xf numFmtId="49" fontId="3" fillId="0" borderId="0" xfId="21" applyNumberFormat="1" applyAlignment="1">
      <alignment vertical="top"/>
      <protection/>
    </xf>
    <xf numFmtId="49" fontId="3" fillId="0" borderId="0" xfId="21" applyNumberFormat="1" applyAlignment="1">
      <alignment horizontal="left" vertical="top" wrapText="1"/>
      <protection/>
    </xf>
    <xf numFmtId="0" fontId="18" fillId="28" borderId="47" xfId="21" applyFont="1" applyFill="1" applyBorder="1" applyAlignment="1">
      <alignment vertical="top"/>
      <protection/>
    </xf>
    <xf numFmtId="49" fontId="18" fillId="28" borderId="45" xfId="21" applyNumberFormat="1" applyFont="1" applyFill="1" applyBorder="1" applyAlignment="1">
      <alignment vertical="top"/>
      <protection/>
    </xf>
    <xf numFmtId="49" fontId="18" fillId="28" borderId="45" xfId="21" applyNumberFormat="1" applyFont="1" applyFill="1" applyBorder="1" applyAlignment="1">
      <alignment horizontal="left" vertical="top" wrapText="1"/>
      <protection/>
    </xf>
    <xf numFmtId="0" fontId="18" fillId="28" borderId="45" xfId="21" applyFont="1" applyFill="1" applyBorder="1" applyAlignment="1">
      <alignment vertical="top"/>
      <protection/>
    </xf>
    <xf numFmtId="4" fontId="18" fillId="28" borderId="61" xfId="21" applyNumberFormat="1" applyFont="1" applyFill="1" applyBorder="1" applyAlignment="1">
      <alignment vertical="top"/>
      <protection/>
    </xf>
    <xf numFmtId="49" fontId="3" fillId="0" borderId="0" xfId="21" applyNumberFormat="1">
      <alignment/>
      <protection/>
    </xf>
    <xf numFmtId="49" fontId="3" fillId="0" borderId="0" xfId="21" applyNumberFormat="1" applyAlignment="1">
      <alignment horizontal="left" wrapText="1"/>
      <protection/>
    </xf>
    <xf numFmtId="0" fontId="3" fillId="0" borderId="0" xfId="22">
      <alignment/>
      <protection/>
    </xf>
    <xf numFmtId="1" fontId="26" fillId="0" borderId="0" xfId="22" applyNumberFormat="1" applyFont="1">
      <alignment/>
      <protection/>
    </xf>
    <xf numFmtId="1" fontId="48" fillId="0" borderId="0" xfId="22" applyNumberFormat="1" applyFont="1">
      <alignment/>
      <protection/>
    </xf>
    <xf numFmtId="0" fontId="18" fillId="0" borderId="0" xfId="22" applyFont="1">
      <alignment/>
      <protection/>
    </xf>
    <xf numFmtId="1" fontId="50" fillId="0" borderId="0" xfId="22" applyNumberFormat="1" applyFont="1">
      <alignment/>
      <protection/>
    </xf>
    <xf numFmtId="38" fontId="18" fillId="0" borderId="0" xfId="22" applyNumberFormat="1" applyFont="1">
      <alignment/>
      <protection/>
    </xf>
    <xf numFmtId="49" fontId="115" fillId="0" borderId="0" xfId="688" applyNumberFormat="1" applyFont="1">
      <alignment/>
      <protection/>
    </xf>
    <xf numFmtId="0" fontId="116" fillId="0" borderId="0" xfId="688" applyFont="1">
      <alignment/>
      <protection/>
    </xf>
    <xf numFmtId="0" fontId="117" fillId="0" borderId="0" xfId="688" applyFont="1" applyAlignment="1">
      <alignment horizontal="center"/>
      <protection/>
    </xf>
    <xf numFmtId="0" fontId="118" fillId="0" borderId="0" xfId="688" applyFont="1">
      <alignment/>
      <protection/>
    </xf>
    <xf numFmtId="174" fontId="98" fillId="0" borderId="0" xfId="688" applyNumberFormat="1">
      <alignment/>
      <protection/>
    </xf>
    <xf numFmtId="174" fontId="98" fillId="0" borderId="0" xfId="688" applyNumberFormat="1" applyAlignment="1">
      <alignment horizontal="center"/>
      <protection/>
    </xf>
    <xf numFmtId="179" fontId="98" fillId="0" borderId="0" xfId="688" applyNumberFormat="1" applyAlignment="1">
      <alignment horizontal="right"/>
      <protection/>
    </xf>
    <xf numFmtId="180" fontId="119" fillId="0" borderId="0" xfId="688" applyNumberFormat="1" applyFont="1">
      <alignment/>
      <protection/>
    </xf>
    <xf numFmtId="181" fontId="119" fillId="0" borderId="0" xfId="688" applyNumberFormat="1" applyFont="1">
      <alignment/>
      <protection/>
    </xf>
    <xf numFmtId="0" fontId="98" fillId="0" borderId="0" xfId="688">
      <alignment/>
      <protection/>
    </xf>
    <xf numFmtId="49" fontId="115" fillId="0" borderId="0" xfId="688" applyNumberFormat="1" applyFont="1" applyAlignment="1">
      <alignment vertical="center"/>
      <protection/>
    </xf>
    <xf numFmtId="182" fontId="120" fillId="0" borderId="0" xfId="688" applyNumberFormat="1" applyFont="1" applyAlignment="1">
      <alignment vertical="center"/>
      <protection/>
    </xf>
    <xf numFmtId="0" fontId="121" fillId="0" borderId="0" xfId="688" applyFont="1" applyAlignment="1">
      <alignment vertical="center"/>
      <protection/>
    </xf>
    <xf numFmtId="174" fontId="115" fillId="0" borderId="0" xfId="688" applyNumberFormat="1" applyFont="1" applyAlignment="1">
      <alignment vertical="center"/>
      <protection/>
    </xf>
    <xf numFmtId="0" fontId="115" fillId="0" borderId="0" xfId="688" applyFont="1" applyAlignment="1">
      <alignment vertical="center"/>
      <protection/>
    </xf>
    <xf numFmtId="179" fontId="98" fillId="0" borderId="0" xfId="688" applyNumberFormat="1" applyAlignment="1">
      <alignment horizontal="center"/>
      <protection/>
    </xf>
    <xf numFmtId="182" fontId="122" fillId="0" borderId="0" xfId="688" applyNumberFormat="1" applyFont="1" applyAlignment="1">
      <alignment vertical="center"/>
      <protection/>
    </xf>
    <xf numFmtId="49" fontId="123" fillId="0" borderId="0" xfId="688" applyNumberFormat="1" applyFont="1" applyAlignment="1">
      <alignment horizontal="center" wrapText="1"/>
      <protection/>
    </xf>
    <xf numFmtId="49" fontId="123" fillId="0" borderId="0" xfId="688" applyNumberFormat="1" applyFont="1" applyAlignment="1">
      <alignment wrapText="1"/>
      <protection/>
    </xf>
    <xf numFmtId="49" fontId="123" fillId="0" borderId="0" xfId="688" applyNumberFormat="1" applyFont="1" applyAlignment="1">
      <alignment horizontal="right" wrapText="1"/>
      <protection/>
    </xf>
    <xf numFmtId="49" fontId="125" fillId="0" borderId="62" xfId="688" applyNumberFormat="1" applyFont="1" applyBorder="1" applyAlignment="1">
      <alignment vertical="center" wrapText="1"/>
      <protection/>
    </xf>
    <xf numFmtId="49" fontId="125" fillId="0" borderId="62" xfId="688" applyNumberFormat="1" applyFont="1" applyBorder="1" applyAlignment="1">
      <alignment horizontal="center" vertical="center" wrapText="1"/>
      <protection/>
    </xf>
    <xf numFmtId="49" fontId="125" fillId="0" borderId="63" xfId="688" applyNumberFormat="1" applyFont="1" applyBorder="1" applyAlignment="1">
      <alignment horizontal="center" vertical="center" wrapText="1"/>
      <protection/>
    </xf>
    <xf numFmtId="49" fontId="125" fillId="0" borderId="64" xfId="688" applyNumberFormat="1" applyFont="1" applyBorder="1" applyAlignment="1">
      <alignment horizontal="justify" vertical="center" wrapText="1"/>
      <protection/>
    </xf>
    <xf numFmtId="49" fontId="125" fillId="0" borderId="64" xfId="688" applyNumberFormat="1" applyFont="1" applyBorder="1" applyAlignment="1">
      <alignment horizontal="center" vertical="center" wrapText="1"/>
      <protection/>
    </xf>
    <xf numFmtId="49" fontId="125" fillId="0" borderId="14" xfId="688" applyNumberFormat="1" applyFont="1" applyBorder="1" applyAlignment="1">
      <alignment horizontal="center" vertical="center" wrapText="1"/>
      <protection/>
    </xf>
    <xf numFmtId="49" fontId="123" fillId="0" borderId="1" xfId="688" applyNumberFormat="1" applyFont="1" applyBorder="1" applyAlignment="1">
      <alignment horizontal="center" wrapText="1"/>
      <protection/>
    </xf>
    <xf numFmtId="49" fontId="123" fillId="0" borderId="1" xfId="688" applyNumberFormat="1" applyFont="1" applyBorder="1" applyAlignment="1">
      <alignment wrapText="1"/>
      <protection/>
    </xf>
    <xf numFmtId="49" fontId="123" fillId="0" borderId="1" xfId="688" applyNumberFormat="1" applyFont="1" applyBorder="1" applyAlignment="1">
      <alignment horizontal="right" wrapText="1"/>
      <protection/>
    </xf>
    <xf numFmtId="49" fontId="126" fillId="0" borderId="0" xfId="688" applyNumberFormat="1" applyFont="1" applyAlignment="1">
      <alignment horizontal="right" vertical="top"/>
      <protection/>
    </xf>
    <xf numFmtId="49" fontId="119" fillId="0" borderId="0" xfId="688" applyNumberFormat="1" applyFont="1">
      <alignment/>
      <protection/>
    </xf>
    <xf numFmtId="49" fontId="121" fillId="0" borderId="0" xfId="735" applyNumberFormat="1" applyFont="1" applyProtection="1">
      <alignment/>
      <protection/>
    </xf>
    <xf numFmtId="183" fontId="127" fillId="0" borderId="0" xfId="688" applyNumberFormat="1" applyFont="1" applyAlignment="1">
      <alignment horizontal="left" wrapText="1"/>
      <protection/>
    </xf>
    <xf numFmtId="183" fontId="127" fillId="0" borderId="0" xfId="688" applyNumberFormat="1" applyFont="1" applyAlignment="1">
      <alignment horizontal="center" wrapText="1"/>
      <protection/>
    </xf>
    <xf numFmtId="184" fontId="128" fillId="0" borderId="0" xfId="688" applyNumberFormat="1" applyFont="1" applyAlignment="1">
      <alignment horizontal="right"/>
      <protection/>
    </xf>
    <xf numFmtId="185" fontId="128" fillId="0" borderId="0" xfId="688" applyNumberFormat="1" applyFont="1" applyAlignment="1" applyProtection="1">
      <alignment horizontal="right"/>
      <protection locked="0"/>
    </xf>
    <xf numFmtId="174" fontId="129" fillId="0" borderId="0" xfId="688" applyNumberFormat="1" applyFont="1" applyAlignment="1" applyProtection="1">
      <alignment horizontal="right"/>
      <protection locked="0"/>
    </xf>
    <xf numFmtId="0" fontId="128" fillId="0" borderId="0" xfId="688" applyFont="1">
      <alignment/>
      <protection/>
    </xf>
    <xf numFmtId="49" fontId="124" fillId="0" borderId="0" xfId="688" applyNumberFormat="1" applyFont="1" applyAlignment="1">
      <alignment horizontal="left"/>
      <protection/>
    </xf>
    <xf numFmtId="183" fontId="124" fillId="0" borderId="0" xfId="688" applyNumberFormat="1" applyFont="1" applyAlignment="1">
      <alignment horizontal="left"/>
      <protection/>
    </xf>
    <xf numFmtId="183" fontId="124" fillId="0" borderId="0" xfId="688" applyNumberFormat="1" applyFont="1" applyAlignment="1">
      <alignment horizontal="center"/>
      <protection/>
    </xf>
    <xf numFmtId="184" fontId="124" fillId="0" borderId="0" xfId="688" applyNumberFormat="1" applyFont="1" applyAlignment="1">
      <alignment horizontal="right"/>
      <protection/>
    </xf>
    <xf numFmtId="185" fontId="124" fillId="0" borderId="0" xfId="688" applyNumberFormat="1" applyFont="1" applyAlignment="1" applyProtection="1">
      <alignment horizontal="right"/>
      <protection locked="0"/>
    </xf>
    <xf numFmtId="186" fontId="124" fillId="0" borderId="0" xfId="688" applyNumberFormat="1" applyFont="1" applyAlignment="1">
      <alignment horizontal="right"/>
      <protection/>
    </xf>
    <xf numFmtId="174" fontId="124" fillId="0" borderId="0" xfId="688" applyNumberFormat="1" applyFont="1" applyAlignment="1">
      <alignment horizontal="right"/>
      <protection/>
    </xf>
    <xf numFmtId="0" fontId="124" fillId="0" borderId="0" xfId="688" applyFont="1">
      <alignment/>
      <protection/>
    </xf>
    <xf numFmtId="183" fontId="130" fillId="0" borderId="1" xfId="688" applyNumberFormat="1" applyFont="1" applyBorder="1" applyAlignment="1">
      <alignment horizontal="right" vertical="center" wrapText="1"/>
      <protection/>
    </xf>
    <xf numFmtId="49" fontId="131" fillId="0" borderId="1" xfId="688" applyNumberFormat="1" applyFont="1" applyBorder="1" applyAlignment="1">
      <alignment horizontal="left"/>
      <protection/>
    </xf>
    <xf numFmtId="183" fontId="132" fillId="0" borderId="1" xfId="688" applyNumberFormat="1" applyFont="1" applyBorder="1" applyAlignment="1">
      <alignment horizontal="left"/>
      <protection/>
    </xf>
    <xf numFmtId="49" fontId="130" fillId="0" borderId="1" xfId="688" applyNumberFormat="1" applyFont="1" applyBorder="1" applyAlignment="1">
      <alignment horizontal="left" vertical="center" wrapText="1"/>
      <protection/>
    </xf>
    <xf numFmtId="174" fontId="130" fillId="0" borderId="1" xfId="688" applyNumberFormat="1" applyFont="1" applyBorder="1" applyAlignment="1">
      <alignment horizontal="center" vertical="center" wrapText="1"/>
      <protection/>
    </xf>
    <xf numFmtId="174" fontId="126" fillId="0" borderId="1" xfId="688" applyNumberFormat="1" applyFont="1" applyBorder="1" applyAlignment="1">
      <alignment horizontal="right" vertical="center" wrapText="1"/>
      <protection/>
    </xf>
    <xf numFmtId="174" fontId="130" fillId="0" borderId="1" xfId="688" applyNumberFormat="1" applyFont="1" applyBorder="1" applyAlignment="1">
      <alignment horizontal="right" vertical="center" wrapText="1"/>
      <protection/>
    </xf>
    <xf numFmtId="174" fontId="133" fillId="0" borderId="1" xfId="688" applyNumberFormat="1" applyFont="1" applyBorder="1" applyAlignment="1">
      <alignment horizontal="right" vertical="center" wrapText="1"/>
      <protection/>
    </xf>
    <xf numFmtId="181" fontId="130" fillId="0" borderId="65" xfId="688" applyNumberFormat="1" applyFont="1" applyBorder="1" applyAlignment="1">
      <alignment horizontal="right" vertical="center" wrapText="1"/>
      <protection/>
    </xf>
    <xf numFmtId="183" fontId="134" fillId="0" borderId="1" xfId="688" applyNumberFormat="1" applyFont="1" applyBorder="1" applyAlignment="1">
      <alignment horizontal="left" wrapText="1"/>
      <protection/>
    </xf>
    <xf numFmtId="49" fontId="121" fillId="0" borderId="1" xfId="688" applyNumberFormat="1" applyFont="1" applyBorder="1" applyAlignment="1">
      <alignment horizontal="left" vertical="center" wrapText="1"/>
      <protection/>
    </xf>
    <xf numFmtId="174" fontId="126" fillId="30" borderId="1" xfId="688" applyNumberFormat="1" applyFont="1" applyFill="1" applyBorder="1" applyAlignment="1">
      <alignment horizontal="right" vertical="center" wrapText="1"/>
      <protection/>
    </xf>
    <xf numFmtId="174" fontId="130" fillId="30" borderId="1" xfId="688" applyNumberFormat="1" applyFont="1" applyFill="1" applyBorder="1" applyAlignment="1">
      <alignment horizontal="right" vertical="center" wrapText="1"/>
      <protection/>
    </xf>
    <xf numFmtId="49" fontId="130" fillId="0" borderId="66" xfId="688" applyNumberFormat="1" applyFont="1" applyBorder="1" applyAlignment="1">
      <alignment horizontal="left" vertical="center" wrapText="1"/>
      <protection/>
    </xf>
    <xf numFmtId="174" fontId="130" fillId="0" borderId="66" xfId="688" applyNumberFormat="1" applyFont="1" applyBorder="1" applyAlignment="1">
      <alignment horizontal="center" vertical="center" wrapText="1"/>
      <protection/>
    </xf>
    <xf numFmtId="174" fontId="126" fillId="0" borderId="66" xfId="688" applyNumberFormat="1" applyFont="1" applyBorder="1" applyAlignment="1">
      <alignment horizontal="right" vertical="center" wrapText="1"/>
      <protection/>
    </xf>
    <xf numFmtId="174" fontId="130" fillId="0" borderId="66" xfId="688" applyNumberFormat="1" applyFont="1" applyBorder="1" applyAlignment="1">
      <alignment horizontal="right" vertical="center" wrapText="1"/>
      <protection/>
    </xf>
    <xf numFmtId="174" fontId="135" fillId="0" borderId="1" xfId="688" applyNumberFormat="1" applyFont="1" applyBorder="1" applyAlignment="1">
      <alignment horizontal="right" vertical="center" wrapText="1"/>
      <protection/>
    </xf>
    <xf numFmtId="181" fontId="130" fillId="0" borderId="1" xfId="688" applyNumberFormat="1" applyFont="1" applyBorder="1" applyAlignment="1">
      <alignment horizontal="right" vertical="center" wrapText="1"/>
      <protection/>
    </xf>
    <xf numFmtId="49" fontId="130" fillId="0" borderId="65" xfId="688" applyNumberFormat="1" applyFont="1" applyBorder="1" applyAlignment="1">
      <alignment horizontal="left" vertical="center" wrapText="1"/>
      <protection/>
    </xf>
    <xf numFmtId="49" fontId="55" fillId="0" borderId="1" xfId="688" applyNumberFormat="1" applyFont="1" applyBorder="1" applyAlignment="1">
      <alignment horizontal="left" vertical="center" wrapText="1"/>
      <protection/>
    </xf>
    <xf numFmtId="0" fontId="98" fillId="0" borderId="0" xfId="688" applyAlignment="1">
      <alignment horizontal="center"/>
      <protection/>
    </xf>
    <xf numFmtId="0" fontId="98" fillId="0" borderId="0" xfId="688" applyAlignment="1">
      <alignment horizontal="right"/>
      <protection/>
    </xf>
    <xf numFmtId="49" fontId="3" fillId="0" borderId="0" xfId="687" applyNumberFormat="1" applyFont="1">
      <alignment/>
      <protection/>
    </xf>
    <xf numFmtId="0" fontId="138" fillId="0" borderId="0" xfId="687" applyFont="1">
      <alignment/>
      <protection/>
    </xf>
    <xf numFmtId="0" fontId="138" fillId="0" borderId="0" xfId="687" applyFont="1" applyAlignment="1">
      <alignment horizontal="center"/>
      <protection/>
    </xf>
    <xf numFmtId="0" fontId="5" fillId="0" borderId="0" xfId="687" applyFont="1" applyAlignment="1">
      <alignment horizontal="center" vertical="center"/>
      <protection/>
    </xf>
    <xf numFmtId="4" fontId="1" fillId="0" borderId="0" xfId="687" applyNumberFormat="1">
      <alignment/>
      <protection/>
    </xf>
    <xf numFmtId="4" fontId="1" fillId="0" borderId="0" xfId="687" applyNumberFormat="1" applyAlignment="1">
      <alignment horizontal="center"/>
      <protection/>
    </xf>
    <xf numFmtId="3" fontId="1" fillId="0" borderId="0" xfId="687" applyNumberFormat="1" applyAlignment="1">
      <alignment horizontal="right"/>
      <protection/>
    </xf>
    <xf numFmtId="187" fontId="139" fillId="0" borderId="0" xfId="687" applyNumberFormat="1" applyFont="1">
      <alignment/>
      <protection/>
    </xf>
    <xf numFmtId="188" fontId="139" fillId="0" borderId="0" xfId="687" applyNumberFormat="1" applyFont="1">
      <alignment/>
      <protection/>
    </xf>
    <xf numFmtId="0" fontId="1" fillId="0" borderId="0" xfId="687">
      <alignment/>
      <protection/>
    </xf>
    <xf numFmtId="49" fontId="3" fillId="0" borderId="0" xfId="687" applyNumberFormat="1" applyFont="1" applyAlignment="1">
      <alignment vertical="center"/>
      <protection/>
    </xf>
    <xf numFmtId="2" fontId="5" fillId="0" borderId="0" xfId="687" applyNumberFormat="1" applyFont="1" applyAlignment="1">
      <alignment vertical="center"/>
      <protection/>
    </xf>
    <xf numFmtId="0" fontId="3" fillId="0" borderId="0" xfId="687" applyFont="1" applyAlignment="1">
      <alignment vertical="center"/>
      <protection/>
    </xf>
    <xf numFmtId="4" fontId="3" fillId="0" borderId="0" xfId="687" applyNumberFormat="1" applyFont="1" applyAlignment="1">
      <alignment horizontal="center" vertical="center"/>
      <protection/>
    </xf>
    <xf numFmtId="4" fontId="3" fillId="0" borderId="0" xfId="687" applyNumberFormat="1" applyFont="1" applyAlignment="1">
      <alignment vertical="center"/>
      <protection/>
    </xf>
    <xf numFmtId="3" fontId="1" fillId="0" borderId="0" xfId="687" applyNumberFormat="1" applyAlignment="1">
      <alignment horizontal="center"/>
      <protection/>
    </xf>
    <xf numFmtId="2" fontId="18" fillId="0" borderId="0" xfId="687" applyNumberFormat="1" applyFont="1" applyAlignment="1">
      <alignment vertical="center"/>
      <protection/>
    </xf>
    <xf numFmtId="49" fontId="140" fillId="0" borderId="0" xfId="687" applyNumberFormat="1" applyFont="1" applyAlignment="1">
      <alignment horizontal="center" wrapText="1"/>
      <protection/>
    </xf>
    <xf numFmtId="49" fontId="140" fillId="0" borderId="0" xfId="687" applyNumberFormat="1" applyFont="1" applyAlignment="1">
      <alignment wrapText="1"/>
      <protection/>
    </xf>
    <xf numFmtId="49" fontId="140" fillId="0" borderId="0" xfId="687" applyNumberFormat="1" applyFont="1" applyAlignment="1">
      <alignment horizontal="center" vertical="center" wrapText="1"/>
      <protection/>
    </xf>
    <xf numFmtId="49" fontId="140" fillId="0" borderId="0" xfId="687" applyNumberFormat="1" applyFont="1" applyAlignment="1">
      <alignment horizontal="right" wrapText="1"/>
      <protection/>
    </xf>
    <xf numFmtId="49" fontId="142" fillId="0" borderId="67" xfId="687" applyNumberFormat="1" applyFont="1" applyBorder="1" applyAlignment="1">
      <alignment vertical="center" wrapText="1"/>
      <protection/>
    </xf>
    <xf numFmtId="49" fontId="142" fillId="0" borderId="67" xfId="687" applyNumberFormat="1" applyFont="1" applyBorder="1" applyAlignment="1">
      <alignment horizontal="center" vertical="center" wrapText="1"/>
      <protection/>
    </xf>
    <xf numFmtId="49" fontId="142" fillId="0" borderId="68" xfId="687" applyNumberFormat="1" applyFont="1" applyBorder="1" applyAlignment="1">
      <alignment horizontal="center" vertical="center" wrapText="1"/>
      <protection/>
    </xf>
    <xf numFmtId="49" fontId="142" fillId="0" borderId="60" xfId="687" applyNumberFormat="1" applyFont="1" applyBorder="1" applyAlignment="1">
      <alignment horizontal="justify" vertical="center" wrapText="1"/>
      <protection/>
    </xf>
    <xf numFmtId="49" fontId="142" fillId="0" borderId="60" xfId="687" applyNumberFormat="1" applyFont="1" applyBorder="1" applyAlignment="1">
      <alignment horizontal="center" vertical="center" wrapText="1"/>
      <protection/>
    </xf>
    <xf numFmtId="49" fontId="142" fillId="0" borderId="57" xfId="687" applyNumberFormat="1" applyFont="1" applyBorder="1" applyAlignment="1">
      <alignment horizontal="center" vertical="center" wrapText="1"/>
      <protection/>
    </xf>
    <xf numFmtId="49" fontId="142" fillId="0" borderId="56" xfId="687" applyNumberFormat="1" applyFont="1" applyBorder="1" applyAlignment="1">
      <alignment horizontal="center" vertical="center" wrapText="1"/>
      <protection/>
    </xf>
    <xf numFmtId="49" fontId="140" fillId="0" borderId="69" xfId="687" applyNumberFormat="1" applyFont="1" applyBorder="1" applyAlignment="1">
      <alignment horizontal="center" wrapText="1"/>
      <protection/>
    </xf>
    <xf numFmtId="49" fontId="140" fillId="0" borderId="69" xfId="687" applyNumberFormat="1" applyFont="1" applyBorder="1" applyAlignment="1">
      <alignment wrapText="1"/>
      <protection/>
    </xf>
    <xf numFmtId="49" fontId="140" fillId="0" borderId="69" xfId="687" applyNumberFormat="1" applyFont="1" applyBorder="1" applyAlignment="1">
      <alignment horizontal="center" vertical="center" wrapText="1"/>
      <protection/>
    </xf>
    <xf numFmtId="49" fontId="140" fillId="0" borderId="69" xfId="687" applyNumberFormat="1" applyFont="1" applyBorder="1" applyAlignment="1">
      <alignment horizontal="right" wrapText="1"/>
      <protection/>
    </xf>
    <xf numFmtId="49" fontId="23" fillId="0" borderId="0" xfId="687" applyNumberFormat="1" applyFont="1" applyAlignment="1">
      <alignment horizontal="right" vertical="top"/>
      <protection/>
    </xf>
    <xf numFmtId="49" fontId="139" fillId="0" borderId="0" xfId="687" applyNumberFormat="1" applyFont="1">
      <alignment/>
      <protection/>
    </xf>
    <xf numFmtId="49" fontId="139" fillId="0" borderId="0" xfId="733" applyNumberFormat="1" applyFont="1">
      <alignment/>
      <protection/>
    </xf>
    <xf numFmtId="190" fontId="143" fillId="0" borderId="0" xfId="687" applyNumberFormat="1" applyFont="1" applyAlignment="1">
      <alignment horizontal="center" vertical="center" wrapText="1"/>
      <protection/>
    </xf>
    <xf numFmtId="190" fontId="143" fillId="0" borderId="0" xfId="687" applyNumberFormat="1" applyFont="1" applyAlignment="1">
      <alignment horizontal="center" wrapText="1"/>
      <protection/>
    </xf>
    <xf numFmtId="191" fontId="144" fillId="0" borderId="0" xfId="687" applyNumberFormat="1" applyFont="1" applyAlignment="1">
      <alignment horizontal="right"/>
      <protection/>
    </xf>
    <xf numFmtId="192" fontId="144" fillId="0" borderId="0" xfId="687" applyNumberFormat="1" applyFont="1" applyAlignment="1" applyProtection="1">
      <alignment horizontal="right"/>
      <protection locked="0"/>
    </xf>
    <xf numFmtId="4" fontId="145" fillId="0" borderId="0" xfId="687" applyNumberFormat="1" applyFont="1" applyAlignment="1" applyProtection="1">
      <alignment horizontal="right"/>
      <protection locked="0"/>
    </xf>
    <xf numFmtId="0" fontId="144" fillId="0" borderId="0" xfId="687" applyFont="1">
      <alignment/>
      <protection/>
    </xf>
    <xf numFmtId="49" fontId="141" fillId="0" borderId="0" xfId="687" applyNumberFormat="1" applyFont="1" applyAlignment="1">
      <alignment horizontal="left"/>
      <protection/>
    </xf>
    <xf numFmtId="190" fontId="141" fillId="0" borderId="0" xfId="687" applyNumberFormat="1" applyFont="1" applyAlignment="1">
      <alignment horizontal="left"/>
      <protection/>
    </xf>
    <xf numFmtId="190" fontId="141" fillId="0" borderId="0" xfId="687" applyNumberFormat="1" applyFont="1" applyAlignment="1">
      <alignment horizontal="center" vertical="center"/>
      <protection/>
    </xf>
    <xf numFmtId="190" fontId="141" fillId="0" borderId="0" xfId="687" applyNumberFormat="1" applyFont="1" applyAlignment="1">
      <alignment horizontal="center"/>
      <protection/>
    </xf>
    <xf numFmtId="191" fontId="141" fillId="0" borderId="0" xfId="687" applyNumberFormat="1" applyFont="1" applyAlignment="1">
      <alignment horizontal="right"/>
      <protection/>
    </xf>
    <xf numFmtId="192" fontId="141" fillId="0" borderId="0" xfId="687" applyNumberFormat="1" applyFont="1" applyAlignment="1" applyProtection="1">
      <alignment horizontal="right"/>
      <protection locked="0"/>
    </xf>
    <xf numFmtId="193" fontId="141" fillId="0" borderId="0" xfId="687" applyNumberFormat="1" applyFont="1" applyAlignment="1">
      <alignment horizontal="right"/>
      <protection/>
    </xf>
    <xf numFmtId="4" fontId="141" fillId="0" borderId="0" xfId="687" applyNumberFormat="1" applyFont="1" applyAlignment="1">
      <alignment horizontal="right"/>
      <protection/>
    </xf>
    <xf numFmtId="0" fontId="141" fillId="0" borderId="0" xfId="687" applyFont="1">
      <alignment/>
      <protection/>
    </xf>
    <xf numFmtId="190" fontId="146" fillId="0" borderId="70" xfId="687" applyNumberFormat="1" applyFont="1" applyBorder="1" applyAlignment="1">
      <alignment horizontal="right" vertical="center" wrapText="1"/>
      <protection/>
    </xf>
    <xf numFmtId="49" fontId="147" fillId="0" borderId="70" xfId="687" applyNumberFormat="1" applyFont="1" applyBorder="1" applyAlignment="1">
      <alignment horizontal="left"/>
      <protection/>
    </xf>
    <xf numFmtId="190" fontId="148" fillId="0" borderId="70" xfId="687" applyNumberFormat="1" applyFont="1" applyBorder="1" applyAlignment="1">
      <alignment horizontal="left"/>
      <protection/>
    </xf>
    <xf numFmtId="49" fontId="146" fillId="0" borderId="70" xfId="687" applyNumberFormat="1" applyFont="1" applyBorder="1" applyAlignment="1">
      <alignment horizontal="center" vertical="center" wrapText="1"/>
      <protection/>
    </xf>
    <xf numFmtId="4" fontId="146" fillId="0" borderId="70" xfId="687" applyNumberFormat="1" applyFont="1" applyBorder="1" applyAlignment="1">
      <alignment horizontal="center" vertical="center" wrapText="1"/>
      <protection/>
    </xf>
    <xf numFmtId="4" fontId="149" fillId="0" borderId="70" xfId="687" applyNumberFormat="1" applyFont="1" applyBorder="1" applyAlignment="1">
      <alignment horizontal="right" vertical="center" wrapText="1"/>
      <protection/>
    </xf>
    <xf numFmtId="4" fontId="146" fillId="0" borderId="70" xfId="687" applyNumberFormat="1" applyFont="1" applyBorder="1" applyAlignment="1">
      <alignment horizontal="right" vertical="center" wrapText="1"/>
      <protection/>
    </xf>
    <xf numFmtId="4" fontId="150" fillId="0" borderId="70" xfId="687" applyNumberFormat="1" applyFont="1" applyBorder="1" applyAlignment="1">
      <alignment horizontal="right" vertical="center" wrapText="1"/>
      <protection/>
    </xf>
    <xf numFmtId="188" fontId="146" fillId="0" borderId="71" xfId="687" applyNumberFormat="1" applyFont="1" applyBorder="1" applyAlignment="1">
      <alignment horizontal="right" vertical="center" wrapText="1"/>
      <protection/>
    </xf>
    <xf numFmtId="190" fontId="34" fillId="0" borderId="70" xfId="687" applyNumberFormat="1" applyFont="1" applyBorder="1" applyAlignment="1">
      <alignment horizontal="left" wrapText="1"/>
      <protection/>
    </xf>
    <xf numFmtId="49" fontId="146" fillId="0" borderId="70" xfId="687" applyNumberFormat="1" applyFont="1" applyBorder="1" applyAlignment="1">
      <alignment horizontal="left" vertical="center" wrapText="1"/>
      <protection/>
    </xf>
    <xf numFmtId="4" fontId="149" fillId="30" borderId="70" xfId="687" applyNumberFormat="1" applyFont="1" applyFill="1" applyBorder="1" applyAlignment="1">
      <alignment horizontal="right" vertical="center" wrapText="1"/>
      <protection/>
    </xf>
    <xf numFmtId="4" fontId="146" fillId="30" borderId="70" xfId="687" applyNumberFormat="1" applyFont="1" applyFill="1" applyBorder="1" applyAlignment="1">
      <alignment horizontal="right" vertical="center" wrapText="1"/>
      <protection/>
    </xf>
    <xf numFmtId="49" fontId="146" fillId="0" borderId="72" xfId="687" applyNumberFormat="1" applyFont="1" applyBorder="1" applyAlignment="1">
      <alignment horizontal="center" vertical="center" wrapText="1"/>
      <protection/>
    </xf>
    <xf numFmtId="4" fontId="146" fillId="0" borderId="72" xfId="687" applyNumberFormat="1" applyFont="1" applyBorder="1" applyAlignment="1">
      <alignment horizontal="center" vertical="center" wrapText="1"/>
      <protection/>
    </xf>
    <xf numFmtId="4" fontId="149" fillId="0" borderId="72" xfId="687" applyNumberFormat="1" applyFont="1" applyBorder="1" applyAlignment="1">
      <alignment horizontal="right" vertical="center" wrapText="1"/>
      <protection/>
    </xf>
    <xf numFmtId="4" fontId="146" fillId="0" borderId="72" xfId="687" applyNumberFormat="1" applyFont="1" applyBorder="1" applyAlignment="1">
      <alignment horizontal="right" vertical="center" wrapText="1"/>
      <protection/>
    </xf>
    <xf numFmtId="4" fontId="151" fillId="0" borderId="70" xfId="687" applyNumberFormat="1" applyFont="1" applyBorder="1" applyAlignment="1">
      <alignment horizontal="right" vertical="center" wrapText="1"/>
      <protection/>
    </xf>
    <xf numFmtId="188" fontId="146" fillId="0" borderId="70" xfId="687" applyNumberFormat="1" applyFont="1" applyBorder="1" applyAlignment="1">
      <alignment horizontal="right" vertical="center" wrapText="1"/>
      <protection/>
    </xf>
    <xf numFmtId="49" fontId="146" fillId="0" borderId="71" xfId="687" applyNumberFormat="1" applyFont="1" applyBorder="1" applyAlignment="1">
      <alignment horizontal="center" vertical="center" wrapText="1"/>
      <protection/>
    </xf>
    <xf numFmtId="0" fontId="1" fillId="0" borderId="0" xfId="687" applyAlignment="1">
      <alignment horizontal="center" vertical="center"/>
      <protection/>
    </xf>
    <xf numFmtId="0" fontId="1" fillId="0" borderId="0" xfId="687" applyAlignment="1">
      <alignment horizontal="center"/>
      <protection/>
    </xf>
    <xf numFmtId="0" fontId="1" fillId="0" borderId="0" xfId="687" applyAlignment="1">
      <alignment horizontal="right"/>
      <protection/>
    </xf>
    <xf numFmtId="49" fontId="3" fillId="0" borderId="0" xfId="684" applyNumberFormat="1" applyFont="1">
      <alignment/>
      <protection/>
    </xf>
    <xf numFmtId="0" fontId="138" fillId="0" borderId="0" xfId="684" applyFont="1">
      <alignment/>
      <protection/>
    </xf>
    <xf numFmtId="0" fontId="138" fillId="0" borderId="0" xfId="684" applyFont="1" applyAlignment="1">
      <alignment horizontal="center"/>
      <protection/>
    </xf>
    <xf numFmtId="0" fontId="5" fillId="0" borderId="0" xfId="684" applyFont="1">
      <alignment/>
      <protection/>
    </xf>
    <xf numFmtId="4" fontId="1" fillId="0" borderId="0" xfId="684" applyNumberFormat="1">
      <alignment/>
      <protection/>
    </xf>
    <xf numFmtId="4" fontId="1" fillId="0" borderId="0" xfId="684" applyNumberFormat="1" applyAlignment="1">
      <alignment horizontal="center"/>
      <protection/>
    </xf>
    <xf numFmtId="3" fontId="1" fillId="0" borderId="0" xfId="684" applyNumberFormat="1" applyAlignment="1">
      <alignment horizontal="right"/>
      <protection/>
    </xf>
    <xf numFmtId="187" fontId="139" fillId="0" borderId="0" xfId="684" applyNumberFormat="1" applyFont="1">
      <alignment/>
      <protection/>
    </xf>
    <xf numFmtId="188" fontId="139" fillId="0" borderId="0" xfId="684" applyNumberFormat="1" applyFont="1">
      <alignment/>
      <protection/>
    </xf>
    <xf numFmtId="0" fontId="1" fillId="0" borderId="0" xfId="684">
      <alignment/>
      <protection/>
    </xf>
    <xf numFmtId="49" fontId="3" fillId="0" borderId="0" xfId="684" applyNumberFormat="1" applyFont="1" applyAlignment="1">
      <alignment vertical="center"/>
      <protection/>
    </xf>
    <xf numFmtId="2" fontId="5" fillId="0" borderId="0" xfId="684" applyNumberFormat="1" applyFont="1" applyAlignment="1">
      <alignment vertical="center"/>
      <protection/>
    </xf>
    <xf numFmtId="0" fontId="3" fillId="0" borderId="0" xfId="684" applyFont="1" applyAlignment="1">
      <alignment vertical="center"/>
      <protection/>
    </xf>
    <xf numFmtId="4" fontId="3" fillId="0" borderId="0" xfId="684" applyNumberFormat="1" applyFont="1" applyAlignment="1">
      <alignment vertical="center"/>
      <protection/>
    </xf>
    <xf numFmtId="3" fontId="1" fillId="0" borderId="0" xfId="684" applyNumberFormat="1" applyAlignment="1">
      <alignment horizontal="center"/>
      <protection/>
    </xf>
    <xf numFmtId="2" fontId="18" fillId="0" borderId="0" xfId="684" applyNumberFormat="1" applyFont="1" applyAlignment="1">
      <alignment vertical="center"/>
      <protection/>
    </xf>
    <xf numFmtId="49" fontId="140" fillId="0" borderId="0" xfId="684" applyNumberFormat="1" applyFont="1" applyAlignment="1">
      <alignment horizontal="center" wrapText="1"/>
      <protection/>
    </xf>
    <xf numFmtId="49" fontId="140" fillId="0" borderId="0" xfId="684" applyNumberFormat="1" applyFont="1" applyAlignment="1">
      <alignment wrapText="1"/>
      <protection/>
    </xf>
    <xf numFmtId="49" fontId="140" fillId="0" borderId="0" xfId="684" applyNumberFormat="1" applyFont="1" applyAlignment="1">
      <alignment horizontal="right" wrapText="1"/>
      <protection/>
    </xf>
    <xf numFmtId="49" fontId="142" fillId="0" borderId="67" xfId="684" applyNumberFormat="1" applyFont="1" applyBorder="1" applyAlignment="1">
      <alignment vertical="center" wrapText="1"/>
      <protection/>
    </xf>
    <xf numFmtId="49" fontId="142" fillId="0" borderId="67" xfId="684" applyNumberFormat="1" applyFont="1" applyBorder="1" applyAlignment="1">
      <alignment horizontal="center" vertical="center" wrapText="1"/>
      <protection/>
    </xf>
    <xf numFmtId="49" fontId="142" fillId="0" borderId="68" xfId="684" applyNumberFormat="1" applyFont="1" applyBorder="1" applyAlignment="1">
      <alignment horizontal="center" vertical="center" wrapText="1"/>
      <protection/>
    </xf>
    <xf numFmtId="49" fontId="142" fillId="0" borderId="60" xfId="684" applyNumberFormat="1" applyFont="1" applyBorder="1" applyAlignment="1">
      <alignment horizontal="justify" vertical="center" wrapText="1"/>
      <protection/>
    </xf>
    <xf numFmtId="49" fontId="142" fillId="0" borderId="60" xfId="684" applyNumberFormat="1" applyFont="1" applyBorder="1" applyAlignment="1">
      <alignment horizontal="center" vertical="center" wrapText="1"/>
      <protection/>
    </xf>
    <xf numFmtId="49" fontId="142" fillId="0" borderId="57" xfId="684" applyNumberFormat="1" applyFont="1" applyBorder="1" applyAlignment="1">
      <alignment horizontal="center" vertical="center" wrapText="1"/>
      <protection/>
    </xf>
    <xf numFmtId="49" fontId="142" fillId="0" borderId="56" xfId="684" applyNumberFormat="1" applyFont="1" applyBorder="1" applyAlignment="1">
      <alignment horizontal="center" vertical="center" wrapText="1"/>
      <protection/>
    </xf>
    <xf numFmtId="49" fontId="140" fillId="0" borderId="69" xfId="684" applyNumberFormat="1" applyFont="1" applyBorder="1" applyAlignment="1">
      <alignment horizontal="center" wrapText="1"/>
      <protection/>
    </xf>
    <xf numFmtId="49" fontId="140" fillId="0" borderId="69" xfId="684" applyNumberFormat="1" applyFont="1" applyBorder="1" applyAlignment="1">
      <alignment wrapText="1"/>
      <protection/>
    </xf>
    <xf numFmtId="49" fontId="140" fillId="0" borderId="69" xfId="684" applyNumberFormat="1" applyFont="1" applyBorder="1" applyAlignment="1">
      <alignment horizontal="right" wrapText="1"/>
      <protection/>
    </xf>
    <xf numFmtId="49" fontId="23" fillId="0" borderId="0" xfId="684" applyNumberFormat="1" applyFont="1" applyAlignment="1">
      <alignment horizontal="right" vertical="top"/>
      <protection/>
    </xf>
    <xf numFmtId="49" fontId="139" fillId="0" borderId="0" xfId="684" applyNumberFormat="1" applyFont="1">
      <alignment/>
      <protection/>
    </xf>
    <xf numFmtId="49" fontId="139" fillId="0" borderId="0" xfId="734" applyNumberFormat="1" applyFont="1">
      <alignment/>
      <protection/>
    </xf>
    <xf numFmtId="190" fontId="143" fillId="0" borderId="0" xfId="684" applyNumberFormat="1" applyFont="1" applyAlignment="1">
      <alignment horizontal="left" wrapText="1"/>
      <protection/>
    </xf>
    <xf numFmtId="190" fontId="143" fillId="0" borderId="0" xfId="684" applyNumberFormat="1" applyFont="1" applyAlignment="1">
      <alignment horizontal="center" wrapText="1"/>
      <protection/>
    </xf>
    <xf numFmtId="191" fontId="144" fillId="0" borderId="0" xfId="684" applyNumberFormat="1" applyFont="1" applyAlignment="1">
      <alignment horizontal="right"/>
      <protection/>
    </xf>
    <xf numFmtId="192" fontId="144" fillId="0" borderId="0" xfId="684" applyNumberFormat="1" applyFont="1" applyAlignment="1" applyProtection="1">
      <alignment horizontal="right"/>
      <protection locked="0"/>
    </xf>
    <xf numFmtId="4" fontId="145" fillId="0" borderId="0" xfId="684" applyNumberFormat="1" applyFont="1" applyAlignment="1" applyProtection="1">
      <alignment horizontal="right"/>
      <protection locked="0"/>
    </xf>
    <xf numFmtId="0" fontId="144" fillId="0" borderId="0" xfId="684" applyFont="1">
      <alignment/>
      <protection/>
    </xf>
    <xf numFmtId="49" fontId="141" fillId="0" borderId="0" xfId="684" applyNumberFormat="1" applyFont="1" applyAlignment="1">
      <alignment horizontal="left"/>
      <protection/>
    </xf>
    <xf numFmtId="190" fontId="141" fillId="0" borderId="0" xfId="684" applyNumberFormat="1" applyFont="1" applyAlignment="1">
      <alignment horizontal="left"/>
      <protection/>
    </xf>
    <xf numFmtId="190" fontId="141" fillId="0" borderId="0" xfId="684" applyNumberFormat="1" applyFont="1" applyAlignment="1">
      <alignment horizontal="center"/>
      <protection/>
    </xf>
    <xf numFmtId="191" fontId="141" fillId="0" borderId="0" xfId="684" applyNumberFormat="1" applyFont="1" applyAlignment="1">
      <alignment horizontal="right"/>
      <protection/>
    </xf>
    <xf numFmtId="192" fontId="141" fillId="0" borderId="0" xfId="684" applyNumberFormat="1" applyFont="1" applyAlignment="1" applyProtection="1">
      <alignment horizontal="right"/>
      <protection locked="0"/>
    </xf>
    <xf numFmtId="193" fontId="141" fillId="0" borderId="0" xfId="684" applyNumberFormat="1" applyFont="1" applyAlignment="1">
      <alignment horizontal="right"/>
      <protection/>
    </xf>
    <xf numFmtId="4" fontId="141" fillId="0" borderId="0" xfId="684" applyNumberFormat="1" applyFont="1" applyAlignment="1">
      <alignment horizontal="right"/>
      <protection/>
    </xf>
    <xf numFmtId="0" fontId="141" fillId="0" borderId="0" xfId="684" applyFont="1">
      <alignment/>
      <protection/>
    </xf>
    <xf numFmtId="190" fontId="146" fillId="0" borderId="70" xfId="684" applyNumberFormat="1" applyFont="1" applyBorder="1" applyAlignment="1">
      <alignment horizontal="right" vertical="center" wrapText="1"/>
      <protection/>
    </xf>
    <xf numFmtId="49" fontId="147" fillId="0" borderId="70" xfId="684" applyNumberFormat="1" applyFont="1" applyBorder="1" applyAlignment="1">
      <alignment horizontal="left"/>
      <protection/>
    </xf>
    <xf numFmtId="190" fontId="148" fillId="0" borderId="70" xfId="684" applyNumberFormat="1" applyFont="1" applyBorder="1" applyAlignment="1">
      <alignment horizontal="left"/>
      <protection/>
    </xf>
    <xf numFmtId="49" fontId="146" fillId="0" borderId="70" xfId="684" applyNumberFormat="1" applyFont="1" applyBorder="1" applyAlignment="1">
      <alignment horizontal="center" vertical="center" wrapText="1"/>
      <protection/>
    </xf>
    <xf numFmtId="4" fontId="146" fillId="0" borderId="70" xfId="684" applyNumberFormat="1" applyFont="1" applyBorder="1" applyAlignment="1">
      <alignment horizontal="center" vertical="center" wrapText="1"/>
      <protection/>
    </xf>
    <xf numFmtId="4" fontId="149" fillId="0" borderId="70" xfId="684" applyNumberFormat="1" applyFont="1" applyBorder="1" applyAlignment="1">
      <alignment horizontal="right" vertical="center" wrapText="1"/>
      <protection/>
    </xf>
    <xf numFmtId="4" fontId="146" fillId="0" borderId="70" xfId="684" applyNumberFormat="1" applyFont="1" applyBorder="1" applyAlignment="1">
      <alignment horizontal="right" vertical="center" wrapText="1"/>
      <protection/>
    </xf>
    <xf numFmtId="4" fontId="150" fillId="0" borderId="70" xfId="684" applyNumberFormat="1" applyFont="1" applyBorder="1" applyAlignment="1">
      <alignment horizontal="right" vertical="center" wrapText="1"/>
      <protection/>
    </xf>
    <xf numFmtId="188" fontId="146" fillId="0" borderId="71" xfId="684" applyNumberFormat="1" applyFont="1" applyBorder="1" applyAlignment="1">
      <alignment horizontal="right" vertical="center" wrapText="1"/>
      <protection/>
    </xf>
    <xf numFmtId="190" fontId="34" fillId="0" borderId="70" xfId="684" applyNumberFormat="1" applyFont="1" applyBorder="1" applyAlignment="1">
      <alignment horizontal="left" wrapText="1"/>
      <protection/>
    </xf>
    <xf numFmtId="49" fontId="146" fillId="0" borderId="70" xfId="684" applyNumberFormat="1" applyFont="1" applyBorder="1" applyAlignment="1">
      <alignment horizontal="left" vertical="center" wrapText="1"/>
      <protection/>
    </xf>
    <xf numFmtId="4" fontId="149" fillId="30" borderId="70" xfId="684" applyNumberFormat="1" applyFont="1" applyFill="1" applyBorder="1" applyAlignment="1">
      <alignment horizontal="right" vertical="center" wrapText="1"/>
      <protection/>
    </xf>
    <xf numFmtId="4" fontId="146" fillId="30" borderId="70" xfId="684" applyNumberFormat="1" applyFont="1" applyFill="1" applyBorder="1" applyAlignment="1">
      <alignment horizontal="right" vertical="center" wrapText="1"/>
      <protection/>
    </xf>
    <xf numFmtId="49" fontId="146" fillId="0" borderId="72" xfId="684" applyNumberFormat="1" applyFont="1" applyBorder="1" applyAlignment="1">
      <alignment horizontal="center" vertical="center" wrapText="1"/>
      <protection/>
    </xf>
    <xf numFmtId="4" fontId="146" fillId="0" borderId="72" xfId="684" applyNumberFormat="1" applyFont="1" applyBorder="1" applyAlignment="1">
      <alignment horizontal="center" vertical="center" wrapText="1"/>
      <protection/>
    </xf>
    <xf numFmtId="4" fontId="149" fillId="0" borderId="72" xfId="684" applyNumberFormat="1" applyFont="1" applyBorder="1" applyAlignment="1">
      <alignment horizontal="right" vertical="center" wrapText="1"/>
      <protection/>
    </xf>
    <xf numFmtId="4" fontId="146" fillId="0" borderId="72" xfId="684" applyNumberFormat="1" applyFont="1" applyBorder="1" applyAlignment="1">
      <alignment horizontal="right" vertical="center" wrapText="1"/>
      <protection/>
    </xf>
    <xf numFmtId="49" fontId="146" fillId="0" borderId="71" xfId="684" applyNumberFormat="1" applyFont="1" applyBorder="1" applyAlignment="1">
      <alignment horizontal="center" vertical="center" wrapText="1"/>
      <protection/>
    </xf>
    <xf numFmtId="49" fontId="146" fillId="0" borderId="71" xfId="684" applyNumberFormat="1" applyFont="1" applyBorder="1" applyAlignment="1">
      <alignment horizontal="left" vertical="center" wrapText="1"/>
      <protection/>
    </xf>
    <xf numFmtId="0" fontId="1" fillId="0" borderId="0" xfId="684" applyAlignment="1">
      <alignment horizontal="center"/>
      <protection/>
    </xf>
    <xf numFmtId="0" fontId="1" fillId="0" borderId="0" xfId="684" applyAlignment="1">
      <alignment horizontal="right"/>
      <protection/>
    </xf>
    <xf numFmtId="0" fontId="152" fillId="0" borderId="0" xfId="685" applyFont="1">
      <alignment/>
      <protection/>
    </xf>
    <xf numFmtId="0" fontId="153" fillId="0" borderId="73" xfId="685" applyFont="1" applyBorder="1">
      <alignment/>
      <protection/>
    </xf>
    <xf numFmtId="0" fontId="153" fillId="0" borderId="74" xfId="685" applyFont="1" applyBorder="1">
      <alignment/>
      <protection/>
    </xf>
    <xf numFmtId="0" fontId="152" fillId="0" borderId="74" xfId="685" applyFont="1" applyBorder="1">
      <alignment/>
      <protection/>
    </xf>
    <xf numFmtId="0" fontId="152" fillId="0" borderId="75" xfId="685" applyFont="1" applyBorder="1">
      <alignment/>
      <protection/>
    </xf>
    <xf numFmtId="0" fontId="153" fillId="0" borderId="76" xfId="685" applyFont="1" applyBorder="1">
      <alignment/>
      <protection/>
    </xf>
    <xf numFmtId="0" fontId="153" fillId="0" borderId="0" xfId="685" applyFont="1" applyAlignment="1">
      <alignment horizontal="right"/>
      <protection/>
    </xf>
    <xf numFmtId="0" fontId="154" fillId="0" borderId="0" xfId="685" applyFont="1">
      <alignment/>
      <protection/>
    </xf>
    <xf numFmtId="0" fontId="152" fillId="0" borderId="77" xfId="685" applyFont="1" applyBorder="1">
      <alignment/>
      <protection/>
    </xf>
    <xf numFmtId="14" fontId="153" fillId="0" borderId="0" xfId="685" applyNumberFormat="1" applyFont="1" applyAlignment="1">
      <alignment horizontal="left"/>
      <protection/>
    </xf>
    <xf numFmtId="49" fontId="152" fillId="0" borderId="0" xfId="685" applyNumberFormat="1" applyFont="1">
      <alignment/>
      <protection/>
    </xf>
    <xf numFmtId="194" fontId="152" fillId="0" borderId="0" xfId="685" applyNumberFormat="1" applyFont="1">
      <alignment/>
      <protection/>
    </xf>
    <xf numFmtId="14" fontId="152" fillId="0" borderId="0" xfId="685" applyNumberFormat="1" applyFont="1" applyAlignment="1">
      <alignment horizontal="left"/>
      <protection/>
    </xf>
    <xf numFmtId="0" fontId="153" fillId="0" borderId="78" xfId="685" applyFont="1" applyBorder="1">
      <alignment/>
      <protection/>
    </xf>
    <xf numFmtId="0" fontId="153" fillId="0" borderId="79" xfId="685" applyFont="1" applyBorder="1">
      <alignment/>
      <protection/>
    </xf>
    <xf numFmtId="0" fontId="152" fillId="0" borderId="79" xfId="685" applyFont="1" applyBorder="1">
      <alignment/>
      <protection/>
    </xf>
    <xf numFmtId="0" fontId="152" fillId="0" borderId="80" xfId="685" applyFont="1" applyBorder="1">
      <alignment/>
      <protection/>
    </xf>
    <xf numFmtId="0" fontId="153" fillId="0" borderId="0" xfId="685" applyFont="1">
      <alignment/>
      <protection/>
    </xf>
    <xf numFmtId="0" fontId="152" fillId="0" borderId="0" xfId="685" applyFont="1" applyAlignment="1">
      <alignment horizontal="left"/>
      <protection/>
    </xf>
    <xf numFmtId="0" fontId="152" fillId="0" borderId="0" xfId="685" applyFont="1" applyAlignment="1">
      <alignment horizontal="right"/>
      <protection/>
    </xf>
    <xf numFmtId="195" fontId="152" fillId="0" borderId="0" xfId="685" applyNumberFormat="1" applyFont="1" applyAlignment="1">
      <alignment horizontal="right"/>
      <protection/>
    </xf>
    <xf numFmtId="195" fontId="152" fillId="0" borderId="0" xfId="685" applyNumberFormat="1" applyFont="1">
      <alignment/>
      <protection/>
    </xf>
    <xf numFmtId="195" fontId="155" fillId="0" borderId="0" xfId="685" applyNumberFormat="1" applyFont="1">
      <alignment/>
      <protection/>
    </xf>
    <xf numFmtId="0" fontId="152" fillId="0" borderId="74" xfId="685" applyFont="1" applyBorder="1" applyAlignment="1">
      <alignment horizontal="right"/>
      <protection/>
    </xf>
    <xf numFmtId="0" fontId="152" fillId="0" borderId="75" xfId="685" applyFont="1" applyBorder="1" applyAlignment="1">
      <alignment horizontal="left"/>
      <protection/>
    </xf>
    <xf numFmtId="0" fontId="153" fillId="0" borderId="55" xfId="685" applyFont="1" applyBorder="1" applyAlignment="1">
      <alignment horizontal="right"/>
      <protection/>
    </xf>
    <xf numFmtId="0" fontId="152" fillId="0" borderId="77" xfId="685" applyFont="1" applyBorder="1" applyAlignment="1">
      <alignment horizontal="left"/>
      <protection/>
    </xf>
    <xf numFmtId="0" fontId="153" fillId="0" borderId="0" xfId="685" applyFont="1" applyAlignment="1">
      <alignment horizontal="left"/>
      <protection/>
    </xf>
    <xf numFmtId="0" fontId="152" fillId="0" borderId="79" xfId="685" applyFont="1" applyBorder="1" applyAlignment="1">
      <alignment horizontal="right"/>
      <protection/>
    </xf>
    <xf numFmtId="0" fontId="152" fillId="0" borderId="80" xfId="685" applyFont="1" applyBorder="1" applyAlignment="1">
      <alignment horizontal="left"/>
      <protection/>
    </xf>
    <xf numFmtId="0" fontId="156" fillId="0" borderId="0" xfId="685" applyFont="1">
      <alignment/>
      <protection/>
    </xf>
    <xf numFmtId="0" fontId="156" fillId="0" borderId="0" xfId="685" applyFont="1" applyAlignment="1">
      <alignment horizontal="right"/>
      <protection/>
    </xf>
    <xf numFmtId="0" fontId="156" fillId="0" borderId="0" xfId="685" applyFont="1" applyAlignment="1">
      <alignment horizontal="left"/>
      <protection/>
    </xf>
    <xf numFmtId="0" fontId="152" fillId="0" borderId="81" xfId="685" applyFont="1" applyBorder="1" applyAlignment="1">
      <alignment horizontal="center" vertical="center"/>
      <protection/>
    </xf>
    <xf numFmtId="0" fontId="152" fillId="0" borderId="82" xfId="685" applyFont="1" applyBorder="1" applyAlignment="1">
      <alignment horizontal="center"/>
      <protection/>
    </xf>
    <xf numFmtId="0" fontId="152" fillId="0" borderId="83" xfId="685" applyFont="1" applyBorder="1" applyAlignment="1">
      <alignment horizontal="center"/>
      <protection/>
    </xf>
    <xf numFmtId="0" fontId="152" fillId="0" borderId="84" xfId="685" applyFont="1" applyBorder="1" applyAlignment="1">
      <alignment horizontal="center"/>
      <protection/>
    </xf>
    <xf numFmtId="0" fontId="152" fillId="0" borderId="85" xfId="685" applyFont="1" applyBorder="1" applyAlignment="1">
      <alignment vertical="center"/>
      <protection/>
    </xf>
    <xf numFmtId="49" fontId="97" fillId="0" borderId="58" xfId="685" applyNumberFormat="1" applyBorder="1" applyAlignment="1">
      <alignment horizontal="center" vertical="center" wrapText="1"/>
      <protection/>
    </xf>
    <xf numFmtId="49" fontId="152" fillId="0" borderId="47" xfId="685" applyNumberFormat="1" applyFont="1" applyBorder="1" applyAlignment="1">
      <alignment horizontal="center" vertical="center"/>
      <protection/>
    </xf>
    <xf numFmtId="0" fontId="152" fillId="0" borderId="86" xfId="685" applyFont="1" applyBorder="1" applyAlignment="1">
      <alignment horizontal="left" vertical="center" wrapText="1"/>
      <protection/>
    </xf>
    <xf numFmtId="3" fontId="152" fillId="0" borderId="87" xfId="685" applyNumberFormat="1" applyFont="1" applyBorder="1" applyAlignment="1">
      <alignment horizontal="right"/>
      <protection/>
    </xf>
    <xf numFmtId="49" fontId="152" fillId="0" borderId="86" xfId="685" applyNumberFormat="1" applyFont="1" applyBorder="1" applyAlignment="1">
      <alignment horizontal="left"/>
      <protection/>
    </xf>
    <xf numFmtId="3" fontId="152" fillId="30" borderId="88" xfId="685" applyNumberFormat="1" applyFont="1" applyFill="1" applyBorder="1" applyAlignment="1">
      <alignment horizontal="right"/>
      <protection/>
    </xf>
    <xf numFmtId="3" fontId="152" fillId="0" borderId="89" xfId="685" applyNumberFormat="1" applyFont="1" applyBorder="1" applyAlignment="1">
      <alignment horizontal="right"/>
      <protection/>
    </xf>
    <xf numFmtId="0" fontId="152" fillId="0" borderId="0" xfId="685" applyFont="1" applyAlignment="1">
      <alignment horizontal="center" vertical="center"/>
      <protection/>
    </xf>
    <xf numFmtId="3" fontId="157" fillId="0" borderId="87" xfId="685" applyNumberFormat="1" applyFont="1" applyBorder="1" applyAlignment="1">
      <alignment horizontal="right"/>
      <protection/>
    </xf>
    <xf numFmtId="49" fontId="157" fillId="0" borderId="86" xfId="685" applyNumberFormat="1" applyFont="1" applyBorder="1" applyAlignment="1">
      <alignment horizontal="left"/>
      <protection/>
    </xf>
    <xf numFmtId="49" fontId="158" fillId="0" borderId="58" xfId="685" applyNumberFormat="1" applyFont="1" applyBorder="1" applyAlignment="1">
      <alignment horizontal="center" vertical="center" wrapText="1"/>
      <protection/>
    </xf>
    <xf numFmtId="49" fontId="157" fillId="0" borderId="47" xfId="685" applyNumberFormat="1" applyFont="1" applyBorder="1" applyAlignment="1">
      <alignment horizontal="center" vertical="center"/>
      <protection/>
    </xf>
    <xf numFmtId="0" fontId="157" fillId="0" borderId="86" xfId="685" applyFont="1" applyBorder="1" applyAlignment="1">
      <alignment horizontal="left" vertical="center" wrapText="1"/>
      <protection/>
    </xf>
    <xf numFmtId="3" fontId="157" fillId="30" borderId="88" xfId="685" applyNumberFormat="1" applyFont="1" applyFill="1" applyBorder="1" applyAlignment="1">
      <alignment horizontal="right"/>
      <protection/>
    </xf>
    <xf numFmtId="3" fontId="157" fillId="0" borderId="89" xfId="685" applyNumberFormat="1" applyFont="1" applyBorder="1" applyAlignment="1">
      <alignment horizontal="right"/>
      <protection/>
    </xf>
    <xf numFmtId="0" fontId="157" fillId="0" borderId="0" xfId="685" applyFont="1" applyAlignment="1">
      <alignment horizontal="center" vertical="center"/>
      <protection/>
    </xf>
    <xf numFmtId="49" fontId="153" fillId="0" borderId="76" xfId="685" applyNumberFormat="1" applyFont="1" applyBorder="1" applyAlignment="1">
      <alignment horizontal="left" vertical="top"/>
      <protection/>
    </xf>
    <xf numFmtId="0" fontId="153" fillId="0" borderId="77" xfId="685" applyFont="1" applyBorder="1" applyAlignment="1">
      <alignment horizontal="left"/>
      <protection/>
    </xf>
    <xf numFmtId="195" fontId="153" fillId="0" borderId="0" xfId="685" applyNumberFormat="1" applyFont="1" applyAlignment="1">
      <alignment horizontal="right"/>
      <protection/>
    </xf>
    <xf numFmtId="196" fontId="153" fillId="0" borderId="0" xfId="685" applyNumberFormat="1" applyFont="1" applyAlignment="1">
      <alignment horizontal="right"/>
      <protection/>
    </xf>
    <xf numFmtId="195" fontId="152" fillId="0" borderId="77" xfId="685" applyNumberFormat="1" applyFont="1" applyBorder="1" applyAlignment="1">
      <alignment horizontal="right"/>
      <protection/>
    </xf>
    <xf numFmtId="49" fontId="153" fillId="0" borderId="0" xfId="685" applyNumberFormat="1" applyFont="1" applyAlignment="1">
      <alignment horizontal="right" vertical="top"/>
      <protection/>
    </xf>
    <xf numFmtId="195" fontId="152" fillId="0" borderId="45" xfId="685" applyNumberFormat="1" applyFont="1" applyBorder="1" applyAlignment="1">
      <alignment horizontal="right"/>
      <protection/>
    </xf>
    <xf numFmtId="3" fontId="152" fillId="0" borderId="61" xfId="685" applyNumberFormat="1" applyFont="1" applyBorder="1" applyAlignment="1">
      <alignment horizontal="right"/>
      <protection/>
    </xf>
    <xf numFmtId="195" fontId="152" fillId="0" borderId="47" xfId="685" applyNumberFormat="1" applyFont="1" applyBorder="1" applyAlignment="1">
      <alignment horizontal="right"/>
      <protection/>
    </xf>
    <xf numFmtId="197" fontId="155" fillId="0" borderId="77" xfId="685" applyNumberFormat="1" applyFont="1" applyBorder="1" applyAlignment="1">
      <alignment horizontal="right"/>
      <protection/>
    </xf>
    <xf numFmtId="0" fontId="153" fillId="0" borderId="78" xfId="685" applyFont="1" applyBorder="1" applyAlignment="1">
      <alignment horizontal="left"/>
      <protection/>
    </xf>
    <xf numFmtId="0" fontId="153" fillId="0" borderId="79" xfId="685" applyFont="1" applyBorder="1" applyAlignment="1">
      <alignment horizontal="left"/>
      <protection/>
    </xf>
    <xf numFmtId="0" fontId="153" fillId="0" borderId="79" xfId="685" applyFont="1" applyBorder="1" applyAlignment="1">
      <alignment horizontal="right"/>
      <protection/>
    </xf>
    <xf numFmtId="0" fontId="153" fillId="0" borderId="80" xfId="685" applyFont="1" applyBorder="1" applyAlignment="1">
      <alignment horizontal="left"/>
      <protection/>
    </xf>
    <xf numFmtId="195" fontId="155" fillId="0" borderId="79" xfId="685" applyNumberFormat="1" applyFont="1" applyBorder="1" applyAlignment="1">
      <alignment horizontal="right"/>
      <protection/>
    </xf>
    <xf numFmtId="195" fontId="155" fillId="0" borderId="80" xfId="685" applyNumberFormat="1" applyFont="1" applyBorder="1" applyAlignment="1">
      <alignment horizontal="right"/>
      <protection/>
    </xf>
    <xf numFmtId="0" fontId="152" fillId="0" borderId="74" xfId="685" applyFont="1" applyBorder="1" applyAlignment="1">
      <alignment horizontal="left"/>
      <protection/>
    </xf>
    <xf numFmtId="49" fontId="152" fillId="0" borderId="90" xfId="685" applyNumberFormat="1" applyFont="1" applyBorder="1" applyAlignment="1">
      <alignment horizontal="center" vertical="justify" wrapText="1"/>
      <protection/>
    </xf>
    <xf numFmtId="0" fontId="152" fillId="0" borderId="75" xfId="685" applyFont="1" applyBorder="1" applyAlignment="1">
      <alignment horizontal="left" wrapText="1"/>
      <protection/>
    </xf>
    <xf numFmtId="3" fontId="152" fillId="0" borderId="73" xfId="685" applyNumberFormat="1" applyFont="1" applyBorder="1" applyAlignment="1">
      <alignment horizontal="right"/>
      <protection/>
    </xf>
    <xf numFmtId="49" fontId="152" fillId="0" borderId="75" xfId="685" applyNumberFormat="1" applyFont="1" applyBorder="1" applyAlignment="1">
      <alignment horizontal="left"/>
      <protection/>
    </xf>
    <xf numFmtId="196" fontId="152" fillId="30" borderId="91" xfId="685" applyNumberFormat="1" applyFont="1" applyFill="1" applyBorder="1" applyAlignment="1">
      <alignment horizontal="right"/>
      <protection/>
    </xf>
    <xf numFmtId="196" fontId="152" fillId="0" borderId="92" xfId="685" applyNumberFormat="1" applyFont="1" applyBorder="1" applyAlignment="1">
      <alignment horizontal="right"/>
      <protection/>
    </xf>
    <xf numFmtId="196" fontId="152" fillId="0" borderId="93" xfId="685" applyNumberFormat="1" applyFont="1" applyBorder="1" applyAlignment="1">
      <alignment horizontal="right"/>
      <protection/>
    </xf>
    <xf numFmtId="0" fontId="152" fillId="0" borderId="94" xfId="685" applyFont="1" applyBorder="1" applyAlignment="1">
      <alignment horizontal="left" wrapText="1"/>
      <protection/>
    </xf>
    <xf numFmtId="3" fontId="152" fillId="0" borderId="95" xfId="685" applyNumberFormat="1" applyFont="1" applyBorder="1" applyAlignment="1">
      <alignment horizontal="right"/>
      <protection/>
    </xf>
    <xf numFmtId="49" fontId="152" fillId="0" borderId="94" xfId="685" applyNumberFormat="1" applyFont="1" applyBorder="1" applyAlignment="1">
      <alignment horizontal="left"/>
      <protection/>
    </xf>
    <xf numFmtId="3" fontId="152" fillId="30" borderId="96" xfId="685" applyNumberFormat="1" applyFont="1" applyFill="1" applyBorder="1" applyAlignment="1">
      <alignment horizontal="right"/>
      <protection/>
    </xf>
    <xf numFmtId="3" fontId="152" fillId="0" borderId="97" xfId="685" applyNumberFormat="1" applyFont="1" applyBorder="1" applyAlignment="1">
      <alignment horizontal="right"/>
      <protection/>
    </xf>
    <xf numFmtId="3" fontId="152" fillId="0" borderId="98" xfId="685" applyNumberFormat="1" applyFont="1" applyBorder="1" applyAlignment="1">
      <alignment horizontal="right"/>
      <protection/>
    </xf>
    <xf numFmtId="49" fontId="152" fillId="0" borderId="60" xfId="685" applyNumberFormat="1" applyFont="1" applyBorder="1" applyAlignment="1">
      <alignment horizontal="center" vertical="justify" wrapText="1"/>
      <protection/>
    </xf>
    <xf numFmtId="0" fontId="152" fillId="0" borderId="77" xfId="685" applyFont="1" applyBorder="1" applyAlignment="1">
      <alignment horizontal="left" wrapText="1"/>
      <protection/>
    </xf>
    <xf numFmtId="3" fontId="152" fillId="0" borderId="76" xfId="685" applyNumberFormat="1" applyFont="1" applyBorder="1" applyAlignment="1">
      <alignment horizontal="right"/>
      <protection/>
    </xf>
    <xf numFmtId="49" fontId="152" fillId="0" borderId="77" xfId="685" applyNumberFormat="1" applyFont="1" applyBorder="1" applyAlignment="1">
      <alignment horizontal="left"/>
      <protection/>
    </xf>
    <xf numFmtId="3" fontId="152" fillId="30" borderId="99" xfId="685" applyNumberFormat="1" applyFont="1" applyFill="1" applyBorder="1" applyAlignment="1">
      <alignment horizontal="right"/>
      <protection/>
    </xf>
    <xf numFmtId="3" fontId="152" fillId="0" borderId="100" xfId="685" applyNumberFormat="1" applyFont="1" applyBorder="1" applyAlignment="1">
      <alignment horizontal="right"/>
      <protection/>
    </xf>
    <xf numFmtId="3" fontId="152" fillId="0" borderId="101" xfId="685" applyNumberFormat="1" applyFont="1" applyBorder="1" applyAlignment="1">
      <alignment horizontal="right"/>
      <protection/>
    </xf>
    <xf numFmtId="49" fontId="152" fillId="0" borderId="58" xfId="685" applyNumberFormat="1" applyFont="1" applyBorder="1" applyAlignment="1">
      <alignment horizontal="center" vertical="center" wrapText="1"/>
      <protection/>
    </xf>
    <xf numFmtId="0" fontId="152" fillId="0" borderId="86" xfId="685" applyFont="1" applyBorder="1" applyAlignment="1">
      <alignment horizontal="left" wrapText="1"/>
      <protection/>
    </xf>
    <xf numFmtId="49" fontId="152" fillId="0" borderId="102" xfId="685" applyNumberFormat="1" applyFont="1" applyBorder="1" applyAlignment="1">
      <alignment horizontal="center" vertical="justify" wrapText="1"/>
      <protection/>
    </xf>
    <xf numFmtId="0" fontId="152" fillId="0" borderId="103" xfId="685" applyFont="1" applyBorder="1" applyAlignment="1">
      <alignment horizontal="left" wrapText="1"/>
      <protection/>
    </xf>
    <xf numFmtId="3" fontId="152" fillId="0" borderId="104" xfId="685" applyNumberFormat="1" applyFont="1" applyBorder="1" applyAlignment="1">
      <alignment horizontal="right"/>
      <protection/>
    </xf>
    <xf numFmtId="49" fontId="152" fillId="0" borderId="103" xfId="685" applyNumberFormat="1" applyFont="1" applyBorder="1" applyAlignment="1">
      <alignment horizontal="left"/>
      <protection/>
    </xf>
    <xf numFmtId="3" fontId="152" fillId="0" borderId="105" xfId="685" applyNumberFormat="1" applyFont="1" applyBorder="1" applyAlignment="1">
      <alignment horizontal="right"/>
      <protection/>
    </xf>
    <xf numFmtId="0" fontId="159" fillId="0" borderId="0" xfId="685" applyFont="1">
      <alignment/>
      <protection/>
    </xf>
    <xf numFmtId="0" fontId="159" fillId="0" borderId="0" xfId="685" applyFont="1" applyAlignment="1">
      <alignment horizontal="right"/>
      <protection/>
    </xf>
    <xf numFmtId="0" fontId="159" fillId="0" borderId="0" xfId="685" applyFont="1" applyAlignment="1">
      <alignment horizontal="left"/>
      <protection/>
    </xf>
    <xf numFmtId="0" fontId="157" fillId="0" borderId="0" xfId="685" applyFont="1">
      <alignment/>
      <protection/>
    </xf>
    <xf numFmtId="49" fontId="3" fillId="0" borderId="1" xfId="688" applyNumberFormat="1" applyFont="1" applyBorder="1" applyAlignment="1">
      <alignment horizontal="left" vertical="center" wrapText="1"/>
      <protection/>
    </xf>
    <xf numFmtId="183" fontId="160" fillId="0" borderId="1" xfId="688" applyNumberFormat="1" applyFont="1" applyBorder="1" applyAlignment="1">
      <alignment horizontal="right" vertical="center" wrapText="1"/>
      <protection/>
    </xf>
    <xf numFmtId="49" fontId="160" fillId="0" borderId="1" xfId="688" applyNumberFormat="1" applyFont="1" applyBorder="1" applyAlignment="1">
      <alignment horizontal="left" vertical="center" wrapText="1"/>
      <protection/>
    </xf>
    <xf numFmtId="49" fontId="161" fillId="0" borderId="1" xfId="688" applyNumberFormat="1" applyFont="1" applyBorder="1" applyAlignment="1">
      <alignment horizontal="left" vertical="center" wrapText="1"/>
      <protection/>
    </xf>
    <xf numFmtId="49" fontId="160" fillId="0" borderId="65" xfId="688" applyNumberFormat="1" applyFont="1" applyBorder="1" applyAlignment="1">
      <alignment horizontal="left" vertical="center" wrapText="1"/>
      <protection/>
    </xf>
    <xf numFmtId="174" fontId="160" fillId="0" borderId="1" xfId="688" applyNumberFormat="1" applyFont="1" applyBorder="1" applyAlignment="1">
      <alignment horizontal="center" vertical="center" wrapText="1"/>
      <protection/>
    </xf>
    <xf numFmtId="174" fontId="160" fillId="30" borderId="1" xfId="688" applyNumberFormat="1" applyFont="1" applyFill="1" applyBorder="1" applyAlignment="1">
      <alignment horizontal="right" vertical="center" wrapText="1"/>
      <protection/>
    </xf>
    <xf numFmtId="174" fontId="160" fillId="0" borderId="1" xfId="688" applyNumberFormat="1" applyFont="1" applyBorder="1" applyAlignment="1">
      <alignment horizontal="right" vertical="center" wrapText="1"/>
      <protection/>
    </xf>
    <xf numFmtId="0" fontId="45" fillId="0" borderId="0" xfId="0" applyFont="1"/>
    <xf numFmtId="0" fontId="46" fillId="0" borderId="0" xfId="0" applyFont="1"/>
    <xf numFmtId="0" fontId="46" fillId="31" borderId="0" xfId="0" applyFont="1" applyFill="1"/>
    <xf numFmtId="49" fontId="46" fillId="0" borderId="0" xfId="0" applyNumberFormat="1" applyFont="1" applyAlignment="1">
      <alignment horizontal="left" vertical="top" wrapText="1"/>
    </xf>
    <xf numFmtId="49" fontId="45" fillId="0" borderId="0" xfId="0" applyNumberFormat="1" applyFont="1"/>
    <xf numFmtId="49" fontId="45" fillId="0" borderId="0" xfId="0" applyNumberFormat="1" applyFont="1" applyAlignment="1">
      <alignment vertical="top"/>
    </xf>
    <xf numFmtId="49" fontId="45" fillId="0" borderId="0" xfId="0" applyNumberFormat="1" applyFont="1" applyAlignment="1">
      <alignment horizontal="left" vertical="top" wrapText="1"/>
    </xf>
    <xf numFmtId="0" fontId="45" fillId="0" borderId="0" xfId="0" applyFont="1" applyAlignment="1">
      <alignment horizontal="center" vertical="top" shrinkToFit="1"/>
    </xf>
    <xf numFmtId="49" fontId="162" fillId="0" borderId="0" xfId="0" applyNumberFormat="1" applyFont="1" applyAlignment="1">
      <alignment horizontal="left" vertical="top" wrapText="1"/>
    </xf>
    <xf numFmtId="0" fontId="162" fillId="0" borderId="0" xfId="0" applyFont="1" applyAlignment="1">
      <alignment horizontal="center" vertical="top" shrinkToFit="1"/>
    </xf>
    <xf numFmtId="0" fontId="162" fillId="0" borderId="0" xfId="0" applyFont="1"/>
    <xf numFmtId="38" fontId="162" fillId="0" borderId="0" xfId="0" applyNumberFormat="1" applyFont="1"/>
    <xf numFmtId="166" fontId="162" fillId="0" borderId="0" xfId="0" applyNumberFormat="1" applyFont="1" applyAlignment="1">
      <alignment horizontal="left" vertical="top" wrapText="1"/>
    </xf>
    <xf numFmtId="166" fontId="162" fillId="0" borderId="0" xfId="0" applyNumberFormat="1" applyFont="1" applyAlignment="1">
      <alignment horizontal="center" vertical="top" wrapText="1" shrinkToFit="1"/>
    </xf>
    <xf numFmtId="38" fontId="45" fillId="0" borderId="0" xfId="0" applyNumberFormat="1" applyFont="1"/>
    <xf numFmtId="49" fontId="46" fillId="0" borderId="0" xfId="0" applyNumberFormat="1" applyFont="1"/>
    <xf numFmtId="49" fontId="45" fillId="0" borderId="0" xfId="0" applyNumberFormat="1" applyFont="1" applyAlignment="1">
      <alignment horizontal="left" wrapText="1"/>
    </xf>
    <xf numFmtId="0" fontId="45" fillId="0" borderId="0" xfId="0" applyFont="1" applyAlignment="1">
      <alignment wrapText="1"/>
    </xf>
    <xf numFmtId="49" fontId="45" fillId="0" borderId="0" xfId="0" applyNumberFormat="1" applyFont="1" applyAlignment="1">
      <alignment horizontal="left"/>
    </xf>
    <xf numFmtId="49" fontId="45" fillId="0" borderId="0" xfId="0" applyNumberFormat="1" applyFont="1" applyAlignment="1">
      <alignment wrapText="1"/>
    </xf>
    <xf numFmtId="49" fontId="49" fillId="0" borderId="0" xfId="0" applyNumberFormat="1" applyFont="1" applyAlignment="1">
      <alignment wrapText="1"/>
    </xf>
    <xf numFmtId="49" fontId="46" fillId="0" borderId="0" xfId="0" applyNumberFormat="1" applyFont="1" applyAlignment="1">
      <alignment horizontal="left"/>
    </xf>
    <xf numFmtId="0" fontId="46" fillId="0" borderId="0" xfId="0" applyFont="1" applyAlignment="1">
      <alignment wrapText="1"/>
    </xf>
    <xf numFmtId="0" fontId="49" fillId="0" borderId="0" xfId="0" applyFont="1"/>
    <xf numFmtId="49" fontId="49" fillId="0" borderId="0" xfId="0" applyNumberFormat="1" applyFont="1"/>
    <xf numFmtId="49" fontId="49" fillId="0" borderId="0" xfId="0" applyNumberFormat="1" applyFont="1" applyAlignment="1">
      <alignment horizontal="left" wrapText="1"/>
    </xf>
    <xf numFmtId="0" fontId="49" fillId="0" borderId="0" xfId="0" applyFont="1" applyAlignment="1">
      <alignment wrapText="1"/>
    </xf>
    <xf numFmtId="49" fontId="49" fillId="0" borderId="0" xfId="0" applyNumberFormat="1" applyFont="1" applyAlignment="1">
      <alignment horizontal="left"/>
    </xf>
    <xf numFmtId="0" fontId="47" fillId="31" borderId="106" xfId="0" applyFont="1" applyFill="1" applyBorder="1" applyAlignment="1">
      <alignment horizontal="center" vertical="center" wrapText="1"/>
    </xf>
    <xf numFmtId="0" fontId="45" fillId="31" borderId="107" xfId="0" applyFont="1" applyFill="1" applyBorder="1" applyAlignment="1">
      <alignment horizontal="center" vertical="center" wrapText="1"/>
    </xf>
    <xf numFmtId="49" fontId="45" fillId="32" borderId="0" xfId="0" applyNumberFormat="1" applyFont="1" applyFill="1"/>
    <xf numFmtId="49" fontId="46" fillId="32" borderId="0" xfId="0" applyNumberFormat="1" applyFont="1" applyFill="1" applyAlignment="1">
      <alignment vertical="top"/>
    </xf>
    <xf numFmtId="49" fontId="46" fillId="32" borderId="0" xfId="0" applyNumberFormat="1" applyFont="1" applyFill="1" applyAlignment="1">
      <alignment horizontal="left" vertical="top" wrapText="1"/>
    </xf>
    <xf numFmtId="0" fontId="46" fillId="32" borderId="0" xfId="0" applyFont="1" applyFill="1"/>
    <xf numFmtId="0" fontId="45" fillId="32" borderId="0" xfId="0" applyFont="1" applyFill="1"/>
    <xf numFmtId="49" fontId="46" fillId="32" borderId="0" xfId="0" applyNumberFormat="1" applyFont="1" applyFill="1"/>
    <xf numFmtId="49" fontId="46" fillId="32" borderId="0" xfId="0" applyNumberFormat="1" applyFont="1" applyFill="1" applyAlignment="1">
      <alignment horizontal="left"/>
    </xf>
    <xf numFmtId="0" fontId="46" fillId="32" borderId="0" xfId="0" applyFont="1" applyFill="1" applyAlignment="1">
      <alignment wrapText="1"/>
    </xf>
    <xf numFmtId="2" fontId="45" fillId="0" borderId="0" xfId="0" applyNumberFormat="1" applyFont="1"/>
    <xf numFmtId="2" fontId="0" fillId="0" borderId="0" xfId="0" applyNumberFormat="1"/>
    <xf numFmtId="2" fontId="45" fillId="31" borderId="107" xfId="0" applyNumberFormat="1" applyFont="1" applyFill="1" applyBorder="1" applyAlignment="1">
      <alignment horizontal="center" vertical="center" wrapText="1"/>
    </xf>
    <xf numFmtId="2" fontId="46" fillId="0" borderId="0" xfId="0" applyNumberFormat="1" applyFont="1"/>
    <xf numFmtId="2" fontId="45" fillId="32" borderId="0" xfId="0" applyNumberFormat="1" applyFont="1" applyFill="1"/>
    <xf numFmtId="2" fontId="46" fillId="32" borderId="0" xfId="0" applyNumberFormat="1" applyFont="1" applyFill="1"/>
    <xf numFmtId="2" fontId="163" fillId="30" borderId="0" xfId="0" applyNumberFormat="1" applyFont="1" applyFill="1"/>
    <xf numFmtId="2" fontId="163" fillId="0" borderId="0" xfId="0" applyNumberFormat="1" applyFont="1"/>
    <xf numFmtId="2" fontId="45" fillId="0" borderId="0" xfId="0" applyNumberFormat="1" applyFont="1" applyAlignment="1">
      <alignment vertical="top"/>
    </xf>
    <xf numFmtId="2" fontId="45" fillId="0" borderId="0" xfId="0" applyNumberFormat="1" applyFont="1" applyAlignment="1" applyProtection="1">
      <alignment vertical="top" shrinkToFit="1"/>
      <protection locked="0"/>
    </xf>
    <xf numFmtId="2" fontId="45" fillId="30" borderId="0" xfId="0" applyNumberFormat="1" applyFont="1" applyFill="1"/>
    <xf numFmtId="2" fontId="49" fillId="0" borderId="0" xfId="0" applyNumberFormat="1" applyFont="1"/>
    <xf numFmtId="2" fontId="3" fillId="0" borderId="0" xfId="22" applyNumberFormat="1">
      <alignment/>
      <protection/>
    </xf>
    <xf numFmtId="2" fontId="46" fillId="32" borderId="0" xfId="0" applyNumberFormat="1" applyFont="1" applyFill="1"/>
    <xf numFmtId="49" fontId="3" fillId="0" borderId="0" xfId="21" applyNumberFormat="1" applyFont="1" applyAlignment="1">
      <alignment horizontal="left" vertical="center"/>
      <protection/>
    </xf>
    <xf numFmtId="49" fontId="146" fillId="33" borderId="70" xfId="687" applyNumberFormat="1" applyFont="1" applyFill="1" applyBorder="1" applyAlignment="1">
      <alignment horizontal="left" vertical="center" wrapText="1"/>
      <protection/>
    </xf>
    <xf numFmtId="49" fontId="146" fillId="33" borderId="70" xfId="687" applyNumberFormat="1" applyFont="1" applyFill="1" applyBorder="1" applyAlignment="1">
      <alignment horizontal="center" vertical="center" wrapText="1"/>
      <protection/>
    </xf>
    <xf numFmtId="4" fontId="146" fillId="33" borderId="70" xfId="687" applyNumberFormat="1" applyFont="1" applyFill="1" applyBorder="1" applyAlignment="1">
      <alignment horizontal="center" vertical="center" wrapText="1"/>
      <protection/>
    </xf>
    <xf numFmtId="190" fontId="146" fillId="33" borderId="70" xfId="687" applyNumberFormat="1" applyFont="1" applyFill="1" applyBorder="1" applyAlignment="1">
      <alignment horizontal="right" vertical="center" wrapText="1"/>
      <protection/>
    </xf>
    <xf numFmtId="0" fontId="0" fillId="0" borderId="0" xfId="0"/>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26" borderId="20" xfId="0" applyNumberFormat="1" applyFont="1" applyFill="1" applyBorder="1" applyAlignment="1">
      <alignment vertical="center"/>
    </xf>
    <xf numFmtId="0" fontId="0" fillId="26" borderId="20" xfId="0" applyFill="1" applyBorder="1" applyAlignment="1">
      <alignment vertical="center"/>
    </xf>
    <xf numFmtId="0" fontId="0" fillId="26" borderId="33" xfId="0" applyFill="1" applyBorder="1" applyAlignment="1">
      <alignment vertical="center"/>
    </xf>
    <xf numFmtId="0" fontId="5" fillId="26" borderId="20" xfId="0" applyFont="1" applyFill="1" applyBorder="1" applyAlignment="1">
      <alignment horizontal="lef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5"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18" xfId="0" applyNumberFormat="1" applyFont="1" applyBorder="1" applyAlignment="1">
      <alignment vertical="center"/>
    </xf>
    <xf numFmtId="0" fontId="0" fillId="0" borderId="18" xfId="0" applyBorder="1" applyAlignment="1">
      <alignment vertical="center"/>
    </xf>
    <xf numFmtId="0" fontId="2" fillId="0" borderId="0" xfId="0" applyFont="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28" fillId="0" borderId="0" xfId="0" applyFont="1" applyAlignment="1">
      <alignment horizontal="left" vertical="center" wrapText="1"/>
    </xf>
    <xf numFmtId="0" fontId="21" fillId="0" borderId="28" xfId="0" applyFont="1" applyBorder="1" applyAlignment="1">
      <alignment horizontal="center" vertical="center"/>
    </xf>
    <xf numFmtId="0" fontId="21" fillId="0" borderId="22" xfId="0" applyFont="1" applyBorder="1" applyAlignment="1">
      <alignment horizontal="left" vertical="center"/>
    </xf>
    <xf numFmtId="0" fontId="22" fillId="0" borderId="29" xfId="0" applyFont="1" applyBorder="1" applyAlignment="1">
      <alignment horizontal="left" vertical="center"/>
    </xf>
    <xf numFmtId="0" fontId="22" fillId="0" borderId="0" xfId="0" applyFont="1" applyAlignment="1">
      <alignment horizontal="left" vertical="center"/>
    </xf>
    <xf numFmtId="0" fontId="23" fillId="27" borderId="19" xfId="0" applyFont="1" applyFill="1" applyBorder="1" applyAlignment="1">
      <alignment horizontal="center" vertical="center"/>
    </xf>
    <xf numFmtId="0" fontId="23" fillId="27" borderId="20" xfId="0" applyFont="1" applyFill="1" applyBorder="1" applyAlignment="1">
      <alignment horizontal="left" vertical="center"/>
    </xf>
    <xf numFmtId="0" fontId="23" fillId="27" borderId="20" xfId="0" applyFont="1" applyFill="1" applyBorder="1" applyAlignment="1">
      <alignment horizontal="right" vertical="center"/>
    </xf>
    <xf numFmtId="0" fontId="23" fillId="27" borderId="20" xfId="0" applyFont="1" applyFill="1" applyBorder="1" applyAlignment="1">
      <alignment horizontal="center" vertical="center"/>
    </xf>
    <xf numFmtId="0" fontId="23" fillId="27" borderId="33" xfId="0" applyFont="1" applyFill="1" applyBorder="1" applyAlignment="1">
      <alignment horizontal="lef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5" borderId="0" xfId="0" applyFont="1" applyFill="1" applyAlignment="1" applyProtection="1">
      <alignment horizontal="left" vertical="center"/>
      <protection locked="0"/>
    </xf>
    <xf numFmtId="4" fontId="23" fillId="25" borderId="59" xfId="21" applyNumberFormat="1" applyFont="1" applyFill="1" applyBorder="1">
      <alignment/>
      <protection/>
    </xf>
    <xf numFmtId="49" fontId="23" fillId="0" borderId="55" xfId="21" applyNumberFormat="1" applyFont="1" applyBorder="1" applyAlignment="1">
      <alignment vertical="center" wrapText="1"/>
      <protection/>
    </xf>
    <xf numFmtId="49" fontId="23" fillId="0" borderId="0" xfId="21" applyNumberFormat="1" applyFont="1" applyAlignment="1">
      <alignment vertical="center" wrapText="1"/>
      <protection/>
    </xf>
    <xf numFmtId="4" fontId="23" fillId="0" borderId="60" xfId="21" applyNumberFormat="1" applyFont="1" applyBorder="1" applyAlignment="1">
      <alignment vertical="center"/>
      <protection/>
    </xf>
    <xf numFmtId="49" fontId="23" fillId="0" borderId="48" xfId="21" applyNumberFormat="1" applyFont="1" applyBorder="1" applyAlignment="1">
      <alignment vertical="center" wrapText="1"/>
      <protection/>
    </xf>
    <xf numFmtId="49" fontId="23" fillId="0" borderId="38" xfId="21" applyNumberFormat="1" applyFont="1" applyBorder="1" applyAlignment="1">
      <alignment vertical="center" wrapText="1"/>
      <protection/>
    </xf>
    <xf numFmtId="4" fontId="23" fillId="0" borderId="59" xfId="21" applyNumberFormat="1" applyFont="1" applyBorder="1" applyAlignment="1">
      <alignment vertical="center"/>
      <protection/>
    </xf>
    <xf numFmtId="3" fontId="3" fillId="25" borderId="47" xfId="21" applyNumberFormat="1" applyFill="1" applyBorder="1">
      <alignment/>
      <protection/>
    </xf>
    <xf numFmtId="3" fontId="3" fillId="25" borderId="45" xfId="21" applyNumberFormat="1" applyFill="1" applyBorder="1">
      <alignment/>
      <protection/>
    </xf>
    <xf numFmtId="3" fontId="3" fillId="25" borderId="61" xfId="21" applyNumberFormat="1" applyFill="1" applyBorder="1">
      <alignment/>
      <protection/>
    </xf>
    <xf numFmtId="0" fontId="41" fillId="28" borderId="57" xfId="21" applyFont="1" applyFill="1" applyBorder="1" applyAlignment="1">
      <alignment horizontal="center" vertical="center" wrapText="1"/>
      <protection/>
    </xf>
    <xf numFmtId="49" fontId="23" fillId="0" borderId="56" xfId="21" applyNumberFormat="1" applyFont="1" applyBorder="1" applyAlignment="1">
      <alignment vertical="center" wrapText="1"/>
      <protection/>
    </xf>
    <xf numFmtId="49" fontId="23" fillId="0" borderId="42" xfId="21" applyNumberFormat="1" applyFont="1" applyBorder="1" applyAlignment="1">
      <alignment vertical="center" wrapText="1"/>
      <protection/>
    </xf>
    <xf numFmtId="4" fontId="23" fillId="0" borderId="57" xfId="21" applyNumberFormat="1" applyFont="1" applyBorder="1" applyAlignment="1">
      <alignment vertical="center"/>
      <protection/>
    </xf>
    <xf numFmtId="3" fontId="3" fillId="0" borderId="45" xfId="21" applyNumberFormat="1" applyBorder="1">
      <alignment/>
      <protection/>
    </xf>
    <xf numFmtId="3" fontId="3" fillId="0" borderId="45" xfId="21" applyNumberFormat="1" applyBorder="1" applyAlignment="1">
      <alignment wrapText="1"/>
      <protection/>
    </xf>
    <xf numFmtId="4" fontId="4" fillId="0" borderId="47" xfId="21" applyNumberFormat="1" applyFont="1" applyBorder="1" applyAlignment="1">
      <alignment horizontal="right" vertical="center" indent="1"/>
      <protection/>
    </xf>
    <xf numFmtId="4" fontId="4" fillId="0" borderId="61" xfId="21" applyNumberFormat="1" applyFont="1" applyBorder="1" applyAlignment="1">
      <alignment horizontal="right" vertical="center" indent="1"/>
      <protection/>
    </xf>
    <xf numFmtId="4" fontId="4" fillId="0" borderId="46" xfId="21" applyNumberFormat="1" applyFont="1" applyBorder="1" applyAlignment="1">
      <alignment horizontal="right" vertical="center" indent="1"/>
      <protection/>
    </xf>
    <xf numFmtId="4" fontId="4" fillId="0" borderId="47" xfId="21" applyNumberFormat="1" applyFont="1" applyBorder="1" applyAlignment="1">
      <alignment vertical="center"/>
      <protection/>
    </xf>
    <xf numFmtId="4" fontId="4" fillId="0" borderId="45" xfId="21" applyNumberFormat="1" applyFont="1" applyBorder="1" applyAlignment="1">
      <alignment vertical="center"/>
      <protection/>
    </xf>
    <xf numFmtId="4" fontId="4" fillId="0" borderId="47" xfId="21" applyNumberFormat="1" applyFont="1" applyBorder="1" applyAlignment="1">
      <alignment horizontal="right" vertical="center"/>
      <protection/>
    </xf>
    <xf numFmtId="4" fontId="4" fillId="0" borderId="45" xfId="21" applyNumberFormat="1" applyFont="1" applyBorder="1" applyAlignment="1">
      <alignment horizontal="right" vertical="center"/>
      <protection/>
    </xf>
    <xf numFmtId="4" fontId="4" fillId="0" borderId="48" xfId="21" applyNumberFormat="1" applyFont="1" applyBorder="1" applyAlignment="1">
      <alignment horizontal="right" vertical="center"/>
      <protection/>
    </xf>
    <xf numFmtId="4" fontId="4" fillId="0" borderId="38" xfId="21" applyNumberFormat="1" applyFont="1" applyBorder="1" applyAlignment="1">
      <alignment horizontal="right" vertical="center"/>
      <protection/>
    </xf>
    <xf numFmtId="4" fontId="4" fillId="0" borderId="42" xfId="21" applyNumberFormat="1" applyFont="1" applyBorder="1" applyAlignment="1">
      <alignment horizontal="right" vertical="center"/>
      <protection/>
    </xf>
    <xf numFmtId="2" fontId="40" fillId="28" borderId="50" xfId="21" applyNumberFormat="1" applyFont="1" applyFill="1" applyBorder="1" applyAlignment="1">
      <alignment horizontal="right" vertical="center"/>
      <protection/>
    </xf>
    <xf numFmtId="4" fontId="40" fillId="28" borderId="50" xfId="21" applyNumberFormat="1" applyFont="1" applyFill="1" applyBorder="1" applyAlignment="1">
      <alignment horizontal="right" vertical="center"/>
      <protection/>
    </xf>
    <xf numFmtId="0" fontId="3" fillId="0" borderId="42" xfId="21" applyBorder="1" applyAlignment="1">
      <alignment horizontal="center"/>
      <protection/>
    </xf>
    <xf numFmtId="4" fontId="6" fillId="0" borderId="47" xfId="21" applyNumberFormat="1" applyFont="1" applyBorder="1" applyAlignment="1">
      <alignment horizontal="right" vertical="center" indent="1"/>
      <protection/>
    </xf>
    <xf numFmtId="4" fontId="6" fillId="0" borderId="61" xfId="21" applyNumberFormat="1" applyFont="1" applyBorder="1" applyAlignment="1">
      <alignment horizontal="right" vertical="center" indent="1"/>
      <protection/>
    </xf>
    <xf numFmtId="4" fontId="6" fillId="0" borderId="46" xfId="21" applyNumberFormat="1" applyFont="1" applyBorder="1" applyAlignment="1">
      <alignment horizontal="right" vertical="center" indent="1"/>
      <protection/>
    </xf>
    <xf numFmtId="1" fontId="3" fillId="0" borderId="38" xfId="21" applyNumberFormat="1" applyBorder="1" applyAlignment="1">
      <alignment horizontal="right" indent="1"/>
      <protection/>
    </xf>
    <xf numFmtId="0" fontId="3" fillId="0" borderId="38" xfId="21" applyBorder="1" applyAlignment="1">
      <alignment horizontal="right" indent="1"/>
      <protection/>
    </xf>
    <xf numFmtId="0" fontId="3" fillId="0" borderId="39" xfId="21" applyBorder="1" applyAlignment="1">
      <alignment horizontal="right" indent="1"/>
      <protection/>
    </xf>
    <xf numFmtId="49" fontId="18" fillId="29" borderId="38" xfId="21" applyNumberFormat="1" applyFont="1" applyFill="1" applyBorder="1" applyAlignment="1" applyProtection="1">
      <alignment horizontal="left" vertical="center"/>
      <protection locked="0"/>
    </xf>
    <xf numFmtId="0" fontId="14" fillId="0" borderId="108" xfId="21" applyFont="1" applyBorder="1" applyAlignment="1">
      <alignment horizontal="center" vertical="center"/>
      <protection/>
    </xf>
    <xf numFmtId="0" fontId="14" fillId="0" borderId="109" xfId="21" applyFont="1" applyBorder="1" applyAlignment="1">
      <alignment horizontal="center" vertical="center"/>
      <protection/>
    </xf>
    <xf numFmtId="0" fontId="14" fillId="0" borderId="110" xfId="21" applyFont="1" applyBorder="1" applyAlignment="1">
      <alignment horizontal="center" vertical="center"/>
      <protection/>
    </xf>
    <xf numFmtId="49" fontId="5" fillId="28" borderId="42" xfId="21" applyNumberFormat="1" applyFont="1" applyFill="1" applyBorder="1" applyAlignment="1">
      <alignment horizontal="center" vertical="center" shrinkToFit="1"/>
      <protection/>
    </xf>
    <xf numFmtId="0" fontId="5" fillId="28" borderId="42" xfId="21" applyFont="1" applyFill="1" applyBorder="1" applyAlignment="1">
      <alignment horizontal="center" vertical="center" shrinkToFit="1"/>
      <protection/>
    </xf>
    <xf numFmtId="0" fontId="5" fillId="28" borderId="43" xfId="21" applyFont="1" applyFill="1" applyBorder="1" applyAlignment="1">
      <alignment horizontal="center" vertical="center" shrinkToFit="1"/>
      <protection/>
    </xf>
    <xf numFmtId="49" fontId="18" fillId="28" borderId="0" xfId="21" applyNumberFormat="1" applyFont="1" applyFill="1" applyAlignment="1">
      <alignment horizontal="center" vertical="center"/>
      <protection/>
    </xf>
    <xf numFmtId="0" fontId="18" fillId="28" borderId="0" xfId="21" applyFont="1" applyFill="1" applyAlignment="1">
      <alignment horizontal="center" vertical="center"/>
      <protection/>
    </xf>
    <xf numFmtId="0" fontId="18" fillId="28" borderId="40" xfId="21" applyFont="1" applyFill="1" applyBorder="1" applyAlignment="1">
      <alignment horizontal="center" vertical="center"/>
      <protection/>
    </xf>
    <xf numFmtId="49" fontId="18" fillId="29" borderId="42" xfId="21" applyNumberFormat="1" applyFont="1" applyFill="1" applyBorder="1" applyAlignment="1" applyProtection="1">
      <alignment horizontal="left" vertical="center"/>
      <protection locked="0"/>
    </xf>
    <xf numFmtId="49" fontId="18" fillId="29" borderId="0" xfId="21" applyNumberFormat="1" applyFont="1" applyFill="1" applyAlignment="1" applyProtection="1">
      <alignment horizontal="left" vertical="center"/>
      <protection locked="0"/>
    </xf>
    <xf numFmtId="0" fontId="3" fillId="29" borderId="56" xfId="21" applyFill="1" applyBorder="1" applyAlignment="1" applyProtection="1">
      <alignment vertical="top" wrapText="1"/>
      <protection locked="0"/>
    </xf>
    <xf numFmtId="0" fontId="3" fillId="29" borderId="42" xfId="21" applyFill="1" applyBorder="1" applyAlignment="1" applyProtection="1">
      <alignment vertical="top" wrapText="1"/>
      <protection locked="0"/>
    </xf>
    <xf numFmtId="0" fontId="3" fillId="29" borderId="42" xfId="21" applyFill="1" applyBorder="1" applyAlignment="1" applyProtection="1">
      <alignment horizontal="left" vertical="top" wrapText="1"/>
      <protection locked="0"/>
    </xf>
    <xf numFmtId="0" fontId="3" fillId="29" borderId="111" xfId="21" applyFill="1" applyBorder="1" applyAlignment="1" applyProtection="1">
      <alignment vertical="top" wrapText="1"/>
      <protection locked="0"/>
    </xf>
    <xf numFmtId="0" fontId="3" fillId="29" borderId="55" xfId="21" applyFill="1" applyBorder="1" applyAlignment="1" applyProtection="1">
      <alignment vertical="top" wrapText="1"/>
      <protection locked="0"/>
    </xf>
    <xf numFmtId="0" fontId="3" fillId="29" borderId="0" xfId="21" applyFill="1" applyAlignment="1" applyProtection="1">
      <alignment vertical="top" wrapText="1"/>
      <protection locked="0"/>
    </xf>
    <xf numFmtId="0" fontId="3" fillId="29" borderId="0" xfId="21" applyFill="1" applyAlignment="1" applyProtection="1">
      <alignment horizontal="left" vertical="top" wrapText="1"/>
      <protection locked="0"/>
    </xf>
    <xf numFmtId="0" fontId="3" fillId="29" borderId="112" xfId="21" applyFill="1" applyBorder="1" applyAlignment="1" applyProtection="1">
      <alignment vertical="top" wrapText="1"/>
      <protection locked="0"/>
    </xf>
    <xf numFmtId="0" fontId="3" fillId="29" borderId="48" xfId="21" applyFill="1" applyBorder="1" applyAlignment="1" applyProtection="1">
      <alignment vertical="top" wrapText="1"/>
      <protection locked="0"/>
    </xf>
    <xf numFmtId="0" fontId="3" fillId="29" borderId="38" xfId="21" applyFill="1" applyBorder="1" applyAlignment="1" applyProtection="1">
      <alignment vertical="top" wrapText="1"/>
      <protection locked="0"/>
    </xf>
    <xf numFmtId="0" fontId="3" fillId="29" borderId="38" xfId="21" applyFill="1" applyBorder="1" applyAlignment="1" applyProtection="1">
      <alignment horizontal="left" vertical="top" wrapText="1"/>
      <protection locked="0"/>
    </xf>
    <xf numFmtId="0" fontId="3" fillId="29" borderId="113" xfId="21" applyFill="1" applyBorder="1" applyAlignment="1" applyProtection="1">
      <alignment vertical="top" wrapText="1"/>
      <protection locked="0"/>
    </xf>
    <xf numFmtId="0" fontId="43" fillId="0" borderId="55" xfId="21" applyFont="1" applyBorder="1" applyAlignment="1">
      <alignment horizontal="left" vertical="top" wrapText="1"/>
      <protection/>
    </xf>
    <xf numFmtId="0" fontId="43" fillId="0" borderId="0" xfId="21" applyFont="1" applyAlignment="1">
      <alignment vertical="top" wrapText="1" shrinkToFit="1"/>
      <protection/>
    </xf>
    <xf numFmtId="166" fontId="43" fillId="0" borderId="0" xfId="21" applyNumberFormat="1" applyFont="1" applyAlignment="1">
      <alignment vertical="top" wrapText="1" shrinkToFit="1"/>
      <protection/>
    </xf>
    <xf numFmtId="4" fontId="43" fillId="0" borderId="0" xfId="21" applyNumberFormat="1" applyFont="1" applyAlignment="1">
      <alignment vertical="top" wrapText="1" shrinkToFit="1"/>
      <protection/>
    </xf>
    <xf numFmtId="4" fontId="43" fillId="0" borderId="112" xfId="21" applyNumberFormat="1" applyFont="1" applyBorder="1" applyAlignment="1">
      <alignment vertical="top" wrapText="1" shrinkToFit="1"/>
      <protection/>
    </xf>
    <xf numFmtId="0" fontId="3" fillId="0" borderId="0" xfId="21" applyAlignment="1">
      <alignment vertical="top"/>
      <protection/>
    </xf>
    <xf numFmtId="0" fontId="3" fillId="0" borderId="0" xfId="21" applyAlignment="1">
      <alignment horizontal="left" vertical="top" wrapText="1"/>
      <protection/>
    </xf>
    <xf numFmtId="0" fontId="5" fillId="0" borderId="0" xfId="21" applyFont="1" applyAlignment="1">
      <alignment horizontal="center"/>
      <protection/>
    </xf>
    <xf numFmtId="49" fontId="3" fillId="0" borderId="45" xfId="21" applyNumberFormat="1" applyBorder="1" applyAlignment="1">
      <alignment vertical="center"/>
      <protection/>
    </xf>
    <xf numFmtId="0" fontId="3" fillId="0" borderId="45" xfId="21" applyBorder="1" applyAlignment="1">
      <alignment vertical="center"/>
      <protection/>
    </xf>
    <xf numFmtId="0" fontId="3" fillId="0" borderId="61" xfId="21" applyBorder="1" applyAlignment="1">
      <alignment vertical="center"/>
      <protection/>
    </xf>
    <xf numFmtId="0" fontId="98" fillId="0" borderId="0" xfId="688">
      <alignment/>
      <protection/>
    </xf>
    <xf numFmtId="49" fontId="124" fillId="0" borderId="1" xfId="688" applyNumberFormat="1" applyFont="1" applyBorder="1" applyAlignment="1">
      <alignment horizontal="left" vertical="center" textRotation="90" wrapText="1"/>
      <protection/>
    </xf>
    <xf numFmtId="49" fontId="125" fillId="0" borderId="1" xfId="688" applyNumberFormat="1" applyFont="1" applyBorder="1" applyAlignment="1">
      <alignment horizontal="center" vertical="center" wrapText="1"/>
      <protection/>
    </xf>
    <xf numFmtId="189" fontId="14" fillId="0" borderId="0" xfId="687" applyNumberFormat="1" applyFont="1" applyAlignment="1">
      <alignment horizontal="center" vertical="center"/>
      <protection/>
    </xf>
    <xf numFmtId="49" fontId="141" fillId="0" borderId="67" xfId="687" applyNumberFormat="1" applyFont="1" applyBorder="1" applyAlignment="1">
      <alignment horizontal="left" vertical="center" textRotation="90" wrapText="1"/>
      <protection/>
    </xf>
    <xf numFmtId="49" fontId="141" fillId="0" borderId="114" xfId="687" applyNumberFormat="1" applyFont="1" applyBorder="1" applyAlignment="1">
      <alignment horizontal="left" vertical="center" textRotation="90" wrapText="1"/>
      <protection/>
    </xf>
    <xf numFmtId="49" fontId="142" fillId="0" borderId="68" xfId="687" applyNumberFormat="1" applyFont="1" applyBorder="1" applyAlignment="1">
      <alignment horizontal="center" vertical="center" wrapText="1"/>
      <protection/>
    </xf>
    <xf numFmtId="49" fontId="142" fillId="0" borderId="115" xfId="687" applyNumberFormat="1" applyFont="1" applyBorder="1" applyAlignment="1">
      <alignment horizontal="center" vertical="center" wrapText="1"/>
      <protection/>
    </xf>
    <xf numFmtId="189" fontId="14" fillId="0" borderId="0" xfId="684" applyNumberFormat="1" applyFont="1" applyAlignment="1">
      <alignment horizontal="center" vertical="center"/>
      <protection/>
    </xf>
    <xf numFmtId="49" fontId="141" fillId="0" borderId="67" xfId="684" applyNumberFormat="1" applyFont="1" applyBorder="1" applyAlignment="1">
      <alignment horizontal="left" vertical="center" textRotation="90" wrapText="1"/>
      <protection/>
    </xf>
    <xf numFmtId="49" fontId="141" fillId="0" borderId="114" xfId="684" applyNumberFormat="1" applyFont="1" applyBorder="1" applyAlignment="1">
      <alignment horizontal="left" vertical="center" textRotation="90" wrapText="1"/>
      <protection/>
    </xf>
    <xf numFmtId="49" fontId="142" fillId="0" borderId="68" xfId="684" applyNumberFormat="1" applyFont="1" applyBorder="1" applyAlignment="1">
      <alignment horizontal="center" vertical="center" wrapText="1"/>
      <protection/>
    </xf>
    <xf numFmtId="49" fontId="142" fillId="0" borderId="115" xfId="684" applyNumberFormat="1" applyFont="1" applyBorder="1" applyAlignment="1">
      <alignment horizontal="center" vertical="center" wrapText="1"/>
      <protection/>
    </xf>
    <xf numFmtId="0" fontId="152" fillId="0" borderId="47" xfId="685" applyFont="1" applyBorder="1" applyAlignment="1">
      <alignment horizontal="center"/>
      <protection/>
    </xf>
    <xf numFmtId="0" fontId="152" fillId="0" borderId="45" xfId="685" applyFont="1" applyBorder="1" applyAlignment="1">
      <alignment horizontal="center"/>
      <protection/>
    </xf>
    <xf numFmtId="0" fontId="152" fillId="0" borderId="61" xfId="685" applyFont="1" applyBorder="1" applyAlignment="1">
      <alignment horizontal="center"/>
      <protection/>
    </xf>
    <xf numFmtId="3" fontId="152" fillId="0" borderId="0" xfId="685" applyNumberFormat="1" applyFont="1" applyAlignment="1">
      <alignment horizontal="right"/>
      <protection/>
    </xf>
    <xf numFmtId="3" fontId="152" fillId="0" borderId="77" xfId="685" applyNumberFormat="1" applyFont="1" applyBorder="1">
      <alignment/>
      <protection/>
    </xf>
    <xf numFmtId="49" fontId="152" fillId="0" borderId="116" xfId="685" applyNumberFormat="1" applyFont="1" applyBorder="1" applyAlignment="1">
      <alignment horizontal="center" vertical="center"/>
      <protection/>
    </xf>
    <xf numFmtId="0" fontId="97" fillId="0" borderId="48" xfId="685" applyBorder="1" applyAlignment="1">
      <alignment horizontal="center" vertical="center"/>
      <protection/>
    </xf>
    <xf numFmtId="0" fontId="152" fillId="0" borderId="73" xfId="685" applyFont="1" applyBorder="1" applyAlignment="1">
      <alignment horizontal="center" vertical="center"/>
      <protection/>
    </xf>
    <xf numFmtId="0" fontId="152" fillId="0" borderId="75" xfId="685" applyFont="1" applyBorder="1">
      <alignment/>
      <protection/>
    </xf>
    <xf numFmtId="0" fontId="152" fillId="0" borderId="76" xfId="685" applyFont="1" applyBorder="1">
      <alignment/>
      <protection/>
    </xf>
    <xf numFmtId="0" fontId="152" fillId="0" borderId="77" xfId="685" applyFont="1" applyBorder="1">
      <alignment/>
      <protection/>
    </xf>
    <xf numFmtId="0" fontId="152" fillId="0" borderId="117" xfId="685" applyFont="1" applyBorder="1" applyAlignment="1">
      <alignment horizontal="center"/>
      <protection/>
    </xf>
    <xf numFmtId="0" fontId="152" fillId="0" borderId="118" xfId="685" applyFont="1" applyBorder="1" applyAlignment="1">
      <alignment horizontal="center"/>
      <protection/>
    </xf>
    <xf numFmtId="0" fontId="152" fillId="0" borderId="119" xfId="685" applyFont="1" applyBorder="1" applyAlignment="1">
      <alignment horizontal="center"/>
      <protection/>
    </xf>
    <xf numFmtId="0" fontId="152" fillId="0" borderId="81" xfId="685" applyFont="1" applyBorder="1" applyAlignment="1">
      <alignment horizontal="center" vertical="center"/>
      <protection/>
    </xf>
    <xf numFmtId="0" fontId="152" fillId="0" borderId="85" xfId="685" applyFont="1" applyBorder="1" applyAlignment="1">
      <alignment horizontal="center" vertical="center"/>
      <protection/>
    </xf>
    <xf numFmtId="0" fontId="152" fillId="0" borderId="76" xfId="685" applyFont="1" applyBorder="1" applyAlignment="1">
      <alignment horizontal="center" vertical="center"/>
      <protection/>
    </xf>
    <xf numFmtId="0" fontId="152" fillId="0" borderId="75" xfId="685" applyFont="1" applyBorder="1" applyAlignment="1">
      <alignment horizontal="center" vertical="center"/>
      <protection/>
    </xf>
    <xf numFmtId="0" fontId="152" fillId="0" borderId="77" xfId="685" applyFont="1" applyBorder="1" applyAlignment="1">
      <alignment horizontal="center" vertical="center"/>
      <protection/>
    </xf>
    <xf numFmtId="49" fontId="152" fillId="0" borderId="90" xfId="685" applyNumberFormat="1" applyFont="1" applyBorder="1" applyAlignment="1">
      <alignment horizontal="center" vertical="justify" wrapText="1"/>
      <protection/>
    </xf>
    <xf numFmtId="49" fontId="152" fillId="0" borderId="114" xfId="685" applyNumberFormat="1" applyFont="1" applyBorder="1" applyAlignment="1">
      <alignment horizontal="center" vertical="justify" wrapText="1"/>
      <protection/>
    </xf>
    <xf numFmtId="49" fontId="152" fillId="0" borderId="55" xfId="685" applyNumberFormat="1" applyFont="1" applyBorder="1" applyAlignment="1">
      <alignment horizontal="center" vertical="center"/>
      <protection/>
    </xf>
    <xf numFmtId="49" fontId="152" fillId="0" borderId="60" xfId="685" applyNumberFormat="1" applyFont="1" applyBorder="1" applyAlignment="1">
      <alignment horizontal="center" vertical="justify" wrapText="1"/>
      <protection/>
    </xf>
    <xf numFmtId="14" fontId="152" fillId="0" borderId="0" xfId="685" applyNumberFormat="1" applyFont="1" applyAlignment="1">
      <alignment horizontal="left"/>
      <protection/>
    </xf>
    <xf numFmtId="14" fontId="152" fillId="0" borderId="0" xfId="685" applyNumberFormat="1" applyFont="1">
      <alignment/>
      <protection/>
    </xf>
  </cellXfs>
  <cellStyles count="823">
    <cellStyle name="Normal" xfId="0"/>
    <cellStyle name="Percent" xfId="15"/>
    <cellStyle name="Currency" xfId="16"/>
    <cellStyle name="Currency [0]" xfId="17"/>
    <cellStyle name="Comma" xfId="18"/>
    <cellStyle name="Comma [0]" xfId="19"/>
    <cellStyle name="Hypertextový odkaz" xfId="20"/>
    <cellStyle name="normální 37" xfId="21"/>
    <cellStyle name="normální 33" xfId="22"/>
    <cellStyle name="_1.1_Stavební část1" xfId="23"/>
    <cellStyle name="_FORMULAR SV" xfId="24"/>
    <cellStyle name="_Nabídka KV SiPass" xfId="25"/>
    <cellStyle name="_Nabídka KV SiPass 2" xfId="26"/>
    <cellStyle name="_PERSONAL" xfId="27"/>
    <cellStyle name="_PERSONAL_1" xfId="28"/>
    <cellStyle name="_SO 01c_ESO_specifikace" xfId="29"/>
    <cellStyle name="_stav" xfId="30"/>
    <cellStyle name="1" xfId="31"/>
    <cellStyle name="1 10" xfId="32"/>
    <cellStyle name="1 11" xfId="33"/>
    <cellStyle name="1 2" xfId="34"/>
    <cellStyle name="1 2 2" xfId="35"/>
    <cellStyle name="1 2_Xl0000028" xfId="36"/>
    <cellStyle name="1 3" xfId="37"/>
    <cellStyle name="1 3 2" xfId="38"/>
    <cellStyle name="1 3_Xl0000028" xfId="39"/>
    <cellStyle name="1 4" xfId="40"/>
    <cellStyle name="1 5" xfId="41"/>
    <cellStyle name="1 6" xfId="42"/>
    <cellStyle name="1 7" xfId="43"/>
    <cellStyle name="1 8" xfId="44"/>
    <cellStyle name="1 9" xfId="45"/>
    <cellStyle name="1_004_Vykaz_vymer_ZTI" xfId="46"/>
    <cellStyle name="1_4 ZTI" xfId="47"/>
    <cellStyle name="1_4 ZTI_Xl0000028" xfId="48"/>
    <cellStyle name="1_IO 06_5_1_Silnoproud" xfId="49"/>
    <cellStyle name="1_IO 06_5_1_Silnoproud_Xl0000028" xfId="50"/>
    <cellStyle name="1_Xl0000028" xfId="51"/>
    <cellStyle name="1_Xl0000039" xfId="52"/>
    <cellStyle name="1_Xl0000039_20111111_-_VZT_výkaz_výměr" xfId="53"/>
    <cellStyle name="1_Xl0000039_20111111_-_VZT_výkaz_výměr_Xl0000028" xfId="54"/>
    <cellStyle name="1_Xl0000039_3 VZT" xfId="55"/>
    <cellStyle name="1_Xl0000039_3 VZT_Xl0000028" xfId="56"/>
    <cellStyle name="1_Xl0000039_MWC_ESI_VV_23092013_1" xfId="57"/>
    <cellStyle name="20 % – Zvýraznění1 2" xfId="58"/>
    <cellStyle name="20 % – Zvýraznění1 3" xfId="59"/>
    <cellStyle name="20 % – Zvýraznění1 4" xfId="60"/>
    <cellStyle name="20 % – Zvýraznění2 2" xfId="61"/>
    <cellStyle name="20 % – Zvýraznění2 3" xfId="62"/>
    <cellStyle name="20 % – Zvýraznění2 4" xfId="63"/>
    <cellStyle name="20 % – Zvýraznění3 2" xfId="64"/>
    <cellStyle name="20 % – Zvýraznění3 3" xfId="65"/>
    <cellStyle name="20 % – Zvýraznění3 4" xfId="66"/>
    <cellStyle name="20 % – Zvýraznění4 2" xfId="67"/>
    <cellStyle name="20 % – Zvýraznění4 3" xfId="68"/>
    <cellStyle name="20 % – Zvýraznění4 4" xfId="69"/>
    <cellStyle name="20 % – Zvýraznění5 2" xfId="70"/>
    <cellStyle name="20 % – Zvýraznění5 3" xfId="71"/>
    <cellStyle name="20 % – Zvýraznění5 4" xfId="72"/>
    <cellStyle name="20 % – Zvýraznění6 2" xfId="73"/>
    <cellStyle name="20 % – Zvýraznění6 3" xfId="74"/>
    <cellStyle name="20 % – Zvýraznění6 4" xfId="75"/>
    <cellStyle name="20% - Accent1" xfId="76"/>
    <cellStyle name="20% - Accent2" xfId="77"/>
    <cellStyle name="20% - Accent3" xfId="78"/>
    <cellStyle name="20% - Accent4" xfId="79"/>
    <cellStyle name="20% - Accent5" xfId="80"/>
    <cellStyle name="20% - Accent6" xfId="81"/>
    <cellStyle name="40 % – Zvýraznění1 2" xfId="82"/>
    <cellStyle name="40 % – Zvýraznění1 3" xfId="83"/>
    <cellStyle name="40 % – Zvýraznění1 4" xfId="84"/>
    <cellStyle name="40 % – Zvýraznění2 2" xfId="85"/>
    <cellStyle name="40 % – Zvýraznění2 3" xfId="86"/>
    <cellStyle name="40 % – Zvýraznění2 4" xfId="87"/>
    <cellStyle name="40 % – Zvýraznění3 2" xfId="88"/>
    <cellStyle name="40 % – Zvýraznění3 3" xfId="89"/>
    <cellStyle name="40 % – Zvýraznění3 4" xfId="90"/>
    <cellStyle name="40 % – Zvýraznění4 2" xfId="91"/>
    <cellStyle name="40 % – Zvýraznění4 3" xfId="92"/>
    <cellStyle name="40 % – Zvýraznění4 4" xfId="93"/>
    <cellStyle name="40 % – Zvýraznění5 2" xfId="94"/>
    <cellStyle name="40 % – Zvýraznění5 3" xfId="95"/>
    <cellStyle name="40 % – Zvýraznění5 4" xfId="96"/>
    <cellStyle name="40 % – Zvýraznění6 2" xfId="97"/>
    <cellStyle name="40 % – Zvýraznění6 3" xfId="98"/>
    <cellStyle name="40 % – Zvýraznění6 4" xfId="99"/>
    <cellStyle name="40% - Accent1" xfId="100"/>
    <cellStyle name="40% - Accent2" xfId="101"/>
    <cellStyle name="40% - Accent3" xfId="102"/>
    <cellStyle name="40% - Accent4" xfId="103"/>
    <cellStyle name="40% - Accent5" xfId="104"/>
    <cellStyle name="40% - Accent6" xfId="105"/>
    <cellStyle name="5" xfId="106"/>
    <cellStyle name="5 10" xfId="107"/>
    <cellStyle name="5 10 2" xfId="108"/>
    <cellStyle name="5 10 2 2" xfId="109"/>
    <cellStyle name="5 10 3" xfId="110"/>
    <cellStyle name="5 11" xfId="111"/>
    <cellStyle name="5 11 2" xfId="112"/>
    <cellStyle name="5 11 2 2" xfId="113"/>
    <cellStyle name="5 11 3" xfId="114"/>
    <cellStyle name="5 12" xfId="115"/>
    <cellStyle name="5 12 2" xfId="116"/>
    <cellStyle name="5 12 2 2" xfId="117"/>
    <cellStyle name="5 12 3" xfId="118"/>
    <cellStyle name="5 13" xfId="119"/>
    <cellStyle name="5 13 2" xfId="120"/>
    <cellStyle name="5 13 2 2" xfId="121"/>
    <cellStyle name="5 13 3" xfId="122"/>
    <cellStyle name="5 14" xfId="123"/>
    <cellStyle name="5 14 2" xfId="124"/>
    <cellStyle name="5 14 2 2" xfId="125"/>
    <cellStyle name="5 14 3" xfId="126"/>
    <cellStyle name="5 15" xfId="127"/>
    <cellStyle name="5 15 2" xfId="128"/>
    <cellStyle name="5 15 2 2" xfId="129"/>
    <cellStyle name="5 15 3" xfId="130"/>
    <cellStyle name="5 16" xfId="131"/>
    <cellStyle name="5 16 2" xfId="132"/>
    <cellStyle name="5 16 2 2" xfId="133"/>
    <cellStyle name="5 16 3" xfId="134"/>
    <cellStyle name="5 17" xfId="135"/>
    <cellStyle name="5 17 2" xfId="136"/>
    <cellStyle name="5 17 2 2" xfId="137"/>
    <cellStyle name="5 17 3" xfId="138"/>
    <cellStyle name="5 18" xfId="139"/>
    <cellStyle name="5 18 2" xfId="140"/>
    <cellStyle name="5 18 2 2" xfId="141"/>
    <cellStyle name="5 18 3" xfId="142"/>
    <cellStyle name="5 19" xfId="143"/>
    <cellStyle name="5 19 2" xfId="144"/>
    <cellStyle name="5 19 2 2" xfId="145"/>
    <cellStyle name="5 19 3" xfId="146"/>
    <cellStyle name="5 2" xfId="147"/>
    <cellStyle name="5 2 2" xfId="148"/>
    <cellStyle name="5 2 2 2" xfId="149"/>
    <cellStyle name="5 2 3" xfId="150"/>
    <cellStyle name="5 20" xfId="151"/>
    <cellStyle name="5 20 2" xfId="152"/>
    <cellStyle name="5 20 2 2" xfId="153"/>
    <cellStyle name="5 20 3" xfId="154"/>
    <cellStyle name="5 21" xfId="155"/>
    <cellStyle name="5 21 2" xfId="156"/>
    <cellStyle name="5 21 2 2" xfId="157"/>
    <cellStyle name="5 21 3" xfId="158"/>
    <cellStyle name="5 22" xfId="159"/>
    <cellStyle name="5 22 2" xfId="160"/>
    <cellStyle name="5 22 2 2" xfId="161"/>
    <cellStyle name="5 22 3" xfId="162"/>
    <cellStyle name="5 23" xfId="163"/>
    <cellStyle name="5 23 2" xfId="164"/>
    <cellStyle name="5 23 2 2" xfId="165"/>
    <cellStyle name="5 23 3" xfId="166"/>
    <cellStyle name="5 24" xfId="167"/>
    <cellStyle name="5 24 2" xfId="168"/>
    <cellStyle name="5 24 2 2" xfId="169"/>
    <cellStyle name="5 24 3" xfId="170"/>
    <cellStyle name="5 25" xfId="171"/>
    <cellStyle name="5 25 2" xfId="172"/>
    <cellStyle name="5 25 2 2" xfId="173"/>
    <cellStyle name="5 25 3" xfId="174"/>
    <cellStyle name="5 26" xfId="175"/>
    <cellStyle name="5 26 2" xfId="176"/>
    <cellStyle name="5 26 2 2" xfId="177"/>
    <cellStyle name="5 26 3" xfId="178"/>
    <cellStyle name="5 27" xfId="179"/>
    <cellStyle name="5 27 2" xfId="180"/>
    <cellStyle name="5 27 2 2" xfId="181"/>
    <cellStyle name="5 27 3" xfId="182"/>
    <cellStyle name="5 28" xfId="183"/>
    <cellStyle name="5 28 2" xfId="184"/>
    <cellStyle name="5 28 2 2" xfId="185"/>
    <cellStyle name="5 28 3" xfId="186"/>
    <cellStyle name="5 29" xfId="187"/>
    <cellStyle name="5 29 2" xfId="188"/>
    <cellStyle name="5 29 2 2" xfId="189"/>
    <cellStyle name="5 29 3" xfId="190"/>
    <cellStyle name="5 3" xfId="191"/>
    <cellStyle name="5 3 2" xfId="192"/>
    <cellStyle name="5 3 2 2" xfId="193"/>
    <cellStyle name="5 3 3" xfId="194"/>
    <cellStyle name="5 30" xfId="195"/>
    <cellStyle name="5 30 2" xfId="196"/>
    <cellStyle name="5 30 2 2" xfId="197"/>
    <cellStyle name="5 30 3" xfId="198"/>
    <cellStyle name="5 31" xfId="199"/>
    <cellStyle name="5 31 2" xfId="200"/>
    <cellStyle name="5 31 2 2" xfId="201"/>
    <cellStyle name="5 31 3" xfId="202"/>
    <cellStyle name="5 32" xfId="203"/>
    <cellStyle name="5 32 2" xfId="204"/>
    <cellStyle name="5 32 2 2" xfId="205"/>
    <cellStyle name="5 32 3" xfId="206"/>
    <cellStyle name="5 33" xfId="207"/>
    <cellStyle name="5 33 2" xfId="208"/>
    <cellStyle name="5 33 2 2" xfId="209"/>
    <cellStyle name="5 33 3" xfId="210"/>
    <cellStyle name="5 34" xfId="211"/>
    <cellStyle name="5 34 2" xfId="212"/>
    <cellStyle name="5 34 2 2" xfId="213"/>
    <cellStyle name="5 34 3" xfId="214"/>
    <cellStyle name="5 35" xfId="215"/>
    <cellStyle name="5 35 2" xfId="216"/>
    <cellStyle name="5 35 2 2" xfId="217"/>
    <cellStyle name="5 35 3" xfId="218"/>
    <cellStyle name="5 36" xfId="219"/>
    <cellStyle name="5 36 2" xfId="220"/>
    <cellStyle name="5 36 2 2" xfId="221"/>
    <cellStyle name="5 36 3" xfId="222"/>
    <cellStyle name="5 37" xfId="223"/>
    <cellStyle name="5 37 2" xfId="224"/>
    <cellStyle name="5 37 2 2" xfId="225"/>
    <cellStyle name="5 37 3" xfId="226"/>
    <cellStyle name="5 38" xfId="227"/>
    <cellStyle name="5 38 2" xfId="228"/>
    <cellStyle name="5 38 2 2" xfId="229"/>
    <cellStyle name="5 38 3" xfId="230"/>
    <cellStyle name="5 39" xfId="231"/>
    <cellStyle name="5 39 2" xfId="232"/>
    <cellStyle name="5 39 2 2" xfId="233"/>
    <cellStyle name="5 39 3" xfId="234"/>
    <cellStyle name="5 4" xfId="235"/>
    <cellStyle name="5 4 2" xfId="236"/>
    <cellStyle name="5 4 2 2" xfId="237"/>
    <cellStyle name="5 4 3" xfId="238"/>
    <cellStyle name="5 40" xfId="239"/>
    <cellStyle name="5 40 2" xfId="240"/>
    <cellStyle name="5 41" xfId="241"/>
    <cellStyle name="5 41 2" xfId="242"/>
    <cellStyle name="5 42" xfId="243"/>
    <cellStyle name="5 5" xfId="244"/>
    <cellStyle name="5 5 2" xfId="245"/>
    <cellStyle name="5 5 2 2" xfId="246"/>
    <cellStyle name="5 5 3" xfId="247"/>
    <cellStyle name="5 6" xfId="248"/>
    <cellStyle name="5 6 2" xfId="249"/>
    <cellStyle name="5 6 2 2" xfId="250"/>
    <cellStyle name="5 6 3" xfId="251"/>
    <cellStyle name="5 7" xfId="252"/>
    <cellStyle name="5 7 2" xfId="253"/>
    <cellStyle name="5 7 2 2" xfId="254"/>
    <cellStyle name="5 7 3" xfId="255"/>
    <cellStyle name="5 8" xfId="256"/>
    <cellStyle name="5 8 2" xfId="257"/>
    <cellStyle name="5 8 2 2" xfId="258"/>
    <cellStyle name="5 8 3" xfId="259"/>
    <cellStyle name="5 9" xfId="260"/>
    <cellStyle name="5 9 2" xfId="261"/>
    <cellStyle name="5 9 2 2" xfId="262"/>
    <cellStyle name="5 9 3" xfId="263"/>
    <cellStyle name="60 % – Zvýraznění1 2" xfId="264"/>
    <cellStyle name="60 % – Zvýraznění1 3" xfId="265"/>
    <cellStyle name="60 % – Zvýraznění1 4" xfId="266"/>
    <cellStyle name="60 % – Zvýraznění2 2" xfId="267"/>
    <cellStyle name="60 % – Zvýraznění2 3" xfId="268"/>
    <cellStyle name="60 % – Zvýraznění2 4" xfId="269"/>
    <cellStyle name="60 % – Zvýraznění3 2" xfId="270"/>
    <cellStyle name="60 % – Zvýraznění3 3" xfId="271"/>
    <cellStyle name="60 % – Zvýraznění3 4" xfId="272"/>
    <cellStyle name="60 % – Zvýraznění4 2" xfId="273"/>
    <cellStyle name="60 % – Zvýraznění4 3" xfId="274"/>
    <cellStyle name="60 % – Zvýraznění4 4" xfId="275"/>
    <cellStyle name="60 % – Zvýraznění5 2" xfId="276"/>
    <cellStyle name="60 % – Zvýraznění5 3" xfId="277"/>
    <cellStyle name="60 % – Zvýraznění5 4" xfId="278"/>
    <cellStyle name="60 % – Zvýraznění6 2" xfId="279"/>
    <cellStyle name="60 % – Zvýraznění6 3" xfId="280"/>
    <cellStyle name="60 % – Zvýraznění6 4" xfId="281"/>
    <cellStyle name="60% - Accent1" xfId="282"/>
    <cellStyle name="60% - Accent2" xfId="283"/>
    <cellStyle name="60% - Accent3" xfId="284"/>
    <cellStyle name="60% - Accent4" xfId="285"/>
    <cellStyle name="60% - Accent5" xfId="286"/>
    <cellStyle name="60% - Accent6" xfId="287"/>
    <cellStyle name="Accent1" xfId="288"/>
    <cellStyle name="Accent2" xfId="289"/>
    <cellStyle name="Accent3" xfId="290"/>
    <cellStyle name="Accent4" xfId="291"/>
    <cellStyle name="Accent5" xfId="292"/>
    <cellStyle name="Accent6" xfId="293"/>
    <cellStyle name="Bad" xfId="294"/>
    <cellStyle name="bezčárky_" xfId="295"/>
    <cellStyle name="Calculation" xfId="296"/>
    <cellStyle name="Celkem 2" xfId="297"/>
    <cellStyle name="Celkem 3" xfId="298"/>
    <cellStyle name="Celkem 4" xfId="299"/>
    <cellStyle name="cf1" xfId="300"/>
    <cellStyle name="cf2" xfId="301"/>
    <cellStyle name="ConditionalStyle_1" xfId="302"/>
    <cellStyle name="čárky 2" xfId="303"/>
    <cellStyle name="čárky 2 10" xfId="304"/>
    <cellStyle name="čárky 2 10 2" xfId="305"/>
    <cellStyle name="čárky 2 10 2 2" xfId="306"/>
    <cellStyle name="čárky 2 10 3" xfId="307"/>
    <cellStyle name="čárky 2 11" xfId="308"/>
    <cellStyle name="čárky 2 11 2" xfId="309"/>
    <cellStyle name="čárky 2 11 2 2" xfId="310"/>
    <cellStyle name="čárky 2 11 3" xfId="311"/>
    <cellStyle name="čárky 2 12" xfId="312"/>
    <cellStyle name="čárky 2 12 2" xfId="313"/>
    <cellStyle name="čárky 2 12 2 2" xfId="314"/>
    <cellStyle name="čárky 2 12 3" xfId="315"/>
    <cellStyle name="čárky 2 13" xfId="316"/>
    <cellStyle name="čárky 2 13 2" xfId="317"/>
    <cellStyle name="čárky 2 13 2 2" xfId="318"/>
    <cellStyle name="čárky 2 13 3" xfId="319"/>
    <cellStyle name="čárky 2 14" xfId="320"/>
    <cellStyle name="čárky 2 14 2" xfId="321"/>
    <cellStyle name="čárky 2 14 2 2" xfId="322"/>
    <cellStyle name="čárky 2 14 3" xfId="323"/>
    <cellStyle name="čárky 2 15" xfId="324"/>
    <cellStyle name="čárky 2 15 2" xfId="325"/>
    <cellStyle name="čárky 2 15 2 2" xfId="326"/>
    <cellStyle name="čárky 2 15 3" xfId="327"/>
    <cellStyle name="čárky 2 16" xfId="328"/>
    <cellStyle name="čárky 2 16 2" xfId="329"/>
    <cellStyle name="čárky 2 16 2 2" xfId="330"/>
    <cellStyle name="čárky 2 16 3" xfId="331"/>
    <cellStyle name="čárky 2 17" xfId="332"/>
    <cellStyle name="čárky 2 17 2" xfId="333"/>
    <cellStyle name="čárky 2 17 2 2" xfId="334"/>
    <cellStyle name="čárky 2 17 3" xfId="335"/>
    <cellStyle name="čárky 2 18" xfId="336"/>
    <cellStyle name="čárky 2 18 2" xfId="337"/>
    <cellStyle name="čárky 2 18 2 2" xfId="338"/>
    <cellStyle name="čárky 2 18 3" xfId="339"/>
    <cellStyle name="čárky 2 19" xfId="340"/>
    <cellStyle name="čárky 2 19 2" xfId="341"/>
    <cellStyle name="čárky 2 19 2 2" xfId="342"/>
    <cellStyle name="čárky 2 19 3" xfId="343"/>
    <cellStyle name="čárky 2 2" xfId="344"/>
    <cellStyle name="čárky 2 2 2" xfId="345"/>
    <cellStyle name="čárky 2 2 2 2" xfId="346"/>
    <cellStyle name="čárky 2 2 3" xfId="347"/>
    <cellStyle name="čárky 2 2 3 2" xfId="348"/>
    <cellStyle name="čárky 2 2 4" xfId="349"/>
    <cellStyle name="čárky 2 20" xfId="350"/>
    <cellStyle name="čárky 2 20 2" xfId="351"/>
    <cellStyle name="čárky 2 20 2 2" xfId="352"/>
    <cellStyle name="čárky 2 20 3" xfId="353"/>
    <cellStyle name="čárky 2 21" xfId="354"/>
    <cellStyle name="čárky 2 21 2" xfId="355"/>
    <cellStyle name="čárky 2 21 2 2" xfId="356"/>
    <cellStyle name="čárky 2 21 3" xfId="357"/>
    <cellStyle name="čárky 2 22" xfId="358"/>
    <cellStyle name="čárky 2 22 2" xfId="359"/>
    <cellStyle name="čárky 2 22 2 2" xfId="360"/>
    <cellStyle name="čárky 2 22 3" xfId="361"/>
    <cellStyle name="čárky 2 23" xfId="362"/>
    <cellStyle name="čárky 2 23 2" xfId="363"/>
    <cellStyle name="čárky 2 23 2 2" xfId="364"/>
    <cellStyle name="čárky 2 23 3" xfId="365"/>
    <cellStyle name="čárky 2 24" xfId="366"/>
    <cellStyle name="čárky 2 24 2" xfId="367"/>
    <cellStyle name="čárky 2 24 2 2" xfId="368"/>
    <cellStyle name="čárky 2 24 3" xfId="369"/>
    <cellStyle name="čárky 2 25" xfId="370"/>
    <cellStyle name="čárky 2 25 2" xfId="371"/>
    <cellStyle name="čárky 2 25 2 2" xfId="372"/>
    <cellStyle name="čárky 2 25 3" xfId="373"/>
    <cellStyle name="čárky 2 26" xfId="374"/>
    <cellStyle name="čárky 2 26 2" xfId="375"/>
    <cellStyle name="čárky 2 26 2 2" xfId="376"/>
    <cellStyle name="čárky 2 26 3" xfId="377"/>
    <cellStyle name="čárky 2 27" xfId="378"/>
    <cellStyle name="čárky 2 27 2" xfId="379"/>
    <cellStyle name="čárky 2 27 2 2" xfId="380"/>
    <cellStyle name="čárky 2 27 3" xfId="381"/>
    <cellStyle name="čárky 2 28" xfId="382"/>
    <cellStyle name="čárky 2 28 2" xfId="383"/>
    <cellStyle name="čárky 2 28 2 2" xfId="384"/>
    <cellStyle name="čárky 2 28 3" xfId="385"/>
    <cellStyle name="čárky 2 29" xfId="386"/>
    <cellStyle name="čárky 2 29 2" xfId="387"/>
    <cellStyle name="čárky 2 29 2 2" xfId="388"/>
    <cellStyle name="čárky 2 29 3" xfId="389"/>
    <cellStyle name="čárky 2 3" xfId="390"/>
    <cellStyle name="čárky 2 3 2" xfId="391"/>
    <cellStyle name="čárky 2 3 2 2" xfId="392"/>
    <cellStyle name="čárky 2 3 3" xfId="393"/>
    <cellStyle name="čárky 2 30" xfId="394"/>
    <cellStyle name="čárky 2 30 2" xfId="395"/>
    <cellStyle name="čárky 2 30 2 2" xfId="396"/>
    <cellStyle name="čárky 2 30 3" xfId="397"/>
    <cellStyle name="čárky 2 31" xfId="398"/>
    <cellStyle name="čárky 2 31 2" xfId="399"/>
    <cellStyle name="čárky 2 31 2 2" xfId="400"/>
    <cellStyle name="čárky 2 31 3" xfId="401"/>
    <cellStyle name="čárky 2 32" xfId="402"/>
    <cellStyle name="čárky 2 32 2" xfId="403"/>
    <cellStyle name="čárky 2 32 2 2" xfId="404"/>
    <cellStyle name="čárky 2 32 3" xfId="405"/>
    <cellStyle name="čárky 2 33" xfId="406"/>
    <cellStyle name="čárky 2 33 2" xfId="407"/>
    <cellStyle name="čárky 2 33 2 2" xfId="408"/>
    <cellStyle name="čárky 2 33 3" xfId="409"/>
    <cellStyle name="čárky 2 34" xfId="410"/>
    <cellStyle name="čárky 2 34 2" xfId="411"/>
    <cellStyle name="čárky 2 34 2 2" xfId="412"/>
    <cellStyle name="čárky 2 34 3" xfId="413"/>
    <cellStyle name="čárky 2 35" xfId="414"/>
    <cellStyle name="čárky 2 35 2" xfId="415"/>
    <cellStyle name="čárky 2 35 2 2" xfId="416"/>
    <cellStyle name="čárky 2 35 3" xfId="417"/>
    <cellStyle name="čárky 2 36" xfId="418"/>
    <cellStyle name="čárky 2 36 2" xfId="419"/>
    <cellStyle name="čárky 2 36 2 2" xfId="420"/>
    <cellStyle name="čárky 2 36 3" xfId="421"/>
    <cellStyle name="čárky 2 37" xfId="422"/>
    <cellStyle name="čárky 2 37 2" xfId="423"/>
    <cellStyle name="čárky 2 37 2 2" xfId="424"/>
    <cellStyle name="čárky 2 37 3" xfId="425"/>
    <cellStyle name="čárky 2 38" xfId="426"/>
    <cellStyle name="čárky 2 38 2" xfId="427"/>
    <cellStyle name="čárky 2 38 2 2" xfId="428"/>
    <cellStyle name="čárky 2 38 3" xfId="429"/>
    <cellStyle name="čárky 2 39" xfId="430"/>
    <cellStyle name="čárky 2 39 2" xfId="431"/>
    <cellStyle name="čárky 2 39 2 2" xfId="432"/>
    <cellStyle name="čárky 2 39 3" xfId="433"/>
    <cellStyle name="čárky 2 4" xfId="434"/>
    <cellStyle name="čárky 2 4 2" xfId="435"/>
    <cellStyle name="čárky 2 4 2 2" xfId="436"/>
    <cellStyle name="čárky 2 4 3" xfId="437"/>
    <cellStyle name="čárky 2 40" xfId="438"/>
    <cellStyle name="čárky 2 40 2" xfId="439"/>
    <cellStyle name="čárky 2 40 2 2" xfId="440"/>
    <cellStyle name="čárky 2 40 3" xfId="441"/>
    <cellStyle name="čárky 2 41" xfId="442"/>
    <cellStyle name="čárky 2 41 2" xfId="443"/>
    <cellStyle name="čárky 2 41 2 2" xfId="444"/>
    <cellStyle name="čárky 2 41 3" xfId="445"/>
    <cellStyle name="čárky 2 42" xfId="446"/>
    <cellStyle name="čárky 2 42 2" xfId="447"/>
    <cellStyle name="čárky 2 42 2 2" xfId="448"/>
    <cellStyle name="čárky 2 42 3" xfId="449"/>
    <cellStyle name="čárky 2 43" xfId="450"/>
    <cellStyle name="čárky 2 43 2" xfId="451"/>
    <cellStyle name="čárky 2 44" xfId="452"/>
    <cellStyle name="čárky 2 44 2" xfId="453"/>
    <cellStyle name="čárky 2 45" xfId="454"/>
    <cellStyle name="čárky 2 5" xfId="455"/>
    <cellStyle name="čárky 2 5 2" xfId="456"/>
    <cellStyle name="čárky 2 5 2 2" xfId="457"/>
    <cellStyle name="čárky 2 5 3" xfId="458"/>
    <cellStyle name="čárky 2 6" xfId="459"/>
    <cellStyle name="čárky 2 6 2" xfId="460"/>
    <cellStyle name="čárky 2 6 2 2" xfId="461"/>
    <cellStyle name="čárky 2 6 3" xfId="462"/>
    <cellStyle name="čárky 2 7" xfId="463"/>
    <cellStyle name="čárky 2 7 2" xfId="464"/>
    <cellStyle name="čárky 2 7 2 2" xfId="465"/>
    <cellStyle name="čárky 2 7 3" xfId="466"/>
    <cellStyle name="čárky 2 8" xfId="467"/>
    <cellStyle name="čárky 2 8 2" xfId="468"/>
    <cellStyle name="čárky 2 8 2 2" xfId="469"/>
    <cellStyle name="čárky 2 8 3" xfId="470"/>
    <cellStyle name="čárky 2 9" xfId="471"/>
    <cellStyle name="čárky 2 9 2" xfId="472"/>
    <cellStyle name="čárky 2 9 2 2" xfId="473"/>
    <cellStyle name="čárky 2 9 3" xfId="474"/>
    <cellStyle name="číslo.00_" xfId="475"/>
    <cellStyle name="Dziesiętny [0]_laroux" xfId="476"/>
    <cellStyle name="Dziesiętny_laroux" xfId="477"/>
    <cellStyle name="Excel Built-in 20% - Accent1" xfId="478"/>
    <cellStyle name="Excel Built-in 20% - Accent2" xfId="479"/>
    <cellStyle name="Excel Built-in 20% - Accent3" xfId="480"/>
    <cellStyle name="Excel Built-in 20% - Accent4" xfId="481"/>
    <cellStyle name="Excel Built-in 20% - Accent5" xfId="482"/>
    <cellStyle name="Excel Built-in 20% - Accent6" xfId="483"/>
    <cellStyle name="Excel Built-in 40% - Accent1" xfId="484"/>
    <cellStyle name="Excel Built-in 40% - Accent2" xfId="485"/>
    <cellStyle name="Excel Built-in 40% - Accent3" xfId="486"/>
    <cellStyle name="Excel Built-in 40% - Accent4" xfId="487"/>
    <cellStyle name="Excel Built-in 40% - Accent5" xfId="488"/>
    <cellStyle name="Excel Built-in 40% - Accent6" xfId="489"/>
    <cellStyle name="Excel Built-in 60% - Accent1" xfId="490"/>
    <cellStyle name="Excel Built-in 60% - Accent2" xfId="491"/>
    <cellStyle name="Excel Built-in 60% - Accent3" xfId="492"/>
    <cellStyle name="Excel Built-in 60% - Accent4" xfId="493"/>
    <cellStyle name="Excel Built-in 60% - Accent5" xfId="494"/>
    <cellStyle name="Excel Built-in 60% - Accent6" xfId="495"/>
    <cellStyle name="Excel Built-in Accent1" xfId="496"/>
    <cellStyle name="Excel Built-in Accent2" xfId="497"/>
    <cellStyle name="Excel Built-in Accent3" xfId="498"/>
    <cellStyle name="Excel Built-in Accent4" xfId="499"/>
    <cellStyle name="Excel Built-in Accent5" xfId="500"/>
    <cellStyle name="Excel Built-in Accent6" xfId="501"/>
    <cellStyle name="Excel Built-in Bad" xfId="502"/>
    <cellStyle name="Excel Built-in Calculation" xfId="503"/>
    <cellStyle name="Excel Built-in Explanatory Text" xfId="504"/>
    <cellStyle name="Excel Built-in Good" xfId="505"/>
    <cellStyle name="Excel Built-in Heading 1" xfId="506"/>
    <cellStyle name="Excel Built-in Heading 2" xfId="507"/>
    <cellStyle name="Excel Built-in Heading 3" xfId="508"/>
    <cellStyle name="Excel Built-in Heading 4" xfId="509"/>
    <cellStyle name="Excel Built-in Check Cell" xfId="510"/>
    <cellStyle name="Excel Built-in Input" xfId="511"/>
    <cellStyle name="Excel Built-in Linked Cell" xfId="512"/>
    <cellStyle name="Excel Built-in Neutral" xfId="513"/>
    <cellStyle name="Excel Built-in Note" xfId="514"/>
    <cellStyle name="Excel Built-in Output" xfId="515"/>
    <cellStyle name="Excel Built-in Title" xfId="516"/>
    <cellStyle name="Excel Built-in Total" xfId="517"/>
    <cellStyle name="Excel Built-in Warning Text" xfId="518"/>
    <cellStyle name="Explanatory Text" xfId="519"/>
    <cellStyle name="Good" xfId="520"/>
    <cellStyle name="Heading" xfId="521"/>
    <cellStyle name="Heading 1" xfId="522"/>
    <cellStyle name="Heading 2" xfId="523"/>
    <cellStyle name="Heading 3" xfId="524"/>
    <cellStyle name="Heading 4" xfId="525"/>
    <cellStyle name="Heading1" xfId="526"/>
    <cellStyle name="Hypertextový odkaz 2" xfId="527"/>
    <cellStyle name="Hypertextový odkaz 2 2" xfId="528"/>
    <cellStyle name="Hypertextový odkaz 2 3" xfId="529"/>
    <cellStyle name="Check Cell" xfId="530"/>
    <cellStyle name="Chybně 2" xfId="531"/>
    <cellStyle name="Chybně 3" xfId="532"/>
    <cellStyle name="Chybně 4" xfId="533"/>
    <cellStyle name="Input" xfId="534"/>
    <cellStyle name="Kontrolní buňka 2" xfId="535"/>
    <cellStyle name="Kontrolní buňka 3" xfId="536"/>
    <cellStyle name="Kontrolní buňka 4" xfId="537"/>
    <cellStyle name="lehký dolní okraj" xfId="538"/>
    <cellStyle name="Linked Cell" xfId="539"/>
    <cellStyle name="měny 10" xfId="540"/>
    <cellStyle name="měny 11" xfId="541"/>
    <cellStyle name="měny 12" xfId="542"/>
    <cellStyle name="měny 13" xfId="543"/>
    <cellStyle name="měny 2" xfId="544"/>
    <cellStyle name="měny 2 2" xfId="545"/>
    <cellStyle name="měny 2 2 2" xfId="546"/>
    <cellStyle name="měny 2 3" xfId="547"/>
    <cellStyle name="měny 3" xfId="548"/>
    <cellStyle name="měny 4" xfId="549"/>
    <cellStyle name="měny 5" xfId="550"/>
    <cellStyle name="měny 6" xfId="551"/>
    <cellStyle name="měny 7" xfId="552"/>
    <cellStyle name="měny 8" xfId="553"/>
    <cellStyle name="měny 9" xfId="554"/>
    <cellStyle name="nadpis" xfId="555"/>
    <cellStyle name="Nadpis 1 2" xfId="556"/>
    <cellStyle name="Nadpis 1 3" xfId="557"/>
    <cellStyle name="Nadpis 1 4" xfId="558"/>
    <cellStyle name="Nadpis 2 2" xfId="559"/>
    <cellStyle name="Nadpis 2 3" xfId="560"/>
    <cellStyle name="Nadpis 2 4" xfId="561"/>
    <cellStyle name="Nadpis 3 2" xfId="562"/>
    <cellStyle name="Nadpis 3 3" xfId="563"/>
    <cellStyle name="Nadpis 3 4" xfId="564"/>
    <cellStyle name="Nadpis 4 2" xfId="565"/>
    <cellStyle name="Nadpis 4 3" xfId="566"/>
    <cellStyle name="Nadpis 4 4" xfId="567"/>
    <cellStyle name="nadpis-12" xfId="568"/>
    <cellStyle name="nadpis-podtr." xfId="569"/>
    <cellStyle name="nadpis-podtr. 2" xfId="570"/>
    <cellStyle name="nadpis-podtr. 3" xfId="571"/>
    <cellStyle name="nadpis-podtr-12" xfId="572"/>
    <cellStyle name="nadpis-podtr-šik" xfId="573"/>
    <cellStyle name="Název 2" xfId="574"/>
    <cellStyle name="Název 3" xfId="575"/>
    <cellStyle name="Název 4" xfId="576"/>
    <cellStyle name="Neutral" xfId="577"/>
    <cellStyle name="Neutrální 2" xfId="578"/>
    <cellStyle name="Neutrální 3" xfId="579"/>
    <cellStyle name="Neutrální 4" xfId="580"/>
    <cellStyle name="Normal_Power Voltage Bill 08.06" xfId="581"/>
    <cellStyle name="normální 10" xfId="582"/>
    <cellStyle name="Normální 10 10" xfId="583"/>
    <cellStyle name="normální 10 2" xfId="584"/>
    <cellStyle name="normální 10 3" xfId="585"/>
    <cellStyle name="normální 10 4" xfId="586"/>
    <cellStyle name="normální 10 5" xfId="587"/>
    <cellStyle name="normální 10 6" xfId="588"/>
    <cellStyle name="normální 10 7" xfId="589"/>
    <cellStyle name="Normální 10 8" xfId="590"/>
    <cellStyle name="Normální 10 9" xfId="591"/>
    <cellStyle name="normální 11" xfId="592"/>
    <cellStyle name="normální 11 2" xfId="593"/>
    <cellStyle name="normální 11 3" xfId="594"/>
    <cellStyle name="normální 11 4" xfId="595"/>
    <cellStyle name="normální 11 5" xfId="596"/>
    <cellStyle name="normální 11 6" xfId="597"/>
    <cellStyle name="normální 11 7" xfId="598"/>
    <cellStyle name="normální 12" xfId="599"/>
    <cellStyle name="normální 12 2" xfId="600"/>
    <cellStyle name="normální 12 3" xfId="601"/>
    <cellStyle name="normální 12 4" xfId="602"/>
    <cellStyle name="normální 12 5" xfId="603"/>
    <cellStyle name="normální 12 6" xfId="604"/>
    <cellStyle name="normální 12 7" xfId="605"/>
    <cellStyle name="normální 12 8" xfId="606"/>
    <cellStyle name="normální 13" xfId="607"/>
    <cellStyle name="normální 13 2" xfId="608"/>
    <cellStyle name="normální 13 3" xfId="609"/>
    <cellStyle name="normální 13 4" xfId="610"/>
    <cellStyle name="normální 13 5" xfId="611"/>
    <cellStyle name="normální 13 6" xfId="612"/>
    <cellStyle name="normální 13 7" xfId="613"/>
    <cellStyle name="normální 14" xfId="614"/>
    <cellStyle name="normální 14 2" xfId="615"/>
    <cellStyle name="normální 14 3" xfId="616"/>
    <cellStyle name="normální 14 4" xfId="617"/>
    <cellStyle name="normální 14 5" xfId="618"/>
    <cellStyle name="normální 14 6" xfId="619"/>
    <cellStyle name="normální 14 7" xfId="620"/>
    <cellStyle name="normální 15" xfId="621"/>
    <cellStyle name="normální 16" xfId="622"/>
    <cellStyle name="normální 16 2" xfId="623"/>
    <cellStyle name="normální 17" xfId="624"/>
    <cellStyle name="normální 17 2" xfId="625"/>
    <cellStyle name="normální 18" xfId="626"/>
    <cellStyle name="normální 18 2" xfId="627"/>
    <cellStyle name="normální 19" xfId="628"/>
    <cellStyle name="normální 2" xfId="629"/>
    <cellStyle name="Normální 2 10" xfId="630"/>
    <cellStyle name="normální 2 2" xfId="631"/>
    <cellStyle name="normální 2 2 2" xfId="632"/>
    <cellStyle name="normální 2 2 2 2" xfId="633"/>
    <cellStyle name="normální 2 2 2 3" xfId="634"/>
    <cellStyle name="normální 2 2 2 3 2" xfId="635"/>
    <cellStyle name="normální 2 2 2 4" xfId="636"/>
    <cellStyle name="normální 2 2 3" xfId="637"/>
    <cellStyle name="normální 2 2 3 2" xfId="638"/>
    <cellStyle name="normální 2 2 3 3" xfId="639"/>
    <cellStyle name="normální 2 2 3 3 2" xfId="640"/>
    <cellStyle name="normální 2 2 3 4" xfId="641"/>
    <cellStyle name="normální 2 2 4" xfId="642"/>
    <cellStyle name="normální 2 2 4 2" xfId="643"/>
    <cellStyle name="normální 2 2 4 3" xfId="644"/>
    <cellStyle name="normální 2 2 4 3 2" xfId="645"/>
    <cellStyle name="normální 2 2 4 4" xfId="646"/>
    <cellStyle name="normální 2 2 5" xfId="647"/>
    <cellStyle name="normální 2 2 5 2" xfId="648"/>
    <cellStyle name="normální 2 2 5 3" xfId="649"/>
    <cellStyle name="normální 2 2 5 3 2" xfId="650"/>
    <cellStyle name="normální 2 2 5 4" xfId="651"/>
    <cellStyle name="normální 2 2 6" xfId="652"/>
    <cellStyle name="normální 2 2 7" xfId="653"/>
    <cellStyle name="normální 2 3" xfId="654"/>
    <cellStyle name="normální 2 4" xfId="655"/>
    <cellStyle name="normální 2 5" xfId="656"/>
    <cellStyle name="normální 2 6" xfId="657"/>
    <cellStyle name="Normální 2 7" xfId="658"/>
    <cellStyle name="Normální 2 8" xfId="659"/>
    <cellStyle name="Normální 2 9" xfId="660"/>
    <cellStyle name="normální 2_004_Vykaz_vymer_ZTI" xfId="661"/>
    <cellStyle name="normální 20" xfId="662"/>
    <cellStyle name="normální 21" xfId="663"/>
    <cellStyle name="normální 22" xfId="664"/>
    <cellStyle name="normální 23" xfId="665"/>
    <cellStyle name="normální 23 2" xfId="666"/>
    <cellStyle name="normální 24" xfId="667"/>
    <cellStyle name="normální 25" xfId="668"/>
    <cellStyle name="normální 26" xfId="669"/>
    <cellStyle name="normální 27" xfId="670"/>
    <cellStyle name="Normální 28" xfId="671"/>
    <cellStyle name="Normální 29" xfId="672"/>
    <cellStyle name="normální 3" xfId="673"/>
    <cellStyle name="normální 3 2" xfId="674"/>
    <cellStyle name="normální 3 2 2" xfId="675"/>
    <cellStyle name="normální 3 3" xfId="676"/>
    <cellStyle name="normální 3 4" xfId="677"/>
    <cellStyle name="normální 3 5" xfId="678"/>
    <cellStyle name="normální 3 6" xfId="679"/>
    <cellStyle name="normální 3 7" xfId="680"/>
    <cellStyle name="normální 3_01-DSP-10.20.30-001-MAR-vv" xfId="681"/>
    <cellStyle name="Normální 30" xfId="682"/>
    <cellStyle name="Normální 31" xfId="683"/>
    <cellStyle name="normální 32" xfId="684"/>
    <cellStyle name="normální 34" xfId="685"/>
    <cellStyle name="normální 35" xfId="686"/>
    <cellStyle name="normální 36" xfId="687"/>
    <cellStyle name="normální 36 2" xfId="688"/>
    <cellStyle name="normální 4" xfId="689"/>
    <cellStyle name="normální 4 2" xfId="690"/>
    <cellStyle name="normální 4 3" xfId="691"/>
    <cellStyle name="normální 4 4" xfId="692"/>
    <cellStyle name="normální 4 5" xfId="693"/>
    <cellStyle name="normální 4 6" xfId="694"/>
    <cellStyle name="normální 4 7" xfId="695"/>
    <cellStyle name="normální 5" xfId="696"/>
    <cellStyle name="normální 5 2" xfId="697"/>
    <cellStyle name="normální 5 3" xfId="698"/>
    <cellStyle name="normální 5 4" xfId="699"/>
    <cellStyle name="normální 5 5" xfId="700"/>
    <cellStyle name="normální 5 6" xfId="701"/>
    <cellStyle name="normální 5 7" xfId="702"/>
    <cellStyle name="normální 6" xfId="703"/>
    <cellStyle name="normální 6 2" xfId="704"/>
    <cellStyle name="normální 6 3" xfId="705"/>
    <cellStyle name="normální 6 4" xfId="706"/>
    <cellStyle name="normální 6 5" xfId="707"/>
    <cellStyle name="normální 6 6" xfId="708"/>
    <cellStyle name="normální 6 7" xfId="709"/>
    <cellStyle name="normální 6 8" xfId="710"/>
    <cellStyle name="normální 6 8 2" xfId="711"/>
    <cellStyle name="normální 7" xfId="712"/>
    <cellStyle name="normální 7 2" xfId="713"/>
    <cellStyle name="normální 7 3" xfId="714"/>
    <cellStyle name="normální 7 4" xfId="715"/>
    <cellStyle name="normální 7 5" xfId="716"/>
    <cellStyle name="normální 7 6" xfId="717"/>
    <cellStyle name="normální 7 7" xfId="718"/>
    <cellStyle name="normální 8" xfId="719"/>
    <cellStyle name="normální 8 2" xfId="720"/>
    <cellStyle name="normální 8 3" xfId="721"/>
    <cellStyle name="normální 8 4" xfId="722"/>
    <cellStyle name="normální 8 5" xfId="723"/>
    <cellStyle name="normální 8 6" xfId="724"/>
    <cellStyle name="normální 8 7" xfId="725"/>
    <cellStyle name="normální 9" xfId="726"/>
    <cellStyle name="normální 9 2" xfId="727"/>
    <cellStyle name="normální 9 3" xfId="728"/>
    <cellStyle name="normální 9 4" xfId="729"/>
    <cellStyle name="normální 9 5" xfId="730"/>
    <cellStyle name="normální 9 6" xfId="731"/>
    <cellStyle name="normální 9 7" xfId="732"/>
    <cellStyle name="normální_slaboproud 2" xfId="733"/>
    <cellStyle name="normální_slaboproud 3" xfId="734"/>
    <cellStyle name="normální_slaboproud 4" xfId="735"/>
    <cellStyle name="Normalny_laroux" xfId="736"/>
    <cellStyle name="Note" xfId="737"/>
    <cellStyle name="Output" xfId="738"/>
    <cellStyle name="Poznámka 2" xfId="739"/>
    <cellStyle name="Poznámka 2 2" xfId="740"/>
    <cellStyle name="Poznámka 2 2 2" xfId="741"/>
    <cellStyle name="Poznámka 2 2_Xl0000028" xfId="742"/>
    <cellStyle name="Poznámka 2 3" xfId="743"/>
    <cellStyle name="Poznámka 2_Xl0000028" xfId="744"/>
    <cellStyle name="Poznámka 3" xfId="745"/>
    <cellStyle name="Poznámka 3 2" xfId="746"/>
    <cellStyle name="Poznámka 3 2 2" xfId="747"/>
    <cellStyle name="Poznámka 3 2_Xl0000028" xfId="748"/>
    <cellStyle name="Poznámka 3 3" xfId="749"/>
    <cellStyle name="Poznámka 3_Xl0000028" xfId="750"/>
    <cellStyle name="Poznámka 4" xfId="751"/>
    <cellStyle name="Poznámka 4 2" xfId="752"/>
    <cellStyle name="Poznámka 4 2 2" xfId="753"/>
    <cellStyle name="Poznámka 4 2_Xl0000028" xfId="754"/>
    <cellStyle name="Poznámka 4 3" xfId="755"/>
    <cellStyle name="Poznámka 4_Xl0000028" xfId="756"/>
    <cellStyle name="Propojená buňka 2" xfId="757"/>
    <cellStyle name="Propojená buňka 3" xfId="758"/>
    <cellStyle name="Propojená buňka 4" xfId="759"/>
    <cellStyle name="R_text" xfId="760"/>
    <cellStyle name="R_text_Xl0000028" xfId="761"/>
    <cellStyle name="Result" xfId="762"/>
    <cellStyle name="Result2" xfId="763"/>
    <cellStyle name="Specifikace" xfId="764"/>
    <cellStyle name="Specifikace 10" xfId="765"/>
    <cellStyle name="Specifikace 11" xfId="766"/>
    <cellStyle name="Specifikace 2" xfId="767"/>
    <cellStyle name="Specifikace 2 2" xfId="768"/>
    <cellStyle name="Specifikace 2 3" xfId="769"/>
    <cellStyle name="Specifikace 2_01-DSP-10.20.30-001-MAR-vv" xfId="770"/>
    <cellStyle name="Specifikace 3" xfId="771"/>
    <cellStyle name="Specifikace 3 2" xfId="772"/>
    <cellStyle name="Specifikace 3_01-DSP-10.20.30-001-MAR-vv" xfId="773"/>
    <cellStyle name="Specifikace 4" xfId="774"/>
    <cellStyle name="Specifikace 5" xfId="775"/>
    <cellStyle name="Specifikace 6" xfId="776"/>
    <cellStyle name="Specifikace 7" xfId="777"/>
    <cellStyle name="Specifikace 8" xfId="778"/>
    <cellStyle name="Specifikace 9" xfId="779"/>
    <cellStyle name="Specifikace_004_Vykaz_vymer_ZTI" xfId="780"/>
    <cellStyle name="Správně 2" xfId="781"/>
    <cellStyle name="Správně 3" xfId="782"/>
    <cellStyle name="Správně 4" xfId="783"/>
    <cellStyle name="Standard_aktuell" xfId="784"/>
    <cellStyle name="standardní-Courier12" xfId="785"/>
    <cellStyle name="standardní-podtržený" xfId="786"/>
    <cellStyle name="standardní-podtržený-šikmý" xfId="787"/>
    <cellStyle name="standardní-tučně" xfId="788"/>
    <cellStyle name="standard-podtr" xfId="789"/>
    <cellStyle name="standard-podtr/tučně" xfId="790"/>
    <cellStyle name="Styl 1" xfId="791"/>
    <cellStyle name="Styl 1 2" xfId="792"/>
    <cellStyle name="Styl 1 3" xfId="793"/>
    <cellStyle name="Styl 1 4" xfId="794"/>
    <cellStyle name="Styl 1 5" xfId="795"/>
    <cellStyle name="Styl 1_01-DSP-10.20.30-001-MAR-vv" xfId="796"/>
    <cellStyle name="Styl 2" xfId="797"/>
    <cellStyle name="text" xfId="798"/>
    <cellStyle name="Text upozornění 2" xfId="799"/>
    <cellStyle name="Text upozornění 3" xfId="800"/>
    <cellStyle name="Text upozornění 4" xfId="801"/>
    <cellStyle name="Title" xfId="802"/>
    <cellStyle name="Total" xfId="803"/>
    <cellStyle name="Vstup 2" xfId="804"/>
    <cellStyle name="Vstup 3" xfId="805"/>
    <cellStyle name="Vstup 4" xfId="806"/>
    <cellStyle name="Výpočet 2" xfId="807"/>
    <cellStyle name="Výpočet 3" xfId="808"/>
    <cellStyle name="Výpočet 4" xfId="809"/>
    <cellStyle name="Výstup 2" xfId="810"/>
    <cellStyle name="Výstup 3" xfId="811"/>
    <cellStyle name="Výstup 4" xfId="812"/>
    <cellStyle name="Vysvětlující text 2" xfId="813"/>
    <cellStyle name="Vysvětlující text 3" xfId="814"/>
    <cellStyle name="Vysvětlující text 4" xfId="815"/>
    <cellStyle name="Walutowy [0]_laroux" xfId="816"/>
    <cellStyle name="Walutowy_laroux" xfId="817"/>
    <cellStyle name="Warning Text" xfId="818"/>
    <cellStyle name="Zvýraznění 1 2" xfId="819"/>
    <cellStyle name="Zvýraznění 1 3" xfId="820"/>
    <cellStyle name="Zvýraznění 1 4" xfId="821"/>
    <cellStyle name="Zvýraznění 2 2" xfId="822"/>
    <cellStyle name="Zvýraznění 2 3" xfId="823"/>
    <cellStyle name="Zvýraznění 2 4" xfId="824"/>
    <cellStyle name="Zvýraznění 3 2" xfId="825"/>
    <cellStyle name="Zvýraznění 3 3" xfId="826"/>
    <cellStyle name="Zvýraznění 3 4" xfId="827"/>
    <cellStyle name="Zvýraznění 4 2" xfId="828"/>
    <cellStyle name="Zvýraznění 4 3" xfId="829"/>
    <cellStyle name="Zvýraznění 4 4" xfId="830"/>
    <cellStyle name="Zvýraznění 5 2" xfId="831"/>
    <cellStyle name="Zvýraznění 5 3" xfId="832"/>
    <cellStyle name="Zvýraznění 5 4" xfId="833"/>
    <cellStyle name="Zvýraznění 6 2" xfId="834"/>
    <cellStyle name="Zvýraznění 6 3" xfId="835"/>
    <cellStyle name="Zvýraznění 6 4" xfId="836"/>
  </cellStyles>
  <dxfs count="4">
    <dxf>
      <font>
        <color indexed="10"/>
        <condense val="0"/>
        <extend val="0"/>
      </font>
      <border/>
    </dxf>
    <dxf>
      <font>
        <color indexed="12"/>
        <condense val="0"/>
        <extend val="0"/>
      </font>
      <border/>
    </dxf>
    <dxf>
      <font>
        <color indexed="10"/>
        <condense val="0"/>
        <extend val="0"/>
      </font>
      <border/>
    </dxf>
    <dxf>
      <font>
        <color indexed="12"/>
        <condense val="0"/>
        <extend val="0"/>
      </font>
      <border/>
    </dxf>
  </dxf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tavitel\Templates\Rozpocty\Sablo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PRGV2\Projects\Stavba\KROSplusData\Zak&#225;zky\2011\Kos\OC%20&#352;estka\_Akce\3130_Jedli&#269;k&#367;v%20&#250;stav\V&#253;stupy_2\RO_Dostavba%20Jedli&#269;kova%20&#250;stavu%20a%20&#353;kol%20-%20II.etap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tavba\Kros\KrosData\Zak&#225;zky\2020\Hrabincov&#225;%20Skanzen%20Kou&#345;im%20D\Profese\ZTI\D.1.4.a-rozpoc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Stavba\Kros\KrosData\Zak&#225;zky\2020\Hrabincov&#225;%20Skanzen%20Kou&#345;im%20D\Profese\vzt\VZT2020-10-31-specifikace_ce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
      <sheetName val="Rekapitulace "/>
      <sheetName val="Statická část"/>
      <sheetName val="stavebni C-D"/>
      <sheetName val="Stavební F"/>
      <sheetName val="venkovní rampa"/>
      <sheetName val="pěší komunikace"/>
      <sheetName val="ZTI_C"/>
      <sheetName val="ZTI_D"/>
      <sheetName val="ÚT-C"/>
      <sheetName val="ÚT-D"/>
      <sheetName val="silnoproud"/>
      <sheetName val="slaboproud"/>
      <sheetName val="VZT"/>
      <sheetName val="MaR"/>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row r="44">
          <cell r="C44" t="str">
            <v>EGT347F101</v>
          </cell>
        </row>
        <row r="45">
          <cell r="C45" t="str">
            <v>0368839000</v>
          </cell>
        </row>
        <row r="46">
          <cell r="C46" t="str">
            <v>EGT311F101</v>
          </cell>
        </row>
        <row r="47">
          <cell r="C47" t="str">
            <v>TFL201F601</v>
          </cell>
        </row>
        <row r="48">
          <cell r="C48" t="str">
            <v>KS300 /1C2F001</v>
          </cell>
        </row>
        <row r="49">
          <cell r="C49" t="str">
            <v>KS600C2F001</v>
          </cell>
        </row>
        <row r="50">
          <cell r="C50" t="str">
            <v>HSC120F001</v>
          </cell>
        </row>
        <row r="51">
          <cell r="C51" t="str">
            <v>0362225001</v>
          </cell>
        </row>
        <row r="52">
          <cell r="C52" t="str">
            <v>BXN015F210</v>
          </cell>
        </row>
        <row r="53">
          <cell r="C53" t="str">
            <v>AVM114SF132</v>
          </cell>
        </row>
        <row r="54">
          <cell r="C54" t="str">
            <v>0370560016</v>
          </cell>
        </row>
        <row r="55">
          <cell r="C55" t="str">
            <v>ASF122F120</v>
          </cell>
        </row>
        <row r="57">
          <cell r="C57" t="str">
            <v>EGT347F101</v>
          </cell>
        </row>
        <row r="58">
          <cell r="C58" t="str">
            <v>0368839000</v>
          </cell>
        </row>
        <row r="59">
          <cell r="C59" t="str">
            <v>EGT311F101</v>
          </cell>
        </row>
        <row r="60">
          <cell r="C60" t="str">
            <v>TFL201F601</v>
          </cell>
        </row>
        <row r="61">
          <cell r="C61" t="str">
            <v>KS300 /1C2F001</v>
          </cell>
        </row>
        <row r="62">
          <cell r="C62" t="str">
            <v>KS600C2F001</v>
          </cell>
        </row>
        <row r="63">
          <cell r="C63" t="str">
            <v>BXN020F200</v>
          </cell>
        </row>
        <row r="64">
          <cell r="C64" t="str">
            <v>AVM114SF132</v>
          </cell>
        </row>
        <row r="65">
          <cell r="C65" t="str">
            <v>0370560016</v>
          </cell>
        </row>
        <row r="66">
          <cell r="C66" t="str">
            <v>ASF122F120</v>
          </cell>
        </row>
        <row r="69">
          <cell r="C69" t="str">
            <v>EGT301F101</v>
          </cell>
        </row>
        <row r="70">
          <cell r="C70" t="str">
            <v>0370560011</v>
          </cell>
        </row>
        <row r="72">
          <cell r="C72" t="str">
            <v>EGT301F101</v>
          </cell>
        </row>
        <row r="73">
          <cell r="C73" t="str">
            <v>0370560011</v>
          </cell>
        </row>
        <row r="75">
          <cell r="C75" t="str">
            <v>ASM114SF132</v>
          </cell>
        </row>
        <row r="78">
          <cell r="C78" t="str">
            <v>ASM114SF132</v>
          </cell>
        </row>
        <row r="80">
          <cell r="C80" t="str">
            <v>EGT301F101</v>
          </cell>
        </row>
        <row r="81">
          <cell r="C81" t="str">
            <v>0370560011</v>
          </cell>
        </row>
        <row r="85">
          <cell r="C85" t="str">
            <v>EGT346F101</v>
          </cell>
        </row>
        <row r="86">
          <cell r="C86" t="str">
            <v>0226807120</v>
          </cell>
        </row>
        <row r="87">
          <cell r="C87" t="str">
            <v>0368840000</v>
          </cell>
        </row>
        <row r="88">
          <cell r="C88" t="str">
            <v>TSO670F001</v>
          </cell>
        </row>
        <row r="89">
          <cell r="C89" t="str">
            <v>KS600C2F001</v>
          </cell>
        </row>
        <row r="90">
          <cell r="C90" t="str">
            <v>SE 22/F</v>
          </cell>
        </row>
        <row r="91">
          <cell r="C91" t="str">
            <v>T6</v>
          </cell>
        </row>
        <row r="93">
          <cell r="C93" t="str">
            <v>EGT301F101</v>
          </cell>
        </row>
        <row r="94">
          <cell r="C94" t="str">
            <v>0370560011</v>
          </cell>
        </row>
        <row r="95">
          <cell r="C95" t="str">
            <v>EGT311F101</v>
          </cell>
        </row>
        <row r="96">
          <cell r="C96" t="str">
            <v>EGT346F101</v>
          </cell>
        </row>
        <row r="97">
          <cell r="C97" t="str">
            <v>0226807120</v>
          </cell>
        </row>
        <row r="98">
          <cell r="C98" t="str">
            <v>0368840000</v>
          </cell>
        </row>
        <row r="99">
          <cell r="C99" t="str">
            <v>RAK82.4/3728M</v>
          </cell>
        </row>
        <row r="100">
          <cell r="C100" t="str">
            <v>0226807120</v>
          </cell>
        </row>
        <row r="101">
          <cell r="C101" t="str">
            <v>0364142000</v>
          </cell>
        </row>
        <row r="102">
          <cell r="C102" t="str">
            <v>RAK82.4/3728M</v>
          </cell>
        </row>
        <row r="103">
          <cell r="C103" t="str">
            <v>RHV01+SZ1</v>
          </cell>
        </row>
        <row r="104">
          <cell r="C104" t="str">
            <v>T6</v>
          </cell>
        </row>
        <row r="105">
          <cell r="C105" t="str">
            <v>BXN025F200</v>
          </cell>
        </row>
        <row r="106">
          <cell r="C106" t="str">
            <v>AVM114SF132</v>
          </cell>
        </row>
        <row r="107">
          <cell r="C107" t="str">
            <v>0370560016</v>
          </cell>
        </row>
        <row r="108">
          <cell r="C108" t="str">
            <v>BXN020F200</v>
          </cell>
        </row>
        <row r="109">
          <cell r="C109" t="str">
            <v>AVM114SF132</v>
          </cell>
        </row>
        <row r="110">
          <cell r="C110" t="str">
            <v>0370560016</v>
          </cell>
        </row>
        <row r="111">
          <cell r="C111" t="str">
            <v>BXN032F200</v>
          </cell>
        </row>
        <row r="112">
          <cell r="C112" t="str">
            <v>AVM114SF132</v>
          </cell>
        </row>
        <row r="113">
          <cell r="C113" t="str">
            <v>0370560016</v>
          </cell>
        </row>
        <row r="115">
          <cell r="C115" t="str">
            <v>EGT346F101</v>
          </cell>
        </row>
        <row r="116">
          <cell r="C116" t="str">
            <v>0226807120</v>
          </cell>
        </row>
        <row r="117">
          <cell r="C117" t="str">
            <v>0368840000</v>
          </cell>
        </row>
        <row r="118">
          <cell r="C118" t="str">
            <v>TSO670F001</v>
          </cell>
        </row>
        <row r="119">
          <cell r="C119" t="str">
            <v>KS600C2F001</v>
          </cell>
        </row>
        <row r="120">
          <cell r="C120" t="str">
            <v>GTE CO</v>
          </cell>
        </row>
        <row r="121">
          <cell r="C121" t="str">
            <v>SE 22/F</v>
          </cell>
        </row>
        <row r="123">
          <cell r="C123" t="str">
            <v>EGT301F101</v>
          </cell>
        </row>
        <row r="124">
          <cell r="C124" t="str">
            <v>0370560011</v>
          </cell>
        </row>
        <row r="125">
          <cell r="C125" t="str">
            <v>EGT311F101</v>
          </cell>
        </row>
        <row r="126">
          <cell r="C126" t="str">
            <v>EGT346F101</v>
          </cell>
        </row>
        <row r="127">
          <cell r="C127" t="str">
            <v>0226807120</v>
          </cell>
        </row>
        <row r="128">
          <cell r="C128" t="str">
            <v>0368840000</v>
          </cell>
        </row>
        <row r="129">
          <cell r="C129" t="str">
            <v>RAK82.4/3728M</v>
          </cell>
        </row>
        <row r="130">
          <cell r="C130" t="str">
            <v>0226807120</v>
          </cell>
        </row>
        <row r="131">
          <cell r="C131" t="str">
            <v>0364142000</v>
          </cell>
        </row>
        <row r="132">
          <cell r="C132" t="str">
            <v>RAK82.4/3728M</v>
          </cell>
        </row>
        <row r="133">
          <cell r="C133" t="str">
            <v>RHV01+SZ1</v>
          </cell>
        </row>
        <row r="134">
          <cell r="C134" t="str">
            <v>T6</v>
          </cell>
        </row>
        <row r="135">
          <cell r="C135" t="str">
            <v>BXN015F210</v>
          </cell>
        </row>
        <row r="136">
          <cell r="C136" t="str">
            <v>AVM114SF132</v>
          </cell>
        </row>
        <row r="137">
          <cell r="C137" t="str">
            <v>0370560016</v>
          </cell>
        </row>
        <row r="138">
          <cell r="C138" t="str">
            <v>BXN032F200</v>
          </cell>
        </row>
        <row r="139">
          <cell r="C139" t="str">
            <v>AVM114SF132</v>
          </cell>
        </row>
        <row r="140">
          <cell r="C140" t="str">
            <v>0370560016</v>
          </cell>
        </row>
        <row r="141">
          <cell r="C141" t="str">
            <v>BXN015F200</v>
          </cell>
        </row>
        <row r="142">
          <cell r="C142" t="str">
            <v>AVM114SF132</v>
          </cell>
        </row>
        <row r="143">
          <cell r="C143" t="str">
            <v>0370560016</v>
          </cell>
        </row>
        <row r="151">
          <cell r="C151" t="str">
            <v>EYR203F001</v>
          </cell>
        </row>
        <row r="152">
          <cell r="C152" t="str">
            <v>0374413001</v>
          </cell>
        </row>
        <row r="153">
          <cell r="C153" t="str">
            <v>EYL220F001</v>
          </cell>
        </row>
        <row r="154">
          <cell r="C154" t="str">
            <v>EYR203F001</v>
          </cell>
        </row>
        <row r="155">
          <cell r="C155" t="str">
            <v>0374413001</v>
          </cell>
        </row>
        <row r="156">
          <cell r="C156" t="str">
            <v>EYR203F001</v>
          </cell>
        </row>
        <row r="157">
          <cell r="C157" t="str">
            <v>0374413001</v>
          </cell>
        </row>
        <row r="158">
          <cell r="C158" t="str">
            <v>EYR203F001</v>
          </cell>
        </row>
        <row r="159">
          <cell r="C159" t="str">
            <v>0374413001</v>
          </cell>
        </row>
        <row r="160">
          <cell r="C160" t="str">
            <v>EYT240F001</v>
          </cell>
        </row>
        <row r="161">
          <cell r="C161" t="str">
            <v>0367842002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Rozpočet Pol"/>
    </sheetNames>
    <sheetDataSet>
      <sheetData sheetId="0"/>
      <sheetData sheetId="1">
        <row r="29">
          <cell r="J29" t="str">
            <v>CZK</v>
          </cell>
        </row>
      </sheetData>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lavička"/>
      <sheetName val="VZT rekapitulace cen"/>
      <sheetName val="specifikace"/>
    </sheetNames>
    <sheetDataSet>
      <sheetData sheetId="0">
        <row r="2">
          <cell r="C2" t="str">
            <v>SEZNAM STROJŮ A ZAŘÍZENÍ VZDUCHOTECHNIKY</v>
          </cell>
        </row>
        <row r="3">
          <cell r="C3" t="str">
            <v>aktualizace 18.11.2020</v>
          </cell>
        </row>
        <row r="4">
          <cell r="C4" t="str">
            <v>Vstupní budova Muzea lidových staveb v Kouřimi</v>
          </cell>
        </row>
        <row r="5">
          <cell r="C5" t="str">
            <v>Dokumentace pro výběr zhotovitele (DVZ)</v>
          </cell>
        </row>
        <row r="6">
          <cell r="C6">
            <v>44135</v>
          </cell>
        </row>
      </sheetData>
      <sheetData sheetId="1"/>
      <sheetData sheetId="2"/>
    </sheetDataSet>
  </externalBook>
</externalLink>
</file>

<file path=xl/tables/table1.xml><?xml version="1.0" encoding="utf-8"?>
<table xmlns="http://schemas.openxmlformats.org/spreadsheetml/2006/main" id="1" name="__xlnm._FilterDatabase" displayName="__xlnm._FilterDatabase" ref="A10:K103" totalsRowShown="0">
  <tableColumns count="11">
    <tableColumn id="1" name="Sloupec1"/>
    <tableColumn id="2" name="Sloupec2"/>
    <tableColumn id="3" name="Sloupec3"/>
    <tableColumn id="4" name="Sloupec4"/>
    <tableColumn id="5" name="Sloupec5"/>
    <tableColumn id="6" name="Sloupec6"/>
    <tableColumn id="7" name="Sloupec7"/>
    <tableColumn id="8" name="Sloupec8"/>
    <tableColumn id="9" name="Sloupec9"/>
    <tableColumn id="10" name="Sloupec10"/>
    <tableColumn id="11" name="Sloupec1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0"/>
  <sheetViews>
    <sheetView showGridLines="0" workbookViewId="0" topLeftCell="A1">
      <selection activeCell="AG20" sqref="AG20"/>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 customHeight="1">
      <c r="AR2" s="742"/>
      <c r="AS2" s="742"/>
      <c r="AT2" s="742"/>
      <c r="AU2" s="742"/>
      <c r="AV2" s="742"/>
      <c r="AW2" s="742"/>
      <c r="AX2" s="742"/>
      <c r="AY2" s="742"/>
      <c r="AZ2" s="742"/>
      <c r="BA2" s="742"/>
      <c r="BB2" s="742"/>
      <c r="BC2" s="742"/>
      <c r="BD2" s="742"/>
      <c r="BE2" s="742"/>
      <c r="BS2" s="16" t="s">
        <v>6</v>
      </c>
      <c r="BT2" s="16" t="s">
        <v>7</v>
      </c>
    </row>
    <row r="3" spans="2:72"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 customHeight="1">
      <c r="B4" s="19"/>
      <c r="D4" s="20" t="s">
        <v>9</v>
      </c>
      <c r="AR4" s="19"/>
      <c r="AS4" s="21" t="s">
        <v>10</v>
      </c>
      <c r="BE4" s="22" t="s">
        <v>11</v>
      </c>
      <c r="BS4" s="16" t="s">
        <v>12</v>
      </c>
    </row>
    <row r="5" spans="2:71" ht="12" customHeight="1">
      <c r="B5" s="19"/>
      <c r="D5" s="23" t="s">
        <v>13</v>
      </c>
      <c r="K5" s="753" t="s">
        <v>14</v>
      </c>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R5" s="19"/>
      <c r="BE5" s="750" t="s">
        <v>15</v>
      </c>
      <c r="BS5" s="16" t="s">
        <v>6</v>
      </c>
    </row>
    <row r="6" spans="2:71" ht="36.9" customHeight="1">
      <c r="B6" s="19"/>
      <c r="D6" s="25" t="s">
        <v>16</v>
      </c>
      <c r="K6" s="754" t="s">
        <v>17</v>
      </c>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742"/>
      <c r="AO6" s="742"/>
      <c r="AR6" s="19"/>
      <c r="BE6" s="751"/>
      <c r="BS6" s="16" t="s">
        <v>6</v>
      </c>
    </row>
    <row r="7" spans="2:71" ht="12" customHeight="1">
      <c r="B7" s="19"/>
      <c r="D7" s="26" t="s">
        <v>18</v>
      </c>
      <c r="K7" s="24" t="s">
        <v>1</v>
      </c>
      <c r="AK7" s="26" t="s">
        <v>19</v>
      </c>
      <c r="AN7" s="24" t="s">
        <v>1</v>
      </c>
      <c r="AR7" s="19"/>
      <c r="BE7" s="751"/>
      <c r="BS7" s="16" t="s">
        <v>6</v>
      </c>
    </row>
    <row r="8" spans="2:71" ht="12" customHeight="1">
      <c r="B8" s="19"/>
      <c r="D8" s="26" t="s">
        <v>20</v>
      </c>
      <c r="K8" s="24" t="s">
        <v>21</v>
      </c>
      <c r="AK8" s="26" t="s">
        <v>22</v>
      </c>
      <c r="AN8" s="27" t="s">
        <v>23</v>
      </c>
      <c r="AR8" s="19"/>
      <c r="BE8" s="751"/>
      <c r="BS8" s="16" t="s">
        <v>6</v>
      </c>
    </row>
    <row r="9" spans="2:71" ht="14.4" customHeight="1">
      <c r="B9" s="19"/>
      <c r="AR9" s="19"/>
      <c r="BE9" s="751"/>
      <c r="BS9" s="16" t="s">
        <v>6</v>
      </c>
    </row>
    <row r="10" spans="2:71" ht="12" customHeight="1">
      <c r="B10" s="19"/>
      <c r="D10" s="26" t="s">
        <v>24</v>
      </c>
      <c r="AK10" s="26" t="s">
        <v>25</v>
      </c>
      <c r="AN10" s="24" t="s">
        <v>1</v>
      </c>
      <c r="AR10" s="19"/>
      <c r="BE10" s="751"/>
      <c r="BS10" s="16" t="s">
        <v>6</v>
      </c>
    </row>
    <row r="11" spans="2:71" ht="18.6" customHeight="1">
      <c r="B11" s="19"/>
      <c r="E11" s="24" t="s">
        <v>26</v>
      </c>
      <c r="AK11" s="26" t="s">
        <v>27</v>
      </c>
      <c r="AN11" s="24" t="s">
        <v>1</v>
      </c>
      <c r="AR11" s="19"/>
      <c r="BE11" s="751"/>
      <c r="BS11" s="16" t="s">
        <v>6</v>
      </c>
    </row>
    <row r="12" spans="2:71" ht="6.9" customHeight="1">
      <c r="B12" s="19"/>
      <c r="AR12" s="19"/>
      <c r="BE12" s="751"/>
      <c r="BS12" s="16" t="s">
        <v>6</v>
      </c>
    </row>
    <row r="13" spans="2:71" ht="12" customHeight="1">
      <c r="B13" s="19"/>
      <c r="D13" s="26" t="s">
        <v>28</v>
      </c>
      <c r="AK13" s="26" t="s">
        <v>25</v>
      </c>
      <c r="AN13" s="28" t="s">
        <v>29</v>
      </c>
      <c r="AR13" s="19"/>
      <c r="BE13" s="751"/>
      <c r="BS13" s="16" t="s">
        <v>6</v>
      </c>
    </row>
    <row r="14" spans="2:71" ht="13.2">
      <c r="B14" s="19"/>
      <c r="E14" s="755" t="s">
        <v>29</v>
      </c>
      <c r="F14" s="756"/>
      <c r="G14" s="756"/>
      <c r="H14" s="756"/>
      <c r="I14" s="756"/>
      <c r="J14" s="756"/>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26" t="s">
        <v>27</v>
      </c>
      <c r="AN14" s="28" t="s">
        <v>29</v>
      </c>
      <c r="AR14" s="19"/>
      <c r="BE14" s="751"/>
      <c r="BS14" s="16" t="s">
        <v>6</v>
      </c>
    </row>
    <row r="15" spans="2:71" ht="6.9" customHeight="1">
      <c r="B15" s="19"/>
      <c r="AR15" s="19"/>
      <c r="BE15" s="751"/>
      <c r="BS15" s="16" t="s">
        <v>4</v>
      </c>
    </row>
    <row r="16" spans="2:71" ht="12" customHeight="1">
      <c r="B16" s="19"/>
      <c r="D16" s="26" t="s">
        <v>30</v>
      </c>
      <c r="AK16" s="26" t="s">
        <v>25</v>
      </c>
      <c r="AN16" s="24" t="s">
        <v>1</v>
      </c>
      <c r="AR16" s="19"/>
      <c r="BE16" s="751"/>
      <c r="BS16" s="16" t="s">
        <v>4</v>
      </c>
    </row>
    <row r="17" spans="2:71" ht="18.6" customHeight="1">
      <c r="B17" s="19"/>
      <c r="E17" s="24" t="s">
        <v>31</v>
      </c>
      <c r="AK17" s="26" t="s">
        <v>27</v>
      </c>
      <c r="AN17" s="24" t="s">
        <v>1</v>
      </c>
      <c r="AR17" s="19"/>
      <c r="BE17" s="751"/>
      <c r="BS17" s="16" t="s">
        <v>32</v>
      </c>
    </row>
    <row r="18" spans="2:71" ht="6.9" customHeight="1">
      <c r="B18" s="19"/>
      <c r="AR18" s="19"/>
      <c r="BE18" s="751"/>
      <c r="BS18" s="16" t="s">
        <v>6</v>
      </c>
    </row>
    <row r="19" spans="2:71" ht="12" customHeight="1">
      <c r="B19" s="19"/>
      <c r="D19" s="26" t="s">
        <v>33</v>
      </c>
      <c r="AK19" s="26" t="s">
        <v>25</v>
      </c>
      <c r="AN19" s="24" t="s">
        <v>1</v>
      </c>
      <c r="AR19" s="19"/>
      <c r="BE19" s="751"/>
      <c r="BS19" s="16" t="s">
        <v>6</v>
      </c>
    </row>
    <row r="20" spans="2:71" ht="18.6" customHeight="1">
      <c r="B20" s="19"/>
      <c r="E20" s="24" t="s">
        <v>34</v>
      </c>
      <c r="AK20" s="26" t="s">
        <v>27</v>
      </c>
      <c r="AN20" s="24" t="s">
        <v>1</v>
      </c>
      <c r="AR20" s="19"/>
      <c r="BE20" s="751"/>
      <c r="BS20" s="16" t="s">
        <v>32</v>
      </c>
    </row>
    <row r="21" spans="2:57" ht="6.9" customHeight="1">
      <c r="B21" s="19"/>
      <c r="AR21" s="19"/>
      <c r="BE21" s="751"/>
    </row>
    <row r="22" spans="2:57" ht="12" customHeight="1">
      <c r="B22" s="19"/>
      <c r="D22" s="26" t="s">
        <v>35</v>
      </c>
      <c r="AR22" s="19"/>
      <c r="BE22" s="751"/>
    </row>
    <row r="23" spans="2:57" ht="16.5" customHeight="1">
      <c r="B23" s="19"/>
      <c r="E23" s="757" t="s">
        <v>1</v>
      </c>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57"/>
      <c r="AL23" s="757"/>
      <c r="AM23" s="757"/>
      <c r="AN23" s="757"/>
      <c r="AR23" s="19"/>
      <c r="BE23" s="751"/>
    </row>
    <row r="24" spans="2:57" ht="6.9" customHeight="1">
      <c r="B24" s="19"/>
      <c r="AR24" s="19"/>
      <c r="BE24" s="751"/>
    </row>
    <row r="25" spans="2:57" ht="6.9"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751"/>
    </row>
    <row r="26" spans="2:57" s="1" customFormat="1" ht="25.95" customHeight="1">
      <c r="B26" s="31"/>
      <c r="D26" s="32" t="s">
        <v>36</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758">
        <f>ROUND(AG94,2)</f>
        <v>0</v>
      </c>
      <c r="AL26" s="759"/>
      <c r="AM26" s="759"/>
      <c r="AN26" s="759"/>
      <c r="AO26" s="759"/>
      <c r="AR26" s="31"/>
      <c r="BE26" s="751"/>
    </row>
    <row r="27" spans="2:57" s="1" customFormat="1" ht="6.9" customHeight="1">
      <c r="B27" s="31"/>
      <c r="AR27" s="31"/>
      <c r="BE27" s="751"/>
    </row>
    <row r="28" spans="2:57" s="1" customFormat="1" ht="13.2">
      <c r="B28" s="31"/>
      <c r="L28" s="760" t="s">
        <v>37</v>
      </c>
      <c r="M28" s="760"/>
      <c r="N28" s="760"/>
      <c r="O28" s="760"/>
      <c r="P28" s="760"/>
      <c r="W28" s="760" t="s">
        <v>38</v>
      </c>
      <c r="X28" s="760"/>
      <c r="Y28" s="760"/>
      <c r="Z28" s="760"/>
      <c r="AA28" s="760"/>
      <c r="AB28" s="760"/>
      <c r="AC28" s="760"/>
      <c r="AD28" s="760"/>
      <c r="AE28" s="760"/>
      <c r="AK28" s="760" t="s">
        <v>39</v>
      </c>
      <c r="AL28" s="760"/>
      <c r="AM28" s="760"/>
      <c r="AN28" s="760"/>
      <c r="AO28" s="760"/>
      <c r="AR28" s="31"/>
      <c r="BE28" s="751"/>
    </row>
    <row r="29" spans="2:57" s="2" customFormat="1" ht="14.4" customHeight="1">
      <c r="B29" s="34"/>
      <c r="D29" s="26" t="s">
        <v>40</v>
      </c>
      <c r="F29" s="26" t="s">
        <v>41</v>
      </c>
      <c r="L29" s="745">
        <v>0.21</v>
      </c>
      <c r="M29" s="744"/>
      <c r="N29" s="744"/>
      <c r="O29" s="744"/>
      <c r="P29" s="744"/>
      <c r="W29" s="743">
        <f>ROUND(AZ94,2)</f>
        <v>0</v>
      </c>
      <c r="X29" s="744"/>
      <c r="Y29" s="744"/>
      <c r="Z29" s="744"/>
      <c r="AA29" s="744"/>
      <c r="AB29" s="744"/>
      <c r="AC29" s="744"/>
      <c r="AD29" s="744"/>
      <c r="AE29" s="744"/>
      <c r="AK29" s="743">
        <f>ROUND(AV94,2)</f>
        <v>0</v>
      </c>
      <c r="AL29" s="744"/>
      <c r="AM29" s="744"/>
      <c r="AN29" s="744"/>
      <c r="AO29" s="744"/>
      <c r="AR29" s="34"/>
      <c r="BE29" s="752"/>
    </row>
    <row r="30" spans="2:57" s="2" customFormat="1" ht="14.4" customHeight="1">
      <c r="B30" s="34"/>
      <c r="F30" s="26" t="s">
        <v>42</v>
      </c>
      <c r="L30" s="745">
        <v>0.15</v>
      </c>
      <c r="M30" s="744"/>
      <c r="N30" s="744"/>
      <c r="O30" s="744"/>
      <c r="P30" s="744"/>
      <c r="W30" s="743">
        <f>ROUND(BA94,2)</f>
        <v>0</v>
      </c>
      <c r="X30" s="744"/>
      <c r="Y30" s="744"/>
      <c r="Z30" s="744"/>
      <c r="AA30" s="744"/>
      <c r="AB30" s="744"/>
      <c r="AC30" s="744"/>
      <c r="AD30" s="744"/>
      <c r="AE30" s="744"/>
      <c r="AK30" s="743">
        <f>ROUND(AW94,2)</f>
        <v>0</v>
      </c>
      <c r="AL30" s="744"/>
      <c r="AM30" s="744"/>
      <c r="AN30" s="744"/>
      <c r="AO30" s="744"/>
      <c r="AR30" s="34"/>
      <c r="BE30" s="752"/>
    </row>
    <row r="31" spans="2:57" s="2" customFormat="1" ht="14.4" customHeight="1" hidden="1">
      <c r="B31" s="34"/>
      <c r="F31" s="26" t="s">
        <v>43</v>
      </c>
      <c r="L31" s="745">
        <v>0.21</v>
      </c>
      <c r="M31" s="744"/>
      <c r="N31" s="744"/>
      <c r="O31" s="744"/>
      <c r="P31" s="744"/>
      <c r="W31" s="743">
        <f>ROUND(BB94,2)</f>
        <v>0</v>
      </c>
      <c r="X31" s="744"/>
      <c r="Y31" s="744"/>
      <c r="Z31" s="744"/>
      <c r="AA31" s="744"/>
      <c r="AB31" s="744"/>
      <c r="AC31" s="744"/>
      <c r="AD31" s="744"/>
      <c r="AE31" s="744"/>
      <c r="AK31" s="743">
        <v>0</v>
      </c>
      <c r="AL31" s="744"/>
      <c r="AM31" s="744"/>
      <c r="AN31" s="744"/>
      <c r="AO31" s="744"/>
      <c r="AR31" s="34"/>
      <c r="BE31" s="752"/>
    </row>
    <row r="32" spans="2:57" s="2" customFormat="1" ht="14.4" customHeight="1" hidden="1">
      <c r="B32" s="34"/>
      <c r="F32" s="26" t="s">
        <v>44</v>
      </c>
      <c r="L32" s="745">
        <v>0.15</v>
      </c>
      <c r="M32" s="744"/>
      <c r="N32" s="744"/>
      <c r="O32" s="744"/>
      <c r="P32" s="744"/>
      <c r="W32" s="743">
        <f>ROUND(BC94,2)</f>
        <v>0</v>
      </c>
      <c r="X32" s="744"/>
      <c r="Y32" s="744"/>
      <c r="Z32" s="744"/>
      <c r="AA32" s="744"/>
      <c r="AB32" s="744"/>
      <c r="AC32" s="744"/>
      <c r="AD32" s="744"/>
      <c r="AE32" s="744"/>
      <c r="AK32" s="743">
        <v>0</v>
      </c>
      <c r="AL32" s="744"/>
      <c r="AM32" s="744"/>
      <c r="AN32" s="744"/>
      <c r="AO32" s="744"/>
      <c r="AR32" s="34"/>
      <c r="BE32" s="752"/>
    </row>
    <row r="33" spans="2:57" s="2" customFormat="1" ht="14.4" customHeight="1" hidden="1">
      <c r="B33" s="34"/>
      <c r="F33" s="26" t="s">
        <v>45</v>
      </c>
      <c r="L33" s="745">
        <v>0</v>
      </c>
      <c r="M33" s="744"/>
      <c r="N33" s="744"/>
      <c r="O33" s="744"/>
      <c r="P33" s="744"/>
      <c r="W33" s="743">
        <f>ROUND(BD94,2)</f>
        <v>0</v>
      </c>
      <c r="X33" s="744"/>
      <c r="Y33" s="744"/>
      <c r="Z33" s="744"/>
      <c r="AA33" s="744"/>
      <c r="AB33" s="744"/>
      <c r="AC33" s="744"/>
      <c r="AD33" s="744"/>
      <c r="AE33" s="744"/>
      <c r="AK33" s="743">
        <v>0</v>
      </c>
      <c r="AL33" s="744"/>
      <c r="AM33" s="744"/>
      <c r="AN33" s="744"/>
      <c r="AO33" s="744"/>
      <c r="AR33" s="34"/>
      <c r="BE33" s="752"/>
    </row>
    <row r="34" spans="2:57" s="1" customFormat="1" ht="6.9" customHeight="1">
      <c r="B34" s="31"/>
      <c r="AR34" s="31"/>
      <c r="BE34" s="751"/>
    </row>
    <row r="35" spans="2:44" s="1" customFormat="1" ht="25.95" customHeight="1">
      <c r="B35" s="31"/>
      <c r="C35" s="35"/>
      <c r="D35" s="36" t="s">
        <v>46</v>
      </c>
      <c r="E35" s="37"/>
      <c r="F35" s="37"/>
      <c r="G35" s="37"/>
      <c r="H35" s="37"/>
      <c r="I35" s="37"/>
      <c r="J35" s="37"/>
      <c r="K35" s="37"/>
      <c r="L35" s="37"/>
      <c r="M35" s="37"/>
      <c r="N35" s="37"/>
      <c r="O35" s="37"/>
      <c r="P35" s="37"/>
      <c r="Q35" s="37"/>
      <c r="R35" s="37"/>
      <c r="S35" s="37"/>
      <c r="T35" s="38" t="s">
        <v>47</v>
      </c>
      <c r="U35" s="37"/>
      <c r="V35" s="37"/>
      <c r="W35" s="37"/>
      <c r="X35" s="749" t="s">
        <v>48</v>
      </c>
      <c r="Y35" s="747"/>
      <c r="Z35" s="747"/>
      <c r="AA35" s="747"/>
      <c r="AB35" s="747"/>
      <c r="AC35" s="37"/>
      <c r="AD35" s="37"/>
      <c r="AE35" s="37"/>
      <c r="AF35" s="37"/>
      <c r="AG35" s="37"/>
      <c r="AH35" s="37"/>
      <c r="AI35" s="37"/>
      <c r="AJ35" s="37"/>
      <c r="AK35" s="746">
        <f>SUM(AK26:AK33)</f>
        <v>0</v>
      </c>
      <c r="AL35" s="747"/>
      <c r="AM35" s="747"/>
      <c r="AN35" s="747"/>
      <c r="AO35" s="748"/>
      <c r="AP35" s="35"/>
      <c r="AQ35" s="35"/>
      <c r="AR35" s="31"/>
    </row>
    <row r="36" spans="2:44" s="1" customFormat="1" ht="6.9" customHeight="1">
      <c r="B36" s="31"/>
      <c r="AR36" s="31"/>
    </row>
    <row r="37" spans="2:44" s="1" customFormat="1" ht="14.4" customHeight="1">
      <c r="B37" s="31"/>
      <c r="AR37" s="31"/>
    </row>
    <row r="38" spans="2:44" ht="14.4" customHeight="1">
      <c r="B38" s="19"/>
      <c r="AR38" s="19"/>
    </row>
    <row r="39" spans="2:44" ht="14.4" customHeight="1">
      <c r="B39" s="19"/>
      <c r="AR39" s="19"/>
    </row>
    <row r="40" spans="2:44" ht="14.4" customHeight="1">
      <c r="B40" s="19"/>
      <c r="AR40" s="19"/>
    </row>
    <row r="41" spans="2:44" ht="14.4" customHeight="1">
      <c r="B41" s="19"/>
      <c r="AR41" s="19"/>
    </row>
    <row r="42" spans="2:44" ht="14.4" customHeight="1">
      <c r="B42" s="19"/>
      <c r="AR42" s="19"/>
    </row>
    <row r="43" spans="2:44" ht="14.4" customHeight="1">
      <c r="B43" s="19"/>
      <c r="AR43" s="19"/>
    </row>
    <row r="44" spans="2:44" ht="14.4" customHeight="1">
      <c r="B44" s="19"/>
      <c r="AR44" s="19"/>
    </row>
    <row r="45" spans="2:44" ht="14.4" customHeight="1">
      <c r="B45" s="19"/>
      <c r="AR45" s="19"/>
    </row>
    <row r="46" spans="2:44" ht="14.4" customHeight="1">
      <c r="B46" s="19"/>
      <c r="AR46" s="19"/>
    </row>
    <row r="47" spans="2:44" ht="14.4" customHeight="1">
      <c r="B47" s="19"/>
      <c r="AR47" s="19"/>
    </row>
    <row r="48" spans="2:44" ht="14.4" customHeight="1">
      <c r="B48" s="19"/>
      <c r="AR48" s="19"/>
    </row>
    <row r="49" spans="2:44" s="1" customFormat="1" ht="14.4" customHeight="1">
      <c r="B49" s="31"/>
      <c r="D49" s="39" t="s">
        <v>49</v>
      </c>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39" t="s">
        <v>50</v>
      </c>
      <c r="AI49" s="40"/>
      <c r="AJ49" s="40"/>
      <c r="AK49" s="40"/>
      <c r="AL49" s="40"/>
      <c r="AM49" s="40"/>
      <c r="AN49" s="40"/>
      <c r="AO49" s="40"/>
      <c r="AR49" s="31"/>
    </row>
    <row r="50" spans="2:44" ht="12">
      <c r="B50" s="19"/>
      <c r="AR50" s="19"/>
    </row>
    <row r="51" spans="2:44" ht="12">
      <c r="B51" s="19"/>
      <c r="AR51" s="19"/>
    </row>
    <row r="52" spans="2:44" ht="12">
      <c r="B52" s="19"/>
      <c r="AR52" s="19"/>
    </row>
    <row r="53" spans="2:44" ht="12">
      <c r="B53" s="19"/>
      <c r="AR53" s="19"/>
    </row>
    <row r="54" spans="2:44" ht="12">
      <c r="B54" s="19"/>
      <c r="AR54" s="19"/>
    </row>
    <row r="55" spans="2:44" ht="12">
      <c r="B55" s="19"/>
      <c r="AR55" s="19"/>
    </row>
    <row r="56" spans="2:44" ht="12">
      <c r="B56" s="19"/>
      <c r="AR56" s="19"/>
    </row>
    <row r="57" spans="2:44" ht="12">
      <c r="B57" s="19"/>
      <c r="AR57" s="19"/>
    </row>
    <row r="58" spans="2:44" ht="12">
      <c r="B58" s="19"/>
      <c r="AR58" s="19"/>
    </row>
    <row r="59" spans="2:44" ht="12">
      <c r="B59" s="19"/>
      <c r="AR59" s="19"/>
    </row>
    <row r="60" spans="2:44" s="1" customFormat="1" ht="13.2">
      <c r="B60" s="31"/>
      <c r="D60" s="41" t="s">
        <v>51</v>
      </c>
      <c r="E60" s="33"/>
      <c r="F60" s="33"/>
      <c r="G60" s="33"/>
      <c r="H60" s="33"/>
      <c r="I60" s="33"/>
      <c r="J60" s="33"/>
      <c r="K60" s="33"/>
      <c r="L60" s="33"/>
      <c r="M60" s="33"/>
      <c r="N60" s="33"/>
      <c r="O60" s="33"/>
      <c r="P60" s="33"/>
      <c r="Q60" s="33"/>
      <c r="R60" s="33"/>
      <c r="S60" s="33"/>
      <c r="T60" s="33"/>
      <c r="U60" s="33"/>
      <c r="V60" s="41" t="s">
        <v>52</v>
      </c>
      <c r="W60" s="33"/>
      <c r="X60" s="33"/>
      <c r="Y60" s="33"/>
      <c r="Z60" s="33"/>
      <c r="AA60" s="33"/>
      <c r="AB60" s="33"/>
      <c r="AC60" s="33"/>
      <c r="AD60" s="33"/>
      <c r="AE60" s="33"/>
      <c r="AF60" s="33"/>
      <c r="AG60" s="33"/>
      <c r="AH60" s="41" t="s">
        <v>51</v>
      </c>
      <c r="AI60" s="33"/>
      <c r="AJ60" s="33"/>
      <c r="AK60" s="33"/>
      <c r="AL60" s="33"/>
      <c r="AM60" s="41" t="s">
        <v>52</v>
      </c>
      <c r="AN60" s="33"/>
      <c r="AO60" s="33"/>
      <c r="AR60" s="31"/>
    </row>
    <row r="61" spans="2:44" ht="12">
      <c r="B61" s="19"/>
      <c r="AR61" s="19"/>
    </row>
    <row r="62" spans="2:44" ht="12">
      <c r="B62" s="19"/>
      <c r="AR62" s="19"/>
    </row>
    <row r="63" spans="2:44" ht="12">
      <c r="B63" s="19"/>
      <c r="AR63" s="19"/>
    </row>
    <row r="64" spans="2:44" s="1" customFormat="1" ht="13.2">
      <c r="B64" s="31"/>
      <c r="D64" s="39" t="s">
        <v>53</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39" t="s">
        <v>54</v>
      </c>
      <c r="AI64" s="40"/>
      <c r="AJ64" s="40"/>
      <c r="AK64" s="40"/>
      <c r="AL64" s="40"/>
      <c r="AM64" s="40"/>
      <c r="AN64" s="40"/>
      <c r="AO64" s="40"/>
      <c r="AR64" s="31"/>
    </row>
    <row r="65" spans="2:44" ht="12">
      <c r="B65" s="19"/>
      <c r="AR65" s="19"/>
    </row>
    <row r="66" spans="2:44" ht="12">
      <c r="B66" s="19"/>
      <c r="AR66" s="19"/>
    </row>
    <row r="67" spans="2:44" ht="12">
      <c r="B67" s="19"/>
      <c r="AR67" s="19"/>
    </row>
    <row r="68" spans="2:44" ht="12">
      <c r="B68" s="19"/>
      <c r="AR68" s="19"/>
    </row>
    <row r="69" spans="2:44" ht="12">
      <c r="B69" s="19"/>
      <c r="AR69" s="19"/>
    </row>
    <row r="70" spans="2:44" ht="12">
      <c r="B70" s="19"/>
      <c r="AR70" s="19"/>
    </row>
    <row r="71" spans="2:44" ht="12">
      <c r="B71" s="19"/>
      <c r="AR71" s="19"/>
    </row>
    <row r="72" spans="2:44" ht="12">
      <c r="B72" s="19"/>
      <c r="AR72" s="19"/>
    </row>
    <row r="73" spans="2:44" ht="12">
      <c r="B73" s="19"/>
      <c r="AR73" s="19"/>
    </row>
    <row r="74" spans="2:44" ht="12">
      <c r="B74" s="19"/>
      <c r="AR74" s="19"/>
    </row>
    <row r="75" spans="2:44" s="1" customFormat="1" ht="13.2">
      <c r="B75" s="31"/>
      <c r="D75" s="41" t="s">
        <v>51</v>
      </c>
      <c r="E75" s="33"/>
      <c r="F75" s="33"/>
      <c r="G75" s="33"/>
      <c r="H75" s="33"/>
      <c r="I75" s="33"/>
      <c r="J75" s="33"/>
      <c r="K75" s="33"/>
      <c r="L75" s="33"/>
      <c r="M75" s="33"/>
      <c r="N75" s="33"/>
      <c r="O75" s="33"/>
      <c r="P75" s="33"/>
      <c r="Q75" s="33"/>
      <c r="R75" s="33"/>
      <c r="S75" s="33"/>
      <c r="T75" s="33"/>
      <c r="U75" s="33"/>
      <c r="V75" s="41" t="s">
        <v>52</v>
      </c>
      <c r="W75" s="33"/>
      <c r="X75" s="33"/>
      <c r="Y75" s="33"/>
      <c r="Z75" s="33"/>
      <c r="AA75" s="33"/>
      <c r="AB75" s="33"/>
      <c r="AC75" s="33"/>
      <c r="AD75" s="33"/>
      <c r="AE75" s="33"/>
      <c r="AF75" s="33"/>
      <c r="AG75" s="33"/>
      <c r="AH75" s="41" t="s">
        <v>51</v>
      </c>
      <c r="AI75" s="33"/>
      <c r="AJ75" s="33"/>
      <c r="AK75" s="33"/>
      <c r="AL75" s="33"/>
      <c r="AM75" s="41" t="s">
        <v>52</v>
      </c>
      <c r="AN75" s="33"/>
      <c r="AO75" s="33"/>
      <c r="AR75" s="31"/>
    </row>
    <row r="76" spans="2:44" s="1" customFormat="1" ht="12">
      <c r="B76" s="31"/>
      <c r="AR76" s="31"/>
    </row>
    <row r="77" spans="2:44" s="1" customFormat="1" ht="6.9" customHeight="1">
      <c r="B77" s="42"/>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31"/>
    </row>
    <row r="81" spans="2:44" s="1" customFormat="1" ht="6.9" customHeight="1">
      <c r="B81" s="44"/>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31"/>
    </row>
    <row r="82" spans="2:44" s="1" customFormat="1" ht="24.9" customHeight="1">
      <c r="B82" s="31"/>
      <c r="C82" s="20" t="s">
        <v>55</v>
      </c>
      <c r="AR82" s="31"/>
    </row>
    <row r="83" spans="2:44" s="1" customFormat="1" ht="6.9" customHeight="1">
      <c r="B83" s="31"/>
      <c r="AR83" s="31"/>
    </row>
    <row r="84" spans="2:44" s="3" customFormat="1" ht="12" customHeight="1">
      <c r="B84" s="46"/>
      <c r="C84" s="26" t="s">
        <v>13</v>
      </c>
      <c r="L84" s="3" t="str">
        <f>K5</f>
        <v>Kourim-vstup-11-2023</v>
      </c>
      <c r="AR84" s="46"/>
    </row>
    <row r="85" spans="2:44" s="4" customFormat="1" ht="36.9" customHeight="1">
      <c r="B85" s="47"/>
      <c r="C85" s="48" t="s">
        <v>16</v>
      </c>
      <c r="L85" s="763" t="str">
        <f>K6</f>
        <v>Vstupní budova Muzea lidových staveb v Kouřimi</v>
      </c>
      <c r="M85" s="764"/>
      <c r="N85" s="764"/>
      <c r="O85" s="764"/>
      <c r="P85" s="764"/>
      <c r="Q85" s="764"/>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R85" s="47"/>
    </row>
    <row r="86" spans="2:44" s="1" customFormat="1" ht="6.9" customHeight="1">
      <c r="B86" s="31"/>
      <c r="AR86" s="31"/>
    </row>
    <row r="87" spans="2:44" s="1" customFormat="1" ht="12" customHeight="1">
      <c r="B87" s="31"/>
      <c r="C87" s="26" t="s">
        <v>20</v>
      </c>
      <c r="L87" s="49" t="str">
        <f>IF(K8="","",K8)</f>
        <v>Kouřim</v>
      </c>
      <c r="AI87" s="26" t="s">
        <v>22</v>
      </c>
      <c r="AM87" s="765" t="str">
        <f>IF(AN8="","",AN8)</f>
        <v>23. 11. 2023</v>
      </c>
      <c r="AN87" s="765"/>
      <c r="AR87" s="31"/>
    </row>
    <row r="88" spans="2:44" s="1" customFormat="1" ht="6.9" customHeight="1">
      <c r="B88" s="31"/>
      <c r="AR88" s="31"/>
    </row>
    <row r="89" spans="2:56" s="1" customFormat="1" ht="15.15" customHeight="1">
      <c r="B89" s="31"/>
      <c r="C89" s="26" t="s">
        <v>24</v>
      </c>
      <c r="L89" s="3" t="str">
        <f>IF(E11="","",E11)</f>
        <v>Regionální muzeum v Kouřimi</v>
      </c>
      <c r="AI89" s="26" t="s">
        <v>30</v>
      </c>
      <c r="AM89" s="766" t="str">
        <f>IF(E17="","",E17)</f>
        <v>IHARCH s.r.o.</v>
      </c>
      <c r="AN89" s="767"/>
      <c r="AO89" s="767"/>
      <c r="AP89" s="767"/>
      <c r="AR89" s="31"/>
      <c r="AS89" s="771" t="s">
        <v>56</v>
      </c>
      <c r="AT89" s="772"/>
      <c r="AU89" s="51"/>
      <c r="AV89" s="51"/>
      <c r="AW89" s="51"/>
      <c r="AX89" s="51"/>
      <c r="AY89" s="51"/>
      <c r="AZ89" s="51"/>
      <c r="BA89" s="51"/>
      <c r="BB89" s="51"/>
      <c r="BC89" s="51"/>
      <c r="BD89" s="52"/>
    </row>
    <row r="90" spans="2:56" s="1" customFormat="1" ht="15.15" customHeight="1">
      <c r="B90" s="31"/>
      <c r="C90" s="26" t="s">
        <v>28</v>
      </c>
      <c r="L90" s="3" t="str">
        <f>IF(E14="Vyplň údaj","",E14)</f>
        <v/>
      </c>
      <c r="AI90" s="26" t="s">
        <v>33</v>
      </c>
      <c r="AM90" s="766" t="str">
        <f>IF(E20="","",E20)</f>
        <v xml:space="preserve"> </v>
      </c>
      <c r="AN90" s="767"/>
      <c r="AO90" s="767"/>
      <c r="AP90" s="767"/>
      <c r="AR90" s="31"/>
      <c r="AS90" s="773"/>
      <c r="AT90" s="774"/>
      <c r="BD90" s="53"/>
    </row>
    <row r="91" spans="2:56" s="1" customFormat="1" ht="10.65" customHeight="1">
      <c r="B91" s="31"/>
      <c r="AR91" s="31"/>
      <c r="AS91" s="773"/>
      <c r="AT91" s="774"/>
      <c r="BD91" s="53"/>
    </row>
    <row r="92" spans="2:56" s="1" customFormat="1" ht="29.25" customHeight="1">
      <c r="B92" s="31"/>
      <c r="C92" s="775" t="s">
        <v>57</v>
      </c>
      <c r="D92" s="776"/>
      <c r="E92" s="776"/>
      <c r="F92" s="776"/>
      <c r="G92" s="776"/>
      <c r="H92" s="54"/>
      <c r="I92" s="778" t="s">
        <v>58</v>
      </c>
      <c r="J92" s="776"/>
      <c r="K92" s="776"/>
      <c r="L92" s="776"/>
      <c r="M92" s="776"/>
      <c r="N92" s="776"/>
      <c r="O92" s="776"/>
      <c r="P92" s="776"/>
      <c r="Q92" s="776"/>
      <c r="R92" s="776"/>
      <c r="S92" s="776"/>
      <c r="T92" s="776"/>
      <c r="U92" s="776"/>
      <c r="V92" s="776"/>
      <c r="W92" s="776"/>
      <c r="X92" s="776"/>
      <c r="Y92" s="776"/>
      <c r="Z92" s="776"/>
      <c r="AA92" s="776"/>
      <c r="AB92" s="776"/>
      <c r="AC92" s="776"/>
      <c r="AD92" s="776"/>
      <c r="AE92" s="776"/>
      <c r="AF92" s="776"/>
      <c r="AG92" s="777" t="s">
        <v>59</v>
      </c>
      <c r="AH92" s="776"/>
      <c r="AI92" s="776"/>
      <c r="AJ92" s="776"/>
      <c r="AK92" s="776"/>
      <c r="AL92" s="776"/>
      <c r="AM92" s="776"/>
      <c r="AN92" s="778" t="s">
        <v>60</v>
      </c>
      <c r="AO92" s="776"/>
      <c r="AP92" s="779"/>
      <c r="AQ92" s="55" t="s">
        <v>61</v>
      </c>
      <c r="AR92" s="31"/>
      <c r="AS92" s="56" t="s">
        <v>62</v>
      </c>
      <c r="AT92" s="57" t="s">
        <v>63</v>
      </c>
      <c r="AU92" s="57" t="s">
        <v>64</v>
      </c>
      <c r="AV92" s="57" t="s">
        <v>65</v>
      </c>
      <c r="AW92" s="57" t="s">
        <v>66</v>
      </c>
      <c r="AX92" s="57" t="s">
        <v>67</v>
      </c>
      <c r="AY92" s="57" t="s">
        <v>68</v>
      </c>
      <c r="AZ92" s="57" t="s">
        <v>69</v>
      </c>
      <c r="BA92" s="57" t="s">
        <v>70</v>
      </c>
      <c r="BB92" s="57" t="s">
        <v>71</v>
      </c>
      <c r="BC92" s="57" t="s">
        <v>72</v>
      </c>
      <c r="BD92" s="58" t="s">
        <v>73</v>
      </c>
    </row>
    <row r="93" spans="2:56" s="1" customFormat="1" ht="10.65" customHeight="1">
      <c r="B93" s="31"/>
      <c r="AR93" s="31"/>
      <c r="AS93" s="59"/>
      <c r="AT93" s="51"/>
      <c r="AU93" s="51"/>
      <c r="AV93" s="51"/>
      <c r="AW93" s="51"/>
      <c r="AX93" s="51"/>
      <c r="AY93" s="51"/>
      <c r="AZ93" s="51"/>
      <c r="BA93" s="51"/>
      <c r="BB93" s="51"/>
      <c r="BC93" s="51"/>
      <c r="BD93" s="52"/>
    </row>
    <row r="94" spans="2:90" s="5" customFormat="1" ht="32.4" customHeight="1">
      <c r="B94" s="60"/>
      <c r="C94" s="61" t="s">
        <v>74</v>
      </c>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768">
        <f>ROUND(SUM(AG95:AG98),2)</f>
        <v>0</v>
      </c>
      <c r="AH94" s="768"/>
      <c r="AI94" s="768"/>
      <c r="AJ94" s="768"/>
      <c r="AK94" s="768"/>
      <c r="AL94" s="768"/>
      <c r="AM94" s="768"/>
      <c r="AN94" s="769">
        <f>SUM(AG94,AT94)</f>
        <v>0</v>
      </c>
      <c r="AO94" s="769"/>
      <c r="AP94" s="769"/>
      <c r="AQ94" s="64" t="s">
        <v>1</v>
      </c>
      <c r="AR94" s="60"/>
      <c r="AS94" s="65">
        <f>ROUND(SUM(AS95:AS98),2)</f>
        <v>0</v>
      </c>
      <c r="AT94" s="66">
        <f>ROUND(SUM(AV94:AW94),2)</f>
        <v>0</v>
      </c>
      <c r="AU94" s="67">
        <f>ROUND(SUM(AU95:AU98),5)</f>
        <v>0</v>
      </c>
      <c r="AV94" s="66">
        <f>ROUND(AZ94*L29,2)</f>
        <v>0</v>
      </c>
      <c r="AW94" s="66">
        <f>ROUND(BA94*L30,2)</f>
        <v>0</v>
      </c>
      <c r="AX94" s="66">
        <f>ROUND(BB94*L29,2)</f>
        <v>0</v>
      </c>
      <c r="AY94" s="66">
        <f>ROUND(BC94*L30,2)</f>
        <v>0</v>
      </c>
      <c r="AZ94" s="66">
        <f>ROUND(SUM(AZ95:AZ98),2)</f>
        <v>0</v>
      </c>
      <c r="BA94" s="66">
        <f>ROUND(SUM(BA95:BA98),2)</f>
        <v>0</v>
      </c>
      <c r="BB94" s="66">
        <f>ROUND(SUM(BB95:BB98),2)</f>
        <v>0</v>
      </c>
      <c r="BC94" s="66">
        <f>ROUND(SUM(BC95:BC98),2)</f>
        <v>0</v>
      </c>
      <c r="BD94" s="68">
        <f>ROUND(SUM(BD95:BD98),2)</f>
        <v>0</v>
      </c>
      <c r="BS94" s="69" t="s">
        <v>75</v>
      </c>
      <c r="BT94" s="69" t="s">
        <v>76</v>
      </c>
      <c r="BU94" s="70" t="s">
        <v>77</v>
      </c>
      <c r="BV94" s="69" t="s">
        <v>78</v>
      </c>
      <c r="BW94" s="69" t="s">
        <v>5</v>
      </c>
      <c r="BX94" s="69" t="s">
        <v>79</v>
      </c>
      <c r="CL94" s="69" t="s">
        <v>1</v>
      </c>
    </row>
    <row r="95" spans="1:91" s="6" customFormat="1" ht="24.75" customHeight="1">
      <c r="A95" s="71" t="s">
        <v>80</v>
      </c>
      <c r="B95" s="72"/>
      <c r="C95" s="73"/>
      <c r="D95" s="770" t="s">
        <v>81</v>
      </c>
      <c r="E95" s="770"/>
      <c r="F95" s="770"/>
      <c r="G95" s="770"/>
      <c r="H95" s="770"/>
      <c r="I95" s="74"/>
      <c r="J95" s="770" t="s">
        <v>17</v>
      </c>
      <c r="K95" s="770"/>
      <c r="L95" s="770"/>
      <c r="M95" s="770"/>
      <c r="N95" s="770"/>
      <c r="O95" s="770"/>
      <c r="P95" s="770"/>
      <c r="Q95" s="770"/>
      <c r="R95" s="770"/>
      <c r="S95" s="770"/>
      <c r="T95" s="770"/>
      <c r="U95" s="770"/>
      <c r="V95" s="770"/>
      <c r="W95" s="770"/>
      <c r="X95" s="770"/>
      <c r="Y95" s="770"/>
      <c r="Z95" s="770"/>
      <c r="AA95" s="770"/>
      <c r="AB95" s="770"/>
      <c r="AC95" s="770"/>
      <c r="AD95" s="770"/>
      <c r="AE95" s="770"/>
      <c r="AF95" s="770"/>
      <c r="AG95" s="761">
        <f>'01 - Vstupní budova Muzea...'!J30</f>
        <v>0</v>
      </c>
      <c r="AH95" s="762"/>
      <c r="AI95" s="762"/>
      <c r="AJ95" s="762"/>
      <c r="AK95" s="762"/>
      <c r="AL95" s="762"/>
      <c r="AM95" s="762"/>
      <c r="AN95" s="761">
        <f>SUM(AG95,AT95)</f>
        <v>0</v>
      </c>
      <c r="AO95" s="762"/>
      <c r="AP95" s="762"/>
      <c r="AQ95" s="75" t="s">
        <v>82</v>
      </c>
      <c r="AR95" s="72"/>
      <c r="AS95" s="76">
        <v>0</v>
      </c>
      <c r="AT95" s="77">
        <f>ROUND(SUM(AV95:AW95),2)</f>
        <v>0</v>
      </c>
      <c r="AU95" s="78">
        <f>'01 - Vstupní budova Muzea...'!P147</f>
        <v>0</v>
      </c>
      <c r="AV95" s="77">
        <f>'01 - Vstupní budova Muzea...'!J33</f>
        <v>0</v>
      </c>
      <c r="AW95" s="77">
        <f>'01 - Vstupní budova Muzea...'!J34</f>
        <v>0</v>
      </c>
      <c r="AX95" s="77">
        <f>'01 - Vstupní budova Muzea...'!J35</f>
        <v>0</v>
      </c>
      <c r="AY95" s="77">
        <f>'01 - Vstupní budova Muzea...'!J36</f>
        <v>0</v>
      </c>
      <c r="AZ95" s="77">
        <f>'01 - Vstupní budova Muzea...'!F33</f>
        <v>0</v>
      </c>
      <c r="BA95" s="77">
        <f>'01 - Vstupní budova Muzea...'!F34</f>
        <v>0</v>
      </c>
      <c r="BB95" s="77">
        <f>'01 - Vstupní budova Muzea...'!F35</f>
        <v>0</v>
      </c>
      <c r="BC95" s="77">
        <f>'01 - Vstupní budova Muzea...'!F36</f>
        <v>0</v>
      </c>
      <c r="BD95" s="79">
        <f>'01 - Vstupní budova Muzea...'!F37</f>
        <v>0</v>
      </c>
      <c r="BT95" s="80" t="s">
        <v>83</v>
      </c>
      <c r="BV95" s="80" t="s">
        <v>78</v>
      </c>
      <c r="BW95" s="80" t="s">
        <v>84</v>
      </c>
      <c r="BX95" s="80" t="s">
        <v>5</v>
      </c>
      <c r="CL95" s="80" t="s">
        <v>1</v>
      </c>
      <c r="CM95" s="80" t="s">
        <v>85</v>
      </c>
    </row>
    <row r="96" spans="1:91" s="6" customFormat="1" ht="16.5" customHeight="1">
      <c r="A96" s="71" t="s">
        <v>80</v>
      </c>
      <c r="B96" s="72"/>
      <c r="C96" s="73"/>
      <c r="D96" s="770" t="s">
        <v>86</v>
      </c>
      <c r="E96" s="770"/>
      <c r="F96" s="770"/>
      <c r="G96" s="770"/>
      <c r="H96" s="770"/>
      <c r="I96" s="74"/>
      <c r="J96" s="770" t="s">
        <v>87</v>
      </c>
      <c r="K96" s="770"/>
      <c r="L96" s="770"/>
      <c r="M96" s="770"/>
      <c r="N96" s="770"/>
      <c r="O96" s="770"/>
      <c r="P96" s="770"/>
      <c r="Q96" s="770"/>
      <c r="R96" s="770"/>
      <c r="S96" s="770"/>
      <c r="T96" s="770"/>
      <c r="U96" s="770"/>
      <c r="V96" s="770"/>
      <c r="W96" s="770"/>
      <c r="X96" s="770"/>
      <c r="Y96" s="770"/>
      <c r="Z96" s="770"/>
      <c r="AA96" s="770"/>
      <c r="AB96" s="770"/>
      <c r="AC96" s="770"/>
      <c r="AD96" s="770"/>
      <c r="AE96" s="770"/>
      <c r="AF96" s="770"/>
      <c r="AG96" s="761">
        <f>'02 - Profese'!J30</f>
        <v>0</v>
      </c>
      <c r="AH96" s="762"/>
      <c r="AI96" s="762"/>
      <c r="AJ96" s="762"/>
      <c r="AK96" s="762"/>
      <c r="AL96" s="762"/>
      <c r="AM96" s="762"/>
      <c r="AN96" s="761">
        <f>SUM(AG96,AT96)</f>
        <v>0</v>
      </c>
      <c r="AO96" s="762"/>
      <c r="AP96" s="762"/>
      <c r="AQ96" s="75" t="s">
        <v>82</v>
      </c>
      <c r="AR96" s="72"/>
      <c r="AS96" s="76">
        <v>0</v>
      </c>
      <c r="AT96" s="77">
        <f>ROUND(SUM(AV96:AW96),2)</f>
        <v>0</v>
      </c>
      <c r="AU96" s="78">
        <f>'02 - Profese'!P123</f>
        <v>0</v>
      </c>
      <c r="AV96" s="77">
        <f>'02 - Profese'!J33</f>
        <v>0</v>
      </c>
      <c r="AW96" s="77">
        <f>'02 - Profese'!J34</f>
        <v>0</v>
      </c>
      <c r="AX96" s="77">
        <f>'02 - Profese'!J35</f>
        <v>0</v>
      </c>
      <c r="AY96" s="77">
        <f>'02 - Profese'!J36</f>
        <v>0</v>
      </c>
      <c r="AZ96" s="77">
        <f>'02 - Profese'!F33</f>
        <v>0</v>
      </c>
      <c r="BA96" s="77">
        <f>'02 - Profese'!F34</f>
        <v>0</v>
      </c>
      <c r="BB96" s="77">
        <f>'02 - Profese'!F35</f>
        <v>0</v>
      </c>
      <c r="BC96" s="77">
        <f>'02 - Profese'!F36</f>
        <v>0</v>
      </c>
      <c r="BD96" s="79">
        <f>'02 - Profese'!F37</f>
        <v>0</v>
      </c>
      <c r="BT96" s="80" t="s">
        <v>83</v>
      </c>
      <c r="BV96" s="80" t="s">
        <v>78</v>
      </c>
      <c r="BW96" s="80" t="s">
        <v>88</v>
      </c>
      <c r="BX96" s="80" t="s">
        <v>5</v>
      </c>
      <c r="CL96" s="80" t="s">
        <v>1</v>
      </c>
      <c r="CM96" s="80" t="s">
        <v>85</v>
      </c>
    </row>
    <row r="97" spans="1:91" s="6" customFormat="1" ht="16.5" customHeight="1">
      <c r="A97" s="71" t="s">
        <v>80</v>
      </c>
      <c r="B97" s="72"/>
      <c r="C97" s="73"/>
      <c r="D97" s="770" t="s">
        <v>89</v>
      </c>
      <c r="E97" s="770"/>
      <c r="F97" s="770"/>
      <c r="G97" s="770"/>
      <c r="H97" s="770"/>
      <c r="I97" s="74"/>
      <c r="J97" s="770" t="s">
        <v>90</v>
      </c>
      <c r="K97" s="770"/>
      <c r="L97" s="770"/>
      <c r="M97" s="770"/>
      <c r="N97" s="770"/>
      <c r="O97" s="770"/>
      <c r="P97" s="770"/>
      <c r="Q97" s="770"/>
      <c r="R97" s="770"/>
      <c r="S97" s="770"/>
      <c r="T97" s="770"/>
      <c r="U97" s="770"/>
      <c r="V97" s="770"/>
      <c r="W97" s="770"/>
      <c r="X97" s="770"/>
      <c r="Y97" s="770"/>
      <c r="Z97" s="770"/>
      <c r="AA97" s="770"/>
      <c r="AB97" s="770"/>
      <c r="AC97" s="770"/>
      <c r="AD97" s="770"/>
      <c r="AE97" s="770"/>
      <c r="AF97" s="770"/>
      <c r="AG97" s="761">
        <f>'03 - Venkovní objekty'!J30</f>
        <v>0</v>
      </c>
      <c r="AH97" s="762"/>
      <c r="AI97" s="762"/>
      <c r="AJ97" s="762"/>
      <c r="AK97" s="762"/>
      <c r="AL97" s="762"/>
      <c r="AM97" s="762"/>
      <c r="AN97" s="761">
        <f>SUM(AG97,AT97)</f>
        <v>0</v>
      </c>
      <c r="AO97" s="762"/>
      <c r="AP97" s="762"/>
      <c r="AQ97" s="75" t="s">
        <v>82</v>
      </c>
      <c r="AR97" s="72"/>
      <c r="AS97" s="76">
        <v>0</v>
      </c>
      <c r="AT97" s="77">
        <f>ROUND(SUM(AV97:AW97),2)</f>
        <v>0</v>
      </c>
      <c r="AU97" s="78">
        <f>'03 - Venkovní objekty'!P129</f>
        <v>0</v>
      </c>
      <c r="AV97" s="77">
        <f>'03 - Venkovní objekty'!J33</f>
        <v>0</v>
      </c>
      <c r="AW97" s="77">
        <f>'03 - Venkovní objekty'!J34</f>
        <v>0</v>
      </c>
      <c r="AX97" s="77">
        <f>'03 - Venkovní objekty'!J35</f>
        <v>0</v>
      </c>
      <c r="AY97" s="77">
        <f>'03 - Venkovní objekty'!J36</f>
        <v>0</v>
      </c>
      <c r="AZ97" s="77">
        <f>'03 - Venkovní objekty'!F33</f>
        <v>0</v>
      </c>
      <c r="BA97" s="77">
        <f>'03 - Venkovní objekty'!F34</f>
        <v>0</v>
      </c>
      <c r="BB97" s="77">
        <f>'03 - Venkovní objekty'!F35</f>
        <v>0</v>
      </c>
      <c r="BC97" s="77">
        <f>'03 - Venkovní objekty'!F36</f>
        <v>0</v>
      </c>
      <c r="BD97" s="79">
        <f>'03 - Venkovní objekty'!F37</f>
        <v>0</v>
      </c>
      <c r="BT97" s="80" t="s">
        <v>83</v>
      </c>
      <c r="BV97" s="80" t="s">
        <v>78</v>
      </c>
      <c r="BW97" s="80" t="s">
        <v>91</v>
      </c>
      <c r="BX97" s="80" t="s">
        <v>5</v>
      </c>
      <c r="CL97" s="80" t="s">
        <v>1</v>
      </c>
      <c r="CM97" s="80" t="s">
        <v>85</v>
      </c>
    </row>
    <row r="98" spans="1:91" s="6" customFormat="1" ht="16.5" customHeight="1">
      <c r="A98" s="71" t="s">
        <v>80</v>
      </c>
      <c r="B98" s="72"/>
      <c r="C98" s="73"/>
      <c r="D98" s="770" t="s">
        <v>92</v>
      </c>
      <c r="E98" s="770"/>
      <c r="F98" s="770"/>
      <c r="G98" s="770"/>
      <c r="H98" s="770"/>
      <c r="I98" s="74"/>
      <c r="J98" s="770" t="s">
        <v>93</v>
      </c>
      <c r="K98" s="770"/>
      <c r="L98" s="770"/>
      <c r="M98" s="770"/>
      <c r="N98" s="770"/>
      <c r="O98" s="770"/>
      <c r="P98" s="770"/>
      <c r="Q98" s="770"/>
      <c r="R98" s="770"/>
      <c r="S98" s="770"/>
      <c r="T98" s="770"/>
      <c r="U98" s="770"/>
      <c r="V98" s="770"/>
      <c r="W98" s="770"/>
      <c r="X98" s="770"/>
      <c r="Y98" s="770"/>
      <c r="Z98" s="770"/>
      <c r="AA98" s="770"/>
      <c r="AB98" s="770"/>
      <c r="AC98" s="770"/>
      <c r="AD98" s="770"/>
      <c r="AE98" s="770"/>
      <c r="AF98" s="770"/>
      <c r="AG98" s="761">
        <f>'05 - Náklady spojené s um...'!J30</f>
        <v>0</v>
      </c>
      <c r="AH98" s="762"/>
      <c r="AI98" s="762"/>
      <c r="AJ98" s="762"/>
      <c r="AK98" s="762"/>
      <c r="AL98" s="762"/>
      <c r="AM98" s="762"/>
      <c r="AN98" s="761">
        <f>SUM(AG98,AT98)</f>
        <v>0</v>
      </c>
      <c r="AO98" s="762"/>
      <c r="AP98" s="762"/>
      <c r="AQ98" s="75" t="s">
        <v>82</v>
      </c>
      <c r="AR98" s="72"/>
      <c r="AS98" s="81">
        <v>0</v>
      </c>
      <c r="AT98" s="82">
        <f>ROUND(SUM(AV98:AW98),2)</f>
        <v>0</v>
      </c>
      <c r="AU98" s="83">
        <f>'05 - Náklady spojené s um...'!P121</f>
        <v>0</v>
      </c>
      <c r="AV98" s="82">
        <f>'05 - Náklady spojené s um...'!J33</f>
        <v>0</v>
      </c>
      <c r="AW98" s="82">
        <f>'05 - Náklady spojené s um...'!J34</f>
        <v>0</v>
      </c>
      <c r="AX98" s="82">
        <f>'05 - Náklady spojené s um...'!J35</f>
        <v>0</v>
      </c>
      <c r="AY98" s="82">
        <f>'05 - Náklady spojené s um...'!J36</f>
        <v>0</v>
      </c>
      <c r="AZ98" s="82">
        <f>'05 - Náklady spojené s um...'!F33</f>
        <v>0</v>
      </c>
      <c r="BA98" s="82">
        <f>'05 - Náklady spojené s um...'!F34</f>
        <v>0</v>
      </c>
      <c r="BB98" s="82">
        <f>'05 - Náklady spojené s um...'!F35</f>
        <v>0</v>
      </c>
      <c r="BC98" s="82">
        <f>'05 - Náklady spojené s um...'!F36</f>
        <v>0</v>
      </c>
      <c r="BD98" s="84">
        <f>'05 - Náklady spojené s um...'!F37</f>
        <v>0</v>
      </c>
      <c r="BT98" s="80" t="s">
        <v>83</v>
      </c>
      <c r="BV98" s="80" t="s">
        <v>78</v>
      </c>
      <c r="BW98" s="80" t="s">
        <v>94</v>
      </c>
      <c r="BX98" s="80" t="s">
        <v>5</v>
      </c>
      <c r="CL98" s="80" t="s">
        <v>1</v>
      </c>
      <c r="CM98" s="80" t="s">
        <v>85</v>
      </c>
    </row>
    <row r="99" spans="2:44" s="1" customFormat="1" ht="30" customHeight="1">
      <c r="B99" s="31"/>
      <c r="AR99" s="31"/>
    </row>
    <row r="100" spans="2:44" s="1" customFormat="1" ht="6.9" customHeight="1">
      <c r="B100" s="42"/>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31"/>
    </row>
  </sheetData>
  <sheetProtection algorithmName="SHA-512" hashValue="yuhkA2NUV2983C9Y1//dv2HTkSn8LZNwcPsCyGgBVFkYnQPVmK6dkPbwfAowo5xdIvAbHX/GlvDPDdVVhX2c4A==" saltValue="RVAukTTmsSlikZkIbdei/WzXgBjtnVNf4Q2DlHn7uv+A+KABFcpB0GfBeAz+5jhHBPv/gt1hTE0GZg1WBJiq8g==" spinCount="100000" sheet="1" objects="1" scenarios="1" formatColumns="0" formatRows="0"/>
  <mergeCells count="54">
    <mergeCell ref="AS89:AT91"/>
    <mergeCell ref="AM90:AP90"/>
    <mergeCell ref="C92:G92"/>
    <mergeCell ref="AG92:AM92"/>
    <mergeCell ref="I92:AF92"/>
    <mergeCell ref="AN92:AP92"/>
    <mergeCell ref="D98:H98"/>
    <mergeCell ref="J98:AF98"/>
    <mergeCell ref="AN97:AP97"/>
    <mergeCell ref="D97:H97"/>
    <mergeCell ref="J97:AF97"/>
    <mergeCell ref="AG97:AM97"/>
    <mergeCell ref="D96:H96"/>
    <mergeCell ref="AG96:AM96"/>
    <mergeCell ref="AN96:AP96"/>
    <mergeCell ref="D95:H95"/>
    <mergeCell ref="AG95:AM95"/>
    <mergeCell ref="J95:AF95"/>
    <mergeCell ref="AN95:AP95"/>
    <mergeCell ref="AK30:AO30"/>
    <mergeCell ref="L30:P30"/>
    <mergeCell ref="W30:AE30"/>
    <mergeCell ref="L31:P31"/>
    <mergeCell ref="AN98:AP98"/>
    <mergeCell ref="AG98:AM98"/>
    <mergeCell ref="L85:AO85"/>
    <mergeCell ref="AM87:AN87"/>
    <mergeCell ref="AM89:AP89"/>
    <mergeCell ref="AG94:AM94"/>
    <mergeCell ref="AN94:AP94"/>
    <mergeCell ref="J96:AF96"/>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s>
  <hyperlinks>
    <hyperlink ref="A95" location="'01 - Vstupní budova Muzea...'!C2" display="/"/>
    <hyperlink ref="A96" location="'02 - Profese'!C2" display="/"/>
    <hyperlink ref="A97" location="'03 - Venkovní objekty'!C2" display="/"/>
    <hyperlink ref="A98" location="'05 - Náklady spojené s um...'!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K95"/>
  <sheetViews>
    <sheetView showGridLines="0" tabSelected="1" zoomScaleSheetLayoutView="90" workbookViewId="0" topLeftCell="A1">
      <pane ySplit="4" topLeftCell="A56" activePane="bottomLeft" state="frozen"/>
      <selection pane="topLeft" activeCell="N61" sqref="N61"/>
      <selection pane="bottomLeft" activeCell="G61" sqref="G61"/>
    </sheetView>
  </sheetViews>
  <sheetFormatPr defaultColWidth="10.8515625" defaultRowHeight="12"/>
  <cols>
    <col min="1" max="1" width="5.8515625" style="444" customWidth="1"/>
    <col min="2" max="2" width="11.00390625" style="444" customWidth="1"/>
    <col min="3" max="3" width="50.28125" style="444" customWidth="1"/>
    <col min="4" max="4" width="11.140625" style="505" customWidth="1"/>
    <col min="5" max="5" width="14.421875" style="506" customWidth="1"/>
    <col min="6" max="6" width="11.140625" style="507" customWidth="1"/>
    <col min="7" max="7" width="13.7109375" style="444" bestFit="1" customWidth="1"/>
    <col min="8" max="8" width="18.28125" style="444" bestFit="1" customWidth="1"/>
    <col min="9" max="9" width="12.00390625" style="444" bestFit="1" customWidth="1"/>
    <col min="10" max="10" width="15.7109375" style="444" customWidth="1"/>
    <col min="11" max="11" width="18.28125" style="444" bestFit="1" customWidth="1"/>
    <col min="12" max="16384" width="10.8515625" style="444" customWidth="1"/>
  </cols>
  <sheetData>
    <row r="1" spans="1:11" ht="21.75" customHeight="1">
      <c r="A1" s="435"/>
      <c r="B1" s="436"/>
      <c r="C1" s="437" t="s">
        <v>2824</v>
      </c>
      <c r="D1" s="438"/>
      <c r="E1" s="439"/>
      <c r="F1" s="440"/>
      <c r="G1" s="441"/>
      <c r="H1" s="442"/>
      <c r="I1" s="442"/>
      <c r="J1" s="442"/>
      <c r="K1" s="443"/>
    </row>
    <row r="2" spans="1:11" ht="21.75" customHeight="1">
      <c r="A2" s="445" t="s">
        <v>2779</v>
      </c>
      <c r="B2" s="446"/>
      <c r="C2" s="447" t="s">
        <v>2921</v>
      </c>
      <c r="D2" s="448"/>
      <c r="E2" s="449"/>
      <c r="F2" s="857"/>
      <c r="G2" s="857"/>
      <c r="H2" s="442"/>
      <c r="I2" s="442"/>
      <c r="J2" s="442"/>
      <c r="K2" s="443"/>
    </row>
    <row r="3" spans="1:11" ht="21.75" customHeight="1">
      <c r="A3" s="445" t="s">
        <v>30</v>
      </c>
      <c r="B3" s="446"/>
      <c r="C3" s="447" t="s">
        <v>2922</v>
      </c>
      <c r="D3" s="448"/>
      <c r="E3" s="449"/>
      <c r="F3" s="440"/>
      <c r="G3" s="450"/>
      <c r="H3" s="442"/>
      <c r="I3" s="442"/>
      <c r="J3" s="442"/>
      <c r="K3" s="443"/>
    </row>
    <row r="4" spans="1:11" ht="21.75" customHeight="1">
      <c r="A4" s="445" t="s">
        <v>2780</v>
      </c>
      <c r="B4" s="451"/>
      <c r="C4" s="447" t="s">
        <v>2781</v>
      </c>
      <c r="D4" s="448"/>
      <c r="E4" s="449"/>
      <c r="F4" s="440"/>
      <c r="G4" s="450"/>
      <c r="H4" s="442"/>
      <c r="I4" s="442"/>
      <c r="J4" s="442"/>
      <c r="K4" s="443"/>
    </row>
    <row r="5" spans="1:11" ht="11.4" customHeight="1" thickBot="1">
      <c r="A5" s="452"/>
      <c r="B5" s="453"/>
      <c r="C5" s="453"/>
      <c r="D5" s="454"/>
      <c r="E5" s="452"/>
      <c r="F5" s="455"/>
      <c r="G5" s="455"/>
      <c r="H5" s="455"/>
      <c r="I5" s="455"/>
      <c r="J5" s="455"/>
      <c r="K5" s="455"/>
    </row>
    <row r="6" spans="1:11" ht="11.4" customHeight="1" thickBot="1">
      <c r="A6" s="858" t="s">
        <v>2827</v>
      </c>
      <c r="B6" s="858" t="s">
        <v>57</v>
      </c>
      <c r="C6" s="456" t="s">
        <v>2783</v>
      </c>
      <c r="D6" s="457"/>
      <c r="E6" s="457"/>
      <c r="F6" s="860" t="s">
        <v>2828</v>
      </c>
      <c r="G6" s="861"/>
      <c r="H6" s="860" t="s">
        <v>2923</v>
      </c>
      <c r="I6" s="861"/>
      <c r="J6" s="458" t="s">
        <v>2830</v>
      </c>
      <c r="K6" s="457"/>
    </row>
    <row r="7" spans="1:11" ht="34.5" customHeight="1">
      <c r="A7" s="859"/>
      <c r="B7" s="859"/>
      <c r="C7" s="459"/>
      <c r="D7" s="457" t="s">
        <v>2831</v>
      </c>
      <c r="E7" s="460" t="s">
        <v>138</v>
      </c>
      <c r="F7" s="461" t="s">
        <v>2466</v>
      </c>
      <c r="G7" s="461" t="s">
        <v>2468</v>
      </c>
      <c r="H7" s="461" t="s">
        <v>2466</v>
      </c>
      <c r="I7" s="461" t="s">
        <v>2468</v>
      </c>
      <c r="J7" s="462" t="s">
        <v>2415</v>
      </c>
      <c r="K7" s="460" t="s">
        <v>2832</v>
      </c>
    </row>
    <row r="8" spans="1:11" ht="13.8" thickBot="1">
      <c r="A8" s="463"/>
      <c r="B8" s="464"/>
      <c r="C8" s="464"/>
      <c r="D8" s="465"/>
      <c r="E8" s="463"/>
      <c r="F8" s="463" t="s">
        <v>2823</v>
      </c>
      <c r="G8" s="463" t="s">
        <v>2823</v>
      </c>
      <c r="H8" s="463" t="s">
        <v>2823</v>
      </c>
      <c r="I8" s="463" t="s">
        <v>2823</v>
      </c>
      <c r="J8" s="463" t="s">
        <v>2823</v>
      </c>
      <c r="K8" s="466"/>
    </row>
    <row r="9" spans="1:11" s="475" customFormat="1" ht="29.4" customHeight="1">
      <c r="A9" s="467"/>
      <c r="B9" s="468"/>
      <c r="C9" s="469" t="s">
        <v>2924</v>
      </c>
      <c r="D9" s="470"/>
      <c r="E9" s="471"/>
      <c r="F9" s="472"/>
      <c r="G9" s="473"/>
      <c r="H9" s="473"/>
      <c r="I9" s="473"/>
      <c r="J9" s="474">
        <f>J11+J42</f>
        <v>0</v>
      </c>
      <c r="K9" s="443"/>
    </row>
    <row r="10" spans="1:11" s="484" customFormat="1" ht="17.1" customHeight="1">
      <c r="A10" s="467"/>
      <c r="B10" s="476"/>
      <c r="C10" s="477"/>
      <c r="D10" s="478"/>
      <c r="E10" s="479"/>
      <c r="F10" s="480"/>
      <c r="G10" s="481"/>
      <c r="H10" s="482"/>
      <c r="I10" s="481"/>
      <c r="J10" s="483"/>
      <c r="K10" s="482"/>
    </row>
    <row r="11" spans="1:11" ht="13.8">
      <c r="A11" s="485"/>
      <c r="B11" s="486" t="s">
        <v>83</v>
      </c>
      <c r="C11" s="487" t="s">
        <v>2925</v>
      </c>
      <c r="D11" s="488"/>
      <c r="E11" s="489"/>
      <c r="F11" s="490"/>
      <c r="G11" s="491"/>
      <c r="H11" s="491"/>
      <c r="I11" s="491"/>
      <c r="J11" s="492">
        <f>SUM(J13:J40)</f>
        <v>0</v>
      </c>
      <c r="K11" s="493"/>
    </row>
    <row r="12" spans="1:11" ht="12">
      <c r="A12" s="485"/>
      <c r="B12" s="486"/>
      <c r="C12" s="494"/>
      <c r="D12" s="488"/>
      <c r="E12" s="489"/>
      <c r="F12" s="490"/>
      <c r="G12" s="491"/>
      <c r="H12" s="491"/>
      <c r="I12" s="491"/>
      <c r="J12" s="491"/>
      <c r="K12" s="493"/>
    </row>
    <row r="13" spans="1:11" ht="24" customHeight="1">
      <c r="A13" s="485"/>
      <c r="B13" s="495" t="s">
        <v>83</v>
      </c>
      <c r="C13" s="495" t="s">
        <v>2926</v>
      </c>
      <c r="D13" s="488" t="s">
        <v>2753</v>
      </c>
      <c r="E13" s="489">
        <v>1</v>
      </c>
      <c r="F13" s="496"/>
      <c r="G13" s="491"/>
      <c r="H13" s="491">
        <f aca="true" t="shared" si="0" ref="H13:H39">E13*F13</f>
        <v>0</v>
      </c>
      <c r="I13" s="491">
        <f aca="true" t="shared" si="1" ref="I13:I39">E13*G13</f>
        <v>0</v>
      </c>
      <c r="J13" s="491">
        <f aca="true" t="shared" si="2" ref="J13:J40">H13+I13</f>
        <v>0</v>
      </c>
      <c r="K13" s="493"/>
    </row>
    <row r="14" spans="1:11" ht="12">
      <c r="A14" s="485"/>
      <c r="B14" s="495" t="s">
        <v>85</v>
      </c>
      <c r="C14" s="495" t="s">
        <v>2927</v>
      </c>
      <c r="D14" s="488" t="s">
        <v>2753</v>
      </c>
      <c r="E14" s="489">
        <v>1</v>
      </c>
      <c r="F14" s="496"/>
      <c r="G14" s="491"/>
      <c r="H14" s="491">
        <f t="shared" si="0"/>
        <v>0</v>
      </c>
      <c r="I14" s="491">
        <f t="shared" si="1"/>
        <v>0</v>
      </c>
      <c r="J14" s="491">
        <f t="shared" si="2"/>
        <v>0</v>
      </c>
      <c r="K14" s="493"/>
    </row>
    <row r="15" spans="1:11" ht="12">
      <c r="A15" s="485"/>
      <c r="B15" s="495" t="s">
        <v>171</v>
      </c>
      <c r="C15" s="495" t="s">
        <v>2928</v>
      </c>
      <c r="D15" s="488" t="s">
        <v>2753</v>
      </c>
      <c r="E15" s="489">
        <v>1</v>
      </c>
      <c r="F15" s="496"/>
      <c r="G15" s="491"/>
      <c r="H15" s="491">
        <f t="shared" si="0"/>
        <v>0</v>
      </c>
      <c r="I15" s="491">
        <f t="shared" si="1"/>
        <v>0</v>
      </c>
      <c r="J15" s="491">
        <f t="shared" si="2"/>
        <v>0</v>
      </c>
      <c r="K15" s="493"/>
    </row>
    <row r="16" spans="1:11" ht="12">
      <c r="A16" s="485"/>
      <c r="B16" s="495" t="s">
        <v>156</v>
      </c>
      <c r="C16" s="495" t="s">
        <v>2929</v>
      </c>
      <c r="D16" s="488" t="s">
        <v>2753</v>
      </c>
      <c r="E16" s="489">
        <v>6</v>
      </c>
      <c r="F16" s="496"/>
      <c r="G16" s="491"/>
      <c r="H16" s="491">
        <f t="shared" si="0"/>
        <v>0</v>
      </c>
      <c r="I16" s="491">
        <f t="shared" si="1"/>
        <v>0</v>
      </c>
      <c r="J16" s="491">
        <f t="shared" si="2"/>
        <v>0</v>
      </c>
      <c r="K16" s="493"/>
    </row>
    <row r="17" spans="1:11" ht="12">
      <c r="A17" s="485"/>
      <c r="B17" s="495" t="s">
        <v>187</v>
      </c>
      <c r="C17" s="495" t="s">
        <v>2930</v>
      </c>
      <c r="D17" s="488" t="s">
        <v>2753</v>
      </c>
      <c r="E17" s="489">
        <v>1</v>
      </c>
      <c r="F17" s="496"/>
      <c r="G17" s="491"/>
      <c r="H17" s="491">
        <f t="shared" si="0"/>
        <v>0</v>
      </c>
      <c r="I17" s="491">
        <f t="shared" si="1"/>
        <v>0</v>
      </c>
      <c r="J17" s="491">
        <f t="shared" si="2"/>
        <v>0</v>
      </c>
      <c r="K17" s="493"/>
    </row>
    <row r="18" spans="1:11" ht="12">
      <c r="A18" s="485"/>
      <c r="B18" s="495" t="s">
        <v>193</v>
      </c>
      <c r="C18" s="495" t="s">
        <v>2931</v>
      </c>
      <c r="D18" s="488" t="s">
        <v>2753</v>
      </c>
      <c r="E18" s="489">
        <v>4</v>
      </c>
      <c r="F18" s="496"/>
      <c r="G18" s="491"/>
      <c r="H18" s="491">
        <f t="shared" si="0"/>
        <v>0</v>
      </c>
      <c r="I18" s="491">
        <f t="shared" si="1"/>
        <v>0</v>
      </c>
      <c r="J18" s="491">
        <f t="shared" si="2"/>
        <v>0</v>
      </c>
      <c r="K18" s="493"/>
    </row>
    <row r="19" spans="1:11" ht="12">
      <c r="A19" s="485"/>
      <c r="B19" s="495" t="s">
        <v>199</v>
      </c>
      <c r="C19" s="495" t="s">
        <v>2932</v>
      </c>
      <c r="D19" s="488" t="s">
        <v>2753</v>
      </c>
      <c r="E19" s="489">
        <v>3</v>
      </c>
      <c r="F19" s="496"/>
      <c r="G19" s="491"/>
      <c r="H19" s="491">
        <f t="shared" si="0"/>
        <v>0</v>
      </c>
      <c r="I19" s="491">
        <f t="shared" si="1"/>
        <v>0</v>
      </c>
      <c r="J19" s="491">
        <f t="shared" si="2"/>
        <v>0</v>
      </c>
      <c r="K19" s="493"/>
    </row>
    <row r="20" spans="1:11" ht="12">
      <c r="A20" s="485"/>
      <c r="B20" s="495" t="s">
        <v>205</v>
      </c>
      <c r="C20" s="495" t="s">
        <v>2933</v>
      </c>
      <c r="D20" s="488" t="s">
        <v>2753</v>
      </c>
      <c r="E20" s="489">
        <v>3</v>
      </c>
      <c r="F20" s="496"/>
      <c r="G20" s="491"/>
      <c r="H20" s="491">
        <f t="shared" si="0"/>
        <v>0</v>
      </c>
      <c r="I20" s="491">
        <f t="shared" si="1"/>
        <v>0</v>
      </c>
      <c r="J20" s="491">
        <f t="shared" si="2"/>
        <v>0</v>
      </c>
      <c r="K20" s="493"/>
    </row>
    <row r="21" spans="1:11" ht="12">
      <c r="A21" s="485"/>
      <c r="B21" s="495" t="s">
        <v>211</v>
      </c>
      <c r="C21" s="495" t="s">
        <v>2934</v>
      </c>
      <c r="D21" s="488" t="s">
        <v>2753</v>
      </c>
      <c r="E21" s="489">
        <v>80</v>
      </c>
      <c r="F21" s="496"/>
      <c r="G21" s="491"/>
      <c r="H21" s="491">
        <f t="shared" si="0"/>
        <v>0</v>
      </c>
      <c r="I21" s="491">
        <f t="shared" si="1"/>
        <v>0</v>
      </c>
      <c r="J21" s="491">
        <f t="shared" si="2"/>
        <v>0</v>
      </c>
      <c r="K21" s="493"/>
    </row>
    <row r="22" spans="1:11" ht="12">
      <c r="A22" s="485"/>
      <c r="B22" s="495" t="s">
        <v>218</v>
      </c>
      <c r="C22" s="495" t="s">
        <v>2935</v>
      </c>
      <c r="D22" s="488" t="s">
        <v>2753</v>
      </c>
      <c r="E22" s="489">
        <v>2</v>
      </c>
      <c r="F22" s="496"/>
      <c r="G22" s="491"/>
      <c r="H22" s="491">
        <f t="shared" si="0"/>
        <v>0</v>
      </c>
      <c r="I22" s="491">
        <f t="shared" si="1"/>
        <v>0</v>
      </c>
      <c r="J22" s="491">
        <f t="shared" si="2"/>
        <v>0</v>
      </c>
      <c r="K22" s="493"/>
    </row>
    <row r="23" spans="1:11" ht="12">
      <c r="A23" s="485"/>
      <c r="B23" s="495" t="s">
        <v>225</v>
      </c>
      <c r="C23" s="495" t="s">
        <v>2936</v>
      </c>
      <c r="D23" s="488" t="s">
        <v>2753</v>
      </c>
      <c r="E23" s="489">
        <v>1</v>
      </c>
      <c r="F23" s="496"/>
      <c r="G23" s="491"/>
      <c r="H23" s="491">
        <f t="shared" si="0"/>
        <v>0</v>
      </c>
      <c r="I23" s="491">
        <f t="shared" si="1"/>
        <v>0</v>
      </c>
      <c r="J23" s="491">
        <f t="shared" si="2"/>
        <v>0</v>
      </c>
      <c r="K23" s="493"/>
    </row>
    <row r="24" spans="1:11" ht="12">
      <c r="A24" s="485"/>
      <c r="B24" s="495" t="s">
        <v>231</v>
      </c>
      <c r="C24" s="495" t="s">
        <v>2937</v>
      </c>
      <c r="D24" s="488" t="s">
        <v>2753</v>
      </c>
      <c r="E24" s="489">
        <v>10</v>
      </c>
      <c r="F24" s="496"/>
      <c r="G24" s="491"/>
      <c r="H24" s="491">
        <f t="shared" si="0"/>
        <v>0</v>
      </c>
      <c r="I24" s="491">
        <f t="shared" si="1"/>
        <v>0</v>
      </c>
      <c r="J24" s="491">
        <f t="shared" si="2"/>
        <v>0</v>
      </c>
      <c r="K24" s="493"/>
    </row>
    <row r="25" spans="1:11" ht="12">
      <c r="A25" s="485"/>
      <c r="B25" s="495" t="s">
        <v>236</v>
      </c>
      <c r="C25" s="495" t="s">
        <v>2938</v>
      </c>
      <c r="D25" s="488" t="s">
        <v>2753</v>
      </c>
      <c r="E25" s="489">
        <v>2</v>
      </c>
      <c r="F25" s="496"/>
      <c r="G25" s="491"/>
      <c r="H25" s="491">
        <f t="shared" si="0"/>
        <v>0</v>
      </c>
      <c r="I25" s="491">
        <f t="shared" si="1"/>
        <v>0</v>
      </c>
      <c r="J25" s="491">
        <f t="shared" si="2"/>
        <v>0</v>
      </c>
      <c r="K25" s="493"/>
    </row>
    <row r="26" spans="1:11" ht="12">
      <c r="A26" s="485"/>
      <c r="B26" s="495" t="s">
        <v>245</v>
      </c>
      <c r="C26" s="495" t="s">
        <v>2939</v>
      </c>
      <c r="D26" s="488" t="s">
        <v>253</v>
      </c>
      <c r="E26" s="489">
        <v>900</v>
      </c>
      <c r="F26" s="496"/>
      <c r="G26" s="491"/>
      <c r="H26" s="491">
        <f t="shared" si="0"/>
        <v>0</v>
      </c>
      <c r="I26" s="491">
        <f t="shared" si="1"/>
        <v>0</v>
      </c>
      <c r="J26" s="491">
        <f t="shared" si="2"/>
        <v>0</v>
      </c>
      <c r="K26" s="493"/>
    </row>
    <row r="27" spans="1:11" ht="12">
      <c r="A27" s="485"/>
      <c r="B27" s="495" t="s">
        <v>8</v>
      </c>
      <c r="C27" s="495" t="s">
        <v>2940</v>
      </c>
      <c r="D27" s="488" t="s">
        <v>253</v>
      </c>
      <c r="E27" s="489">
        <v>50</v>
      </c>
      <c r="F27" s="496"/>
      <c r="G27" s="491"/>
      <c r="H27" s="491">
        <f t="shared" si="0"/>
        <v>0</v>
      </c>
      <c r="I27" s="491">
        <f t="shared" si="1"/>
        <v>0</v>
      </c>
      <c r="J27" s="491">
        <f t="shared" si="2"/>
        <v>0</v>
      </c>
      <c r="K27" s="493"/>
    </row>
    <row r="28" spans="1:11" ht="12">
      <c r="A28" s="485"/>
      <c r="B28" s="495" t="s">
        <v>258</v>
      </c>
      <c r="C28" s="495" t="s">
        <v>2941</v>
      </c>
      <c r="D28" s="488" t="s">
        <v>253</v>
      </c>
      <c r="E28" s="489">
        <v>400</v>
      </c>
      <c r="F28" s="496"/>
      <c r="G28" s="491"/>
      <c r="H28" s="491">
        <f t="shared" si="0"/>
        <v>0</v>
      </c>
      <c r="I28" s="491">
        <f t="shared" si="1"/>
        <v>0</v>
      </c>
      <c r="J28" s="491">
        <f t="shared" si="2"/>
        <v>0</v>
      </c>
      <c r="K28" s="493"/>
    </row>
    <row r="29" spans="1:11" ht="12">
      <c r="A29" s="485"/>
      <c r="B29" s="495" t="s">
        <v>265</v>
      </c>
      <c r="C29" s="495" t="s">
        <v>2942</v>
      </c>
      <c r="D29" s="488" t="s">
        <v>253</v>
      </c>
      <c r="E29" s="489">
        <v>500</v>
      </c>
      <c r="F29" s="496"/>
      <c r="G29" s="491"/>
      <c r="H29" s="491">
        <f t="shared" si="0"/>
        <v>0</v>
      </c>
      <c r="I29" s="491">
        <f t="shared" si="1"/>
        <v>0</v>
      </c>
      <c r="J29" s="491">
        <f t="shared" si="2"/>
        <v>0</v>
      </c>
      <c r="K29" s="493"/>
    </row>
    <row r="30" spans="1:11" ht="12">
      <c r="A30" s="485"/>
      <c r="B30" s="495" t="s">
        <v>271</v>
      </c>
      <c r="C30" s="495" t="s">
        <v>2943</v>
      </c>
      <c r="D30" s="488" t="s">
        <v>253</v>
      </c>
      <c r="E30" s="489">
        <v>100</v>
      </c>
      <c r="F30" s="496"/>
      <c r="G30" s="491"/>
      <c r="H30" s="491">
        <f t="shared" si="0"/>
        <v>0</v>
      </c>
      <c r="I30" s="491">
        <f t="shared" si="1"/>
        <v>0</v>
      </c>
      <c r="J30" s="491">
        <f t="shared" si="2"/>
        <v>0</v>
      </c>
      <c r="K30" s="493"/>
    </row>
    <row r="31" spans="1:11" ht="12">
      <c r="A31" s="485"/>
      <c r="B31" s="495" t="s">
        <v>278</v>
      </c>
      <c r="C31" s="495" t="s">
        <v>2944</v>
      </c>
      <c r="D31" s="488" t="s">
        <v>2753</v>
      </c>
      <c r="E31" s="489">
        <v>12</v>
      </c>
      <c r="F31" s="496"/>
      <c r="G31" s="491"/>
      <c r="H31" s="491">
        <f t="shared" si="0"/>
        <v>0</v>
      </c>
      <c r="I31" s="491">
        <f t="shared" si="1"/>
        <v>0</v>
      </c>
      <c r="J31" s="491">
        <f t="shared" si="2"/>
        <v>0</v>
      </c>
      <c r="K31" s="493"/>
    </row>
    <row r="32" spans="1:11" ht="12">
      <c r="A32" s="485"/>
      <c r="B32" s="495" t="s">
        <v>285</v>
      </c>
      <c r="C32" s="495" t="s">
        <v>2945</v>
      </c>
      <c r="D32" s="488" t="s">
        <v>2753</v>
      </c>
      <c r="E32" s="489">
        <v>10</v>
      </c>
      <c r="F32" s="496"/>
      <c r="G32" s="491"/>
      <c r="H32" s="491">
        <f t="shared" si="0"/>
        <v>0</v>
      </c>
      <c r="I32" s="491">
        <f t="shared" si="1"/>
        <v>0</v>
      </c>
      <c r="J32" s="491">
        <f t="shared" si="2"/>
        <v>0</v>
      </c>
      <c r="K32" s="493"/>
    </row>
    <row r="33" spans="1:11" ht="12">
      <c r="A33" s="485"/>
      <c r="B33" s="495" t="s">
        <v>7</v>
      </c>
      <c r="C33" s="495" t="s">
        <v>2946</v>
      </c>
      <c r="D33" s="488" t="s">
        <v>770</v>
      </c>
      <c r="E33" s="489">
        <v>1</v>
      </c>
      <c r="F33" s="496"/>
      <c r="G33" s="491"/>
      <c r="H33" s="491">
        <f t="shared" si="0"/>
        <v>0</v>
      </c>
      <c r="I33" s="491">
        <f t="shared" si="1"/>
        <v>0</v>
      </c>
      <c r="J33" s="491">
        <f t="shared" si="2"/>
        <v>0</v>
      </c>
      <c r="K33" s="493"/>
    </row>
    <row r="34" spans="1:11" ht="12">
      <c r="A34" s="485"/>
      <c r="B34" s="495" t="s">
        <v>296</v>
      </c>
      <c r="C34" s="495" t="s">
        <v>2947</v>
      </c>
      <c r="D34" s="488" t="s">
        <v>770</v>
      </c>
      <c r="E34" s="489">
        <v>1</v>
      </c>
      <c r="F34" s="490"/>
      <c r="G34" s="497"/>
      <c r="H34" s="491">
        <f t="shared" si="0"/>
        <v>0</v>
      </c>
      <c r="I34" s="491">
        <f t="shared" si="1"/>
        <v>0</v>
      </c>
      <c r="J34" s="491">
        <f t="shared" si="2"/>
        <v>0</v>
      </c>
      <c r="K34" s="493"/>
    </row>
    <row r="35" spans="1:11" ht="12">
      <c r="A35" s="485"/>
      <c r="B35" s="495" t="s">
        <v>302</v>
      </c>
      <c r="C35" s="495" t="s">
        <v>2948</v>
      </c>
      <c r="D35" s="488" t="s">
        <v>770</v>
      </c>
      <c r="E35" s="489">
        <v>1</v>
      </c>
      <c r="F35" s="490"/>
      <c r="G35" s="497"/>
      <c r="H35" s="491">
        <f t="shared" si="0"/>
        <v>0</v>
      </c>
      <c r="I35" s="491">
        <f t="shared" si="1"/>
        <v>0</v>
      </c>
      <c r="J35" s="491">
        <f t="shared" si="2"/>
        <v>0</v>
      </c>
      <c r="K35" s="493"/>
    </row>
    <row r="36" spans="1:11" ht="12">
      <c r="A36" s="485"/>
      <c r="B36" s="495" t="s">
        <v>308</v>
      </c>
      <c r="C36" s="495" t="s">
        <v>2949</v>
      </c>
      <c r="D36" s="488" t="s">
        <v>770</v>
      </c>
      <c r="E36" s="489">
        <v>1</v>
      </c>
      <c r="F36" s="490"/>
      <c r="G36" s="497"/>
      <c r="H36" s="491">
        <f t="shared" si="0"/>
        <v>0</v>
      </c>
      <c r="I36" s="491">
        <f t="shared" si="1"/>
        <v>0</v>
      </c>
      <c r="J36" s="491">
        <f t="shared" si="2"/>
        <v>0</v>
      </c>
      <c r="K36" s="493"/>
    </row>
    <row r="37" spans="1:11" ht="12">
      <c r="A37" s="485"/>
      <c r="B37" s="495" t="s">
        <v>313</v>
      </c>
      <c r="C37" s="495" t="s">
        <v>2950</v>
      </c>
      <c r="D37" s="488" t="s">
        <v>770</v>
      </c>
      <c r="E37" s="489">
        <v>1</v>
      </c>
      <c r="F37" s="490"/>
      <c r="G37" s="497"/>
      <c r="H37" s="491">
        <f t="shared" si="0"/>
        <v>0</v>
      </c>
      <c r="I37" s="491">
        <f t="shared" si="1"/>
        <v>0</v>
      </c>
      <c r="J37" s="491">
        <f t="shared" si="2"/>
        <v>0</v>
      </c>
      <c r="K37" s="493"/>
    </row>
    <row r="38" spans="1:11" ht="12">
      <c r="A38" s="485"/>
      <c r="B38" s="495" t="s">
        <v>320</v>
      </c>
      <c r="C38" s="495" t="s">
        <v>2951</v>
      </c>
      <c r="D38" s="488" t="s">
        <v>2753</v>
      </c>
      <c r="E38" s="489">
        <v>1</v>
      </c>
      <c r="F38" s="490"/>
      <c r="G38" s="497"/>
      <c r="H38" s="491">
        <f t="shared" si="0"/>
        <v>0</v>
      </c>
      <c r="I38" s="491">
        <f t="shared" si="1"/>
        <v>0</v>
      </c>
      <c r="J38" s="491">
        <f t="shared" si="2"/>
        <v>0</v>
      </c>
      <c r="K38" s="493"/>
    </row>
    <row r="39" spans="1:11" ht="12">
      <c r="A39" s="485"/>
      <c r="B39" s="495" t="s">
        <v>326</v>
      </c>
      <c r="C39" s="495" t="s">
        <v>2392</v>
      </c>
      <c r="D39" s="488" t="s">
        <v>770</v>
      </c>
      <c r="E39" s="489">
        <v>1</v>
      </c>
      <c r="F39" s="490"/>
      <c r="G39" s="497"/>
      <c r="H39" s="491">
        <f t="shared" si="0"/>
        <v>0</v>
      </c>
      <c r="I39" s="491">
        <f t="shared" si="1"/>
        <v>0</v>
      </c>
      <c r="J39" s="491">
        <f t="shared" si="2"/>
        <v>0</v>
      </c>
      <c r="K39" s="493"/>
    </row>
    <row r="40" spans="1:11" ht="12">
      <c r="A40" s="485"/>
      <c r="B40" s="495" t="s">
        <v>332</v>
      </c>
      <c r="C40" s="444" t="s">
        <v>2952</v>
      </c>
      <c r="D40" s="488" t="s">
        <v>770</v>
      </c>
      <c r="E40" s="489">
        <v>1</v>
      </c>
      <c r="F40" s="490"/>
      <c r="G40" s="497"/>
      <c r="H40" s="491">
        <f>E34*F40</f>
        <v>0</v>
      </c>
      <c r="I40" s="491">
        <f>E34*G40</f>
        <v>0</v>
      </c>
      <c r="J40" s="491">
        <f t="shared" si="2"/>
        <v>0</v>
      </c>
      <c r="K40" s="493"/>
    </row>
    <row r="41" spans="1:11" ht="12">
      <c r="A41" s="485"/>
      <c r="B41" s="495"/>
      <c r="C41" s="495"/>
      <c r="D41" s="498"/>
      <c r="E41" s="499"/>
      <c r="F41" s="500"/>
      <c r="G41" s="501"/>
      <c r="H41" s="501"/>
      <c r="I41" s="501"/>
      <c r="J41" s="501"/>
      <c r="K41" s="493"/>
    </row>
    <row r="42" spans="1:11" ht="13.8">
      <c r="A42" s="485"/>
      <c r="B42" s="486" t="s">
        <v>85</v>
      </c>
      <c r="C42" s="487" t="s">
        <v>2953</v>
      </c>
      <c r="D42" s="488"/>
      <c r="E42" s="489"/>
      <c r="F42" s="490"/>
      <c r="G42" s="491"/>
      <c r="H42" s="491"/>
      <c r="I42" s="491"/>
      <c r="J42" s="502">
        <f>SUM(J44:J76)</f>
        <v>0</v>
      </c>
      <c r="K42" s="503"/>
    </row>
    <row r="43" spans="1:11" ht="12.75" customHeight="1">
      <c r="A43" s="485"/>
      <c r="B43" s="486"/>
      <c r="C43" s="487"/>
      <c r="D43" s="504"/>
      <c r="E43" s="489"/>
      <c r="F43" s="490"/>
      <c r="G43" s="491"/>
      <c r="H43" s="491"/>
      <c r="I43" s="491"/>
      <c r="J43" s="502"/>
      <c r="K43" s="493"/>
    </row>
    <row r="44" spans="1:11" ht="27" customHeight="1">
      <c r="A44" s="485"/>
      <c r="B44" s="495" t="s">
        <v>83</v>
      </c>
      <c r="C44" s="495" t="s">
        <v>2954</v>
      </c>
      <c r="D44" s="488" t="s">
        <v>2753</v>
      </c>
      <c r="E44" s="489">
        <v>1</v>
      </c>
      <c r="F44" s="496"/>
      <c r="G44" s="491"/>
      <c r="H44" s="491">
        <f aca="true" t="shared" si="3" ref="H44:H63">E44*F44</f>
        <v>0</v>
      </c>
      <c r="I44" s="491">
        <f aca="true" t="shared" si="4" ref="I44:I63">E44*G44</f>
        <v>0</v>
      </c>
      <c r="J44" s="491">
        <f aca="true" t="shared" si="5" ref="J44:J63">H44+I44</f>
        <v>0</v>
      </c>
      <c r="K44" s="493"/>
    </row>
    <row r="45" spans="1:11" ht="12">
      <c r="A45" s="485"/>
      <c r="B45" s="495" t="s">
        <v>85</v>
      </c>
      <c r="C45" s="495" t="s">
        <v>2955</v>
      </c>
      <c r="D45" s="488" t="s">
        <v>2753</v>
      </c>
      <c r="E45" s="489">
        <v>1</v>
      </c>
      <c r="F45" s="496"/>
      <c r="G45" s="491"/>
      <c r="H45" s="491">
        <f t="shared" si="3"/>
        <v>0</v>
      </c>
      <c r="I45" s="491">
        <f t="shared" si="4"/>
        <v>0</v>
      </c>
      <c r="J45" s="491">
        <f t="shared" si="5"/>
        <v>0</v>
      </c>
      <c r="K45" s="493"/>
    </row>
    <row r="46" spans="1:11" ht="12">
      <c r="A46" s="485"/>
      <c r="B46" s="495" t="s">
        <v>171</v>
      </c>
      <c r="C46" s="495" t="s">
        <v>2956</v>
      </c>
      <c r="D46" s="488" t="s">
        <v>2753</v>
      </c>
      <c r="E46" s="489">
        <v>1</v>
      </c>
      <c r="F46" s="496"/>
      <c r="G46" s="491"/>
      <c r="H46" s="491">
        <f t="shared" si="3"/>
        <v>0</v>
      </c>
      <c r="I46" s="491">
        <f t="shared" si="4"/>
        <v>0</v>
      </c>
      <c r="J46" s="491">
        <f t="shared" si="5"/>
        <v>0</v>
      </c>
      <c r="K46" s="493"/>
    </row>
    <row r="47" spans="1:11" ht="12">
      <c r="A47" s="485"/>
      <c r="B47" s="495" t="s">
        <v>156</v>
      </c>
      <c r="C47" s="495" t="s">
        <v>2957</v>
      </c>
      <c r="D47" s="488" t="s">
        <v>2753</v>
      </c>
      <c r="E47" s="489">
        <v>1</v>
      </c>
      <c r="F47" s="496"/>
      <c r="G47" s="491"/>
      <c r="H47" s="491">
        <f t="shared" si="3"/>
        <v>0</v>
      </c>
      <c r="I47" s="491">
        <f t="shared" si="4"/>
        <v>0</v>
      </c>
      <c r="J47" s="491">
        <f t="shared" si="5"/>
        <v>0</v>
      </c>
      <c r="K47" s="493"/>
    </row>
    <row r="48" spans="1:11" ht="12">
      <c r="A48" s="485"/>
      <c r="B48" s="495" t="s">
        <v>187</v>
      </c>
      <c r="C48" s="495" t="s">
        <v>2958</v>
      </c>
      <c r="D48" s="488" t="s">
        <v>2753</v>
      </c>
      <c r="E48" s="489">
        <v>2</v>
      </c>
      <c r="F48" s="496"/>
      <c r="G48" s="491"/>
      <c r="H48" s="491">
        <f t="shared" si="3"/>
        <v>0</v>
      </c>
      <c r="I48" s="491">
        <f t="shared" si="4"/>
        <v>0</v>
      </c>
      <c r="J48" s="491">
        <f t="shared" si="5"/>
        <v>0</v>
      </c>
      <c r="K48" s="493"/>
    </row>
    <row r="49" spans="1:11" ht="12">
      <c r="A49" s="485"/>
      <c r="B49" s="738" t="s">
        <v>193</v>
      </c>
      <c r="C49" s="738" t="s">
        <v>2959</v>
      </c>
      <c r="D49" s="739" t="s">
        <v>2753</v>
      </c>
      <c r="E49" s="740">
        <v>7</v>
      </c>
      <c r="F49" s="496"/>
      <c r="G49" s="491"/>
      <c r="H49" s="491">
        <f t="shared" si="3"/>
        <v>0</v>
      </c>
      <c r="I49" s="491">
        <f t="shared" si="4"/>
        <v>0</v>
      </c>
      <c r="J49" s="491">
        <f t="shared" si="5"/>
        <v>0</v>
      </c>
      <c r="K49" s="493"/>
    </row>
    <row r="50" spans="1:11" ht="12">
      <c r="A50" s="485"/>
      <c r="B50" s="495" t="s">
        <v>199</v>
      </c>
      <c r="C50" s="495" t="s">
        <v>2960</v>
      </c>
      <c r="D50" s="488" t="s">
        <v>2753</v>
      </c>
      <c r="E50" s="489">
        <v>4</v>
      </c>
      <c r="F50" s="496"/>
      <c r="G50" s="491"/>
      <c r="H50" s="491">
        <f t="shared" si="3"/>
        <v>0</v>
      </c>
      <c r="I50" s="491">
        <f t="shared" si="4"/>
        <v>0</v>
      </c>
      <c r="J50" s="491">
        <f t="shared" si="5"/>
        <v>0</v>
      </c>
      <c r="K50" s="493"/>
    </row>
    <row r="51" spans="1:11" ht="12">
      <c r="A51" s="485"/>
      <c r="B51" s="495" t="s">
        <v>205</v>
      </c>
      <c r="C51" s="495" t="s">
        <v>2961</v>
      </c>
      <c r="D51" s="488" t="s">
        <v>2753</v>
      </c>
      <c r="E51" s="489">
        <v>1</v>
      </c>
      <c r="F51" s="496"/>
      <c r="G51" s="491"/>
      <c r="H51" s="491">
        <f t="shared" si="3"/>
        <v>0</v>
      </c>
      <c r="I51" s="491">
        <f t="shared" si="4"/>
        <v>0</v>
      </c>
      <c r="J51" s="491">
        <f t="shared" si="5"/>
        <v>0</v>
      </c>
      <c r="K51" s="493"/>
    </row>
    <row r="52" spans="1:11" ht="12">
      <c r="A52" s="485"/>
      <c r="B52" s="495" t="s">
        <v>211</v>
      </c>
      <c r="C52" s="495" t="s">
        <v>2962</v>
      </c>
      <c r="D52" s="504" t="s">
        <v>253</v>
      </c>
      <c r="E52" s="489">
        <v>500</v>
      </c>
      <c r="F52" s="496"/>
      <c r="G52" s="491"/>
      <c r="H52" s="491">
        <f t="shared" si="3"/>
        <v>0</v>
      </c>
      <c r="I52" s="491">
        <f t="shared" si="4"/>
        <v>0</v>
      </c>
      <c r="J52" s="491">
        <f t="shared" si="5"/>
        <v>0</v>
      </c>
      <c r="K52" s="493"/>
    </row>
    <row r="53" spans="1:11" ht="12">
      <c r="A53" s="485"/>
      <c r="B53" s="495" t="s">
        <v>218</v>
      </c>
      <c r="C53" s="495" t="s">
        <v>2941</v>
      </c>
      <c r="D53" s="504" t="s">
        <v>253</v>
      </c>
      <c r="E53" s="489">
        <v>300</v>
      </c>
      <c r="F53" s="496"/>
      <c r="G53" s="491"/>
      <c r="H53" s="491">
        <f t="shared" si="3"/>
        <v>0</v>
      </c>
      <c r="I53" s="491">
        <f t="shared" si="4"/>
        <v>0</v>
      </c>
      <c r="J53" s="491">
        <f t="shared" si="5"/>
        <v>0</v>
      </c>
      <c r="K53" s="493"/>
    </row>
    <row r="54" spans="1:11" ht="12">
      <c r="A54" s="485"/>
      <c r="B54" s="495" t="s">
        <v>225</v>
      </c>
      <c r="C54" s="495" t="s">
        <v>2942</v>
      </c>
      <c r="D54" s="504" t="s">
        <v>253</v>
      </c>
      <c r="E54" s="489">
        <v>350</v>
      </c>
      <c r="F54" s="496"/>
      <c r="G54" s="491"/>
      <c r="H54" s="491">
        <f t="shared" si="3"/>
        <v>0</v>
      </c>
      <c r="I54" s="491">
        <f t="shared" si="4"/>
        <v>0</v>
      </c>
      <c r="J54" s="491">
        <f t="shared" si="5"/>
        <v>0</v>
      </c>
      <c r="K54" s="493"/>
    </row>
    <row r="55" spans="1:11" ht="12">
      <c r="A55" s="485"/>
      <c r="B55" s="495" t="s">
        <v>231</v>
      </c>
      <c r="C55" s="495" t="s">
        <v>2945</v>
      </c>
      <c r="D55" s="504" t="s">
        <v>2753</v>
      </c>
      <c r="E55" s="489">
        <v>20</v>
      </c>
      <c r="F55" s="496"/>
      <c r="G55" s="491"/>
      <c r="H55" s="491">
        <f t="shared" si="3"/>
        <v>0</v>
      </c>
      <c r="I55" s="491">
        <f t="shared" si="4"/>
        <v>0</v>
      </c>
      <c r="J55" s="491">
        <f t="shared" si="5"/>
        <v>0</v>
      </c>
      <c r="K55" s="493"/>
    </row>
    <row r="56" spans="1:11" ht="12">
      <c r="A56" s="485"/>
      <c r="B56" s="495" t="s">
        <v>236</v>
      </c>
      <c r="C56" s="495" t="s">
        <v>2963</v>
      </c>
      <c r="D56" s="504" t="s">
        <v>770</v>
      </c>
      <c r="E56" s="489">
        <v>1</v>
      </c>
      <c r="F56" s="490"/>
      <c r="G56" s="497"/>
      <c r="H56" s="491">
        <f t="shared" si="3"/>
        <v>0</v>
      </c>
      <c r="I56" s="491">
        <f t="shared" si="4"/>
        <v>0</v>
      </c>
      <c r="J56" s="491">
        <f t="shared" si="5"/>
        <v>0</v>
      </c>
      <c r="K56" s="493"/>
    </row>
    <row r="57" spans="1:11" ht="12">
      <c r="A57" s="485"/>
      <c r="B57" s="495" t="s">
        <v>245</v>
      </c>
      <c r="C57" s="495" t="s">
        <v>2964</v>
      </c>
      <c r="D57" s="504" t="s">
        <v>770</v>
      </c>
      <c r="E57" s="489">
        <v>1</v>
      </c>
      <c r="F57" s="490"/>
      <c r="G57" s="497"/>
      <c r="H57" s="491">
        <f t="shared" si="3"/>
        <v>0</v>
      </c>
      <c r="I57" s="491">
        <f t="shared" si="4"/>
        <v>0</v>
      </c>
      <c r="J57" s="491">
        <f t="shared" si="5"/>
        <v>0</v>
      </c>
      <c r="K57" s="493"/>
    </row>
    <row r="58" spans="1:11" ht="12">
      <c r="A58" s="485"/>
      <c r="B58" s="495" t="s">
        <v>8</v>
      </c>
      <c r="C58" s="495" t="s">
        <v>2946</v>
      </c>
      <c r="D58" s="504" t="s">
        <v>770</v>
      </c>
      <c r="E58" s="489">
        <v>1</v>
      </c>
      <c r="F58" s="490"/>
      <c r="G58" s="497"/>
      <c r="H58" s="491">
        <f t="shared" si="3"/>
        <v>0</v>
      </c>
      <c r="I58" s="491">
        <f t="shared" si="4"/>
        <v>0</v>
      </c>
      <c r="J58" s="491">
        <f t="shared" si="5"/>
        <v>0</v>
      </c>
      <c r="K58" s="493"/>
    </row>
    <row r="59" spans="1:11" ht="12">
      <c r="A59" s="485"/>
      <c r="B59" s="495" t="s">
        <v>258</v>
      </c>
      <c r="C59" s="495" t="s">
        <v>2965</v>
      </c>
      <c r="D59" s="504" t="s">
        <v>770</v>
      </c>
      <c r="E59" s="489">
        <v>1</v>
      </c>
      <c r="F59" s="490"/>
      <c r="G59" s="497"/>
      <c r="H59" s="491">
        <f t="shared" si="3"/>
        <v>0</v>
      </c>
      <c r="I59" s="491">
        <f t="shared" si="4"/>
        <v>0</v>
      </c>
      <c r="J59" s="491">
        <f t="shared" si="5"/>
        <v>0</v>
      </c>
      <c r="K59" s="493"/>
    </row>
    <row r="60" spans="1:11" ht="12">
      <c r="A60" s="485"/>
      <c r="B60" s="495" t="s">
        <v>265</v>
      </c>
      <c r="C60" s="495" t="s">
        <v>2966</v>
      </c>
      <c r="D60" s="504" t="s">
        <v>770</v>
      </c>
      <c r="E60" s="489">
        <v>1</v>
      </c>
      <c r="F60" s="490"/>
      <c r="G60" s="497"/>
      <c r="H60" s="491">
        <f t="shared" si="3"/>
        <v>0</v>
      </c>
      <c r="I60" s="491">
        <f t="shared" si="4"/>
        <v>0</v>
      </c>
      <c r="J60" s="491">
        <f t="shared" si="5"/>
        <v>0</v>
      </c>
      <c r="K60" s="493"/>
    </row>
    <row r="61" spans="1:11" ht="12">
      <c r="A61" s="485"/>
      <c r="B61" s="495" t="s">
        <v>271</v>
      </c>
      <c r="C61" s="495" t="s">
        <v>2392</v>
      </c>
      <c r="D61" s="504" t="s">
        <v>770</v>
      </c>
      <c r="E61" s="489">
        <v>1</v>
      </c>
      <c r="F61" s="490"/>
      <c r="G61" s="497"/>
      <c r="H61" s="491">
        <f t="shared" si="3"/>
        <v>0</v>
      </c>
      <c r="I61" s="491">
        <f t="shared" si="4"/>
        <v>0</v>
      </c>
      <c r="J61" s="491">
        <f t="shared" si="5"/>
        <v>0</v>
      </c>
      <c r="K61" s="493"/>
    </row>
    <row r="62" spans="1:11" ht="12">
      <c r="A62" s="485"/>
      <c r="B62" s="495" t="s">
        <v>278</v>
      </c>
      <c r="C62" s="495" t="s">
        <v>2967</v>
      </c>
      <c r="D62" s="504" t="s">
        <v>770</v>
      </c>
      <c r="E62" s="489">
        <v>1</v>
      </c>
      <c r="F62" s="490"/>
      <c r="G62" s="497"/>
      <c r="H62" s="491">
        <f t="shared" si="3"/>
        <v>0</v>
      </c>
      <c r="I62" s="491">
        <f t="shared" si="4"/>
        <v>0</v>
      </c>
      <c r="J62" s="491">
        <f t="shared" si="5"/>
        <v>0</v>
      </c>
      <c r="K62" s="493"/>
    </row>
    <row r="63" spans="1:11" ht="12">
      <c r="A63" s="485"/>
      <c r="B63" s="495" t="s">
        <v>285</v>
      </c>
      <c r="C63" s="495" t="s">
        <v>2952</v>
      </c>
      <c r="D63" s="504" t="s">
        <v>770</v>
      </c>
      <c r="E63" s="489">
        <v>1</v>
      </c>
      <c r="F63" s="490"/>
      <c r="G63" s="497"/>
      <c r="H63" s="491">
        <f t="shared" si="3"/>
        <v>0</v>
      </c>
      <c r="I63" s="491">
        <f t="shared" si="4"/>
        <v>0</v>
      </c>
      <c r="J63" s="491">
        <f t="shared" si="5"/>
        <v>0</v>
      </c>
      <c r="K63" s="493"/>
    </row>
    <row r="64" spans="1:11" ht="12">
      <c r="A64" s="485"/>
      <c r="B64" s="495"/>
      <c r="C64" s="495"/>
      <c r="D64" s="504"/>
      <c r="E64" s="489"/>
      <c r="F64" s="490"/>
      <c r="G64" s="491"/>
      <c r="H64" s="491"/>
      <c r="I64" s="491"/>
      <c r="J64" s="491"/>
      <c r="K64" s="493"/>
    </row>
    <row r="65" spans="1:11" ht="13.8">
      <c r="A65" s="485"/>
      <c r="B65" s="486" t="s">
        <v>171</v>
      </c>
      <c r="C65" s="487" t="s">
        <v>2968</v>
      </c>
      <c r="D65" s="488"/>
      <c r="E65" s="489"/>
      <c r="F65" s="490"/>
      <c r="G65" s="491"/>
      <c r="H65" s="491"/>
      <c r="I65" s="491"/>
      <c r="J65" s="502">
        <f>SUM(J67:J84)</f>
        <v>0</v>
      </c>
      <c r="K65" s="503"/>
    </row>
    <row r="66" spans="1:11" ht="12.75" customHeight="1">
      <c r="A66" s="485"/>
      <c r="B66" s="486"/>
      <c r="C66" s="487"/>
      <c r="D66" s="504"/>
      <c r="E66" s="489"/>
      <c r="F66" s="490"/>
      <c r="G66" s="491"/>
      <c r="H66" s="491"/>
      <c r="I66" s="491"/>
      <c r="J66" s="502"/>
      <c r="K66" s="493"/>
    </row>
    <row r="67" spans="1:11" ht="13.35" customHeight="1">
      <c r="A67" s="485"/>
      <c r="B67" s="495" t="s">
        <v>83</v>
      </c>
      <c r="C67" s="495" t="s">
        <v>2969</v>
      </c>
      <c r="D67" s="488" t="s">
        <v>2753</v>
      </c>
      <c r="E67" s="489">
        <v>0</v>
      </c>
      <c r="F67" s="490"/>
      <c r="G67" s="491"/>
      <c r="H67" s="491">
        <f aca="true" t="shared" si="6" ref="H67:H84">E67*F67</f>
        <v>0</v>
      </c>
      <c r="I67" s="491">
        <f aca="true" t="shared" si="7" ref="I67:I84">E67*G67</f>
        <v>0</v>
      </c>
      <c r="J67" s="491">
        <f aca="true" t="shared" si="8" ref="J67:J84">H67+I67</f>
        <v>0</v>
      </c>
      <c r="K67" s="493"/>
    </row>
    <row r="68" spans="1:11" ht="12">
      <c r="A68" s="485"/>
      <c r="B68" s="495" t="s">
        <v>85</v>
      </c>
      <c r="C68" s="495" t="s">
        <v>2970</v>
      </c>
      <c r="D68" s="488" t="s">
        <v>2753</v>
      </c>
      <c r="E68" s="489">
        <v>1</v>
      </c>
      <c r="F68" s="496"/>
      <c r="G68" s="491"/>
      <c r="H68" s="491">
        <f t="shared" si="6"/>
        <v>0</v>
      </c>
      <c r="I68" s="491">
        <f t="shared" si="7"/>
        <v>0</v>
      </c>
      <c r="J68" s="491">
        <f t="shared" si="8"/>
        <v>0</v>
      </c>
      <c r="K68" s="493"/>
    </row>
    <row r="69" spans="1:11" ht="12">
      <c r="A69" s="485"/>
      <c r="B69" s="495" t="s">
        <v>171</v>
      </c>
      <c r="C69" s="495" t="s">
        <v>2971</v>
      </c>
      <c r="D69" s="488" t="s">
        <v>2753</v>
      </c>
      <c r="E69" s="489">
        <v>1</v>
      </c>
      <c r="F69" s="496"/>
      <c r="G69" s="491"/>
      <c r="H69" s="491">
        <f t="shared" si="6"/>
        <v>0</v>
      </c>
      <c r="I69" s="491">
        <f t="shared" si="7"/>
        <v>0</v>
      </c>
      <c r="J69" s="491">
        <f t="shared" si="8"/>
        <v>0</v>
      </c>
      <c r="K69" s="493"/>
    </row>
    <row r="70" spans="1:11" ht="12">
      <c r="A70" s="485"/>
      <c r="B70" s="495" t="s">
        <v>156</v>
      </c>
      <c r="C70" s="495" t="s">
        <v>2972</v>
      </c>
      <c r="D70" s="488" t="s">
        <v>2753</v>
      </c>
      <c r="E70" s="489">
        <v>1</v>
      </c>
      <c r="F70" s="496"/>
      <c r="G70" s="491"/>
      <c r="H70" s="491">
        <f t="shared" si="6"/>
        <v>0</v>
      </c>
      <c r="I70" s="491">
        <f t="shared" si="7"/>
        <v>0</v>
      </c>
      <c r="J70" s="491">
        <f t="shared" si="8"/>
        <v>0</v>
      </c>
      <c r="K70" s="493"/>
    </row>
    <row r="71" spans="1:11" ht="12">
      <c r="A71" s="741"/>
      <c r="B71" s="738" t="s">
        <v>187</v>
      </c>
      <c r="C71" s="738" t="s">
        <v>2973</v>
      </c>
      <c r="D71" s="739" t="s">
        <v>2753</v>
      </c>
      <c r="E71" s="740">
        <v>9</v>
      </c>
      <c r="F71" s="496"/>
      <c r="G71" s="491"/>
      <c r="H71" s="491">
        <f t="shared" si="6"/>
        <v>0</v>
      </c>
      <c r="I71" s="491">
        <f t="shared" si="7"/>
        <v>0</v>
      </c>
      <c r="J71" s="491">
        <f t="shared" si="8"/>
        <v>0</v>
      </c>
      <c r="K71" s="493"/>
    </row>
    <row r="72" spans="1:11" ht="12">
      <c r="A72" s="485"/>
      <c r="B72" s="495" t="s">
        <v>193</v>
      </c>
      <c r="C72" s="495" t="s">
        <v>2974</v>
      </c>
      <c r="D72" s="488" t="s">
        <v>2753</v>
      </c>
      <c r="E72" s="489">
        <v>1</v>
      </c>
      <c r="F72" s="496"/>
      <c r="G72" s="491"/>
      <c r="H72" s="491">
        <f t="shared" si="6"/>
        <v>0</v>
      </c>
      <c r="I72" s="491">
        <f t="shared" si="7"/>
        <v>0</v>
      </c>
      <c r="J72" s="491">
        <f t="shared" si="8"/>
        <v>0</v>
      </c>
      <c r="K72" s="493"/>
    </row>
    <row r="73" spans="1:11" ht="12">
      <c r="A73" s="485"/>
      <c r="B73" s="495" t="s">
        <v>199</v>
      </c>
      <c r="C73" s="495" t="s">
        <v>2975</v>
      </c>
      <c r="D73" s="488" t="s">
        <v>2753</v>
      </c>
      <c r="E73" s="489">
        <v>3</v>
      </c>
      <c r="F73" s="496"/>
      <c r="G73" s="491"/>
      <c r="H73" s="491">
        <f t="shared" si="6"/>
        <v>0</v>
      </c>
      <c r="I73" s="491">
        <f t="shared" si="7"/>
        <v>0</v>
      </c>
      <c r="J73" s="491">
        <f t="shared" si="8"/>
        <v>0</v>
      </c>
      <c r="K73" s="493"/>
    </row>
    <row r="74" spans="1:11" ht="12">
      <c r="A74" s="485"/>
      <c r="B74" s="495" t="s">
        <v>205</v>
      </c>
      <c r="C74" s="495" t="s">
        <v>2976</v>
      </c>
      <c r="D74" s="488" t="s">
        <v>2753</v>
      </c>
      <c r="E74" s="489">
        <v>1</v>
      </c>
      <c r="F74" s="496"/>
      <c r="G74" s="491"/>
      <c r="H74" s="491">
        <f t="shared" si="6"/>
        <v>0</v>
      </c>
      <c r="I74" s="491">
        <f t="shared" si="7"/>
        <v>0</v>
      </c>
      <c r="J74" s="491">
        <f t="shared" si="8"/>
        <v>0</v>
      </c>
      <c r="K74" s="493"/>
    </row>
    <row r="75" spans="1:11" ht="12">
      <c r="A75" s="485"/>
      <c r="B75" s="495" t="s">
        <v>211</v>
      </c>
      <c r="C75" s="495" t="s">
        <v>2977</v>
      </c>
      <c r="D75" s="504" t="s">
        <v>253</v>
      </c>
      <c r="E75" s="489">
        <v>200</v>
      </c>
      <c r="F75" s="496"/>
      <c r="G75" s="491"/>
      <c r="H75" s="491">
        <f t="shared" si="6"/>
        <v>0</v>
      </c>
      <c r="I75" s="491">
        <f t="shared" si="7"/>
        <v>0</v>
      </c>
      <c r="J75" s="491">
        <f t="shared" si="8"/>
        <v>0</v>
      </c>
      <c r="K75" s="493"/>
    </row>
    <row r="76" spans="1:11" ht="12">
      <c r="A76" s="485"/>
      <c r="B76" s="495" t="s">
        <v>218</v>
      </c>
      <c r="C76" s="495" t="s">
        <v>2978</v>
      </c>
      <c r="D76" s="504" t="s">
        <v>253</v>
      </c>
      <c r="E76" s="489">
        <v>50</v>
      </c>
      <c r="F76" s="496"/>
      <c r="G76" s="491"/>
      <c r="H76" s="491">
        <f t="shared" si="6"/>
        <v>0</v>
      </c>
      <c r="I76" s="491">
        <f t="shared" si="7"/>
        <v>0</v>
      </c>
      <c r="J76" s="491">
        <f t="shared" si="8"/>
        <v>0</v>
      </c>
      <c r="K76" s="493"/>
    </row>
    <row r="77" spans="1:11" ht="22.8">
      <c r="A77" s="485"/>
      <c r="B77" s="495" t="s">
        <v>225</v>
      </c>
      <c r="C77" s="495" t="s">
        <v>2979</v>
      </c>
      <c r="D77" s="504" t="s">
        <v>2753</v>
      </c>
      <c r="E77" s="489">
        <v>500</v>
      </c>
      <c r="F77" s="496"/>
      <c r="G77" s="491"/>
      <c r="H77" s="491">
        <f t="shared" si="6"/>
        <v>0</v>
      </c>
      <c r="I77" s="491">
        <f t="shared" si="7"/>
        <v>0</v>
      </c>
      <c r="J77" s="491">
        <f t="shared" si="8"/>
        <v>0</v>
      </c>
      <c r="K77" s="493"/>
    </row>
    <row r="78" spans="1:11" ht="22.8">
      <c r="A78" s="485"/>
      <c r="B78" s="495" t="s">
        <v>231</v>
      </c>
      <c r="C78" s="495" t="s">
        <v>2980</v>
      </c>
      <c r="D78" s="504" t="s">
        <v>2753</v>
      </c>
      <c r="E78" s="489">
        <v>30</v>
      </c>
      <c r="F78" s="496"/>
      <c r="G78" s="491"/>
      <c r="H78" s="491">
        <f t="shared" si="6"/>
        <v>0</v>
      </c>
      <c r="I78" s="491">
        <f t="shared" si="7"/>
        <v>0</v>
      </c>
      <c r="J78" s="491">
        <f t="shared" si="8"/>
        <v>0</v>
      </c>
      <c r="K78" s="493"/>
    </row>
    <row r="79" spans="1:11" ht="12">
      <c r="A79" s="485"/>
      <c r="B79" s="495" t="s">
        <v>236</v>
      </c>
      <c r="C79" s="495" t="s">
        <v>2943</v>
      </c>
      <c r="D79" s="504" t="s">
        <v>253</v>
      </c>
      <c r="E79" s="489">
        <v>50</v>
      </c>
      <c r="F79" s="496"/>
      <c r="G79" s="491"/>
      <c r="H79" s="491">
        <f t="shared" si="6"/>
        <v>0</v>
      </c>
      <c r="I79" s="491">
        <f t="shared" si="7"/>
        <v>0</v>
      </c>
      <c r="J79" s="491">
        <f t="shared" si="8"/>
        <v>0</v>
      </c>
      <c r="K79" s="493"/>
    </row>
    <row r="80" spans="1:11" ht="12">
      <c r="A80" s="485"/>
      <c r="B80" s="495" t="s">
        <v>245</v>
      </c>
      <c r="C80" s="495" t="s">
        <v>2967</v>
      </c>
      <c r="D80" s="504" t="s">
        <v>770</v>
      </c>
      <c r="E80" s="489">
        <v>1</v>
      </c>
      <c r="F80" s="496"/>
      <c r="G80" s="491"/>
      <c r="H80" s="491">
        <f t="shared" si="6"/>
        <v>0</v>
      </c>
      <c r="I80" s="491">
        <f t="shared" si="7"/>
        <v>0</v>
      </c>
      <c r="J80" s="491">
        <f t="shared" si="8"/>
        <v>0</v>
      </c>
      <c r="K80" s="493"/>
    </row>
    <row r="81" spans="1:11" ht="12">
      <c r="A81" s="485"/>
      <c r="B81" s="495" t="s">
        <v>8</v>
      </c>
      <c r="C81" s="495" t="s">
        <v>2981</v>
      </c>
      <c r="D81" s="504" t="s">
        <v>770</v>
      </c>
      <c r="E81" s="489">
        <v>1</v>
      </c>
      <c r="F81" s="496"/>
      <c r="G81" s="491"/>
      <c r="H81" s="491">
        <f t="shared" si="6"/>
        <v>0</v>
      </c>
      <c r="I81" s="491">
        <f t="shared" si="7"/>
        <v>0</v>
      </c>
      <c r="J81" s="491">
        <f t="shared" si="8"/>
        <v>0</v>
      </c>
      <c r="K81" s="493"/>
    </row>
    <row r="82" spans="1:11" ht="12">
      <c r="A82" s="485"/>
      <c r="B82" s="495" t="s">
        <v>258</v>
      </c>
      <c r="C82" s="495" t="s">
        <v>2982</v>
      </c>
      <c r="D82" s="504" t="s">
        <v>770</v>
      </c>
      <c r="E82" s="489">
        <v>1</v>
      </c>
      <c r="F82" s="496"/>
      <c r="G82" s="491"/>
      <c r="H82" s="491">
        <f t="shared" si="6"/>
        <v>0</v>
      </c>
      <c r="I82" s="491">
        <f t="shared" si="7"/>
        <v>0</v>
      </c>
      <c r="J82" s="491">
        <f t="shared" si="8"/>
        <v>0</v>
      </c>
      <c r="K82" s="493"/>
    </row>
    <row r="83" spans="1:11" ht="12">
      <c r="A83" s="485"/>
      <c r="B83" s="495" t="s">
        <v>265</v>
      </c>
      <c r="C83" s="495" t="s">
        <v>2983</v>
      </c>
      <c r="D83" s="504" t="s">
        <v>770</v>
      </c>
      <c r="E83" s="489">
        <v>1</v>
      </c>
      <c r="F83" s="496"/>
      <c r="G83" s="491"/>
      <c r="H83" s="491">
        <f t="shared" si="6"/>
        <v>0</v>
      </c>
      <c r="I83" s="491">
        <f t="shared" si="7"/>
        <v>0</v>
      </c>
      <c r="J83" s="491">
        <f t="shared" si="8"/>
        <v>0</v>
      </c>
      <c r="K83" s="493"/>
    </row>
    <row r="84" spans="1:11" ht="12">
      <c r="A84" s="485"/>
      <c r="B84" s="495" t="s">
        <v>271</v>
      </c>
      <c r="C84" s="495" t="s">
        <v>2946</v>
      </c>
      <c r="D84" s="504" t="s">
        <v>770</v>
      </c>
      <c r="E84" s="489">
        <v>1</v>
      </c>
      <c r="F84" s="496"/>
      <c r="G84" s="491"/>
      <c r="H84" s="491">
        <f t="shared" si="6"/>
        <v>0</v>
      </c>
      <c r="I84" s="491">
        <f t="shared" si="7"/>
        <v>0</v>
      </c>
      <c r="J84" s="491">
        <f t="shared" si="8"/>
        <v>0</v>
      </c>
      <c r="K84" s="493"/>
    </row>
    <row r="85" spans="1:11" ht="12">
      <c r="A85" s="485"/>
      <c r="B85" s="495"/>
      <c r="C85" s="495"/>
      <c r="D85" s="504"/>
      <c r="E85" s="489"/>
      <c r="F85" s="490"/>
      <c r="G85" s="491"/>
      <c r="H85" s="491"/>
      <c r="I85" s="491"/>
      <c r="J85" s="491"/>
      <c r="K85" s="493"/>
    </row>
    <row r="86" spans="1:11" ht="13.8">
      <c r="A86" s="485"/>
      <c r="B86" s="486" t="s">
        <v>156</v>
      </c>
      <c r="C86" s="487" t="s">
        <v>2984</v>
      </c>
      <c r="D86" s="488"/>
      <c r="E86" s="489"/>
      <c r="F86" s="490"/>
      <c r="G86" s="491"/>
      <c r="H86" s="491"/>
      <c r="I86" s="491"/>
      <c r="J86" s="502">
        <f>SUM(J88:J95)</f>
        <v>0</v>
      </c>
      <c r="K86" s="503"/>
    </row>
    <row r="87" spans="1:11" ht="12.75" customHeight="1">
      <c r="A87" s="485"/>
      <c r="B87" s="486"/>
      <c r="C87" s="487"/>
      <c r="D87" s="504"/>
      <c r="E87" s="489"/>
      <c r="F87" s="490"/>
      <c r="G87" s="491"/>
      <c r="H87" s="491"/>
      <c r="I87" s="491"/>
      <c r="J87" s="502"/>
      <c r="K87" s="493"/>
    </row>
    <row r="88" spans="1:11" ht="13.35" customHeight="1">
      <c r="A88" s="485"/>
      <c r="B88" s="495" t="s">
        <v>83</v>
      </c>
      <c r="C88" s="495" t="s">
        <v>2985</v>
      </c>
      <c r="D88" s="488" t="s">
        <v>770</v>
      </c>
      <c r="E88" s="489">
        <v>1</v>
      </c>
      <c r="F88" s="496"/>
      <c r="G88" s="491"/>
      <c r="H88" s="491">
        <f aca="true" t="shared" si="9" ref="H88:H95">E88*F88</f>
        <v>0</v>
      </c>
      <c r="I88" s="491">
        <f aca="true" t="shared" si="10" ref="I88:I95">E88*G88</f>
        <v>0</v>
      </c>
      <c r="J88" s="491">
        <f aca="true" t="shared" si="11" ref="J88:J95">H88+I88</f>
        <v>0</v>
      </c>
      <c r="K88" s="493"/>
    </row>
    <row r="89" spans="1:11" ht="12">
      <c r="A89" s="485"/>
      <c r="B89" s="495" t="s">
        <v>85</v>
      </c>
      <c r="C89" s="495" t="s">
        <v>2986</v>
      </c>
      <c r="D89" s="488" t="s">
        <v>770</v>
      </c>
      <c r="E89" s="489">
        <v>1</v>
      </c>
      <c r="F89" s="496"/>
      <c r="G89" s="491"/>
      <c r="H89" s="491">
        <f t="shared" si="9"/>
        <v>0</v>
      </c>
      <c r="I89" s="491">
        <f t="shared" si="10"/>
        <v>0</v>
      </c>
      <c r="J89" s="491">
        <f t="shared" si="11"/>
        <v>0</v>
      </c>
      <c r="K89" s="493"/>
    </row>
    <row r="90" spans="1:11" ht="12">
      <c r="A90" s="485"/>
      <c r="B90" s="495" t="s">
        <v>171</v>
      </c>
      <c r="C90" s="495" t="s">
        <v>2987</v>
      </c>
      <c r="D90" s="488" t="s">
        <v>2753</v>
      </c>
      <c r="E90" s="489">
        <v>1</v>
      </c>
      <c r="F90" s="496"/>
      <c r="G90" s="491"/>
      <c r="H90" s="491">
        <f t="shared" si="9"/>
        <v>0</v>
      </c>
      <c r="I90" s="491">
        <f t="shared" si="10"/>
        <v>0</v>
      </c>
      <c r="J90" s="491">
        <f t="shared" si="11"/>
        <v>0</v>
      </c>
      <c r="K90" s="493"/>
    </row>
    <row r="91" spans="1:11" ht="12">
      <c r="A91" s="485"/>
      <c r="B91" s="495" t="s">
        <v>156</v>
      </c>
      <c r="C91" s="495" t="s">
        <v>2988</v>
      </c>
      <c r="D91" s="488" t="s">
        <v>770</v>
      </c>
      <c r="E91" s="489">
        <v>1</v>
      </c>
      <c r="F91" s="496"/>
      <c r="G91" s="491"/>
      <c r="H91" s="491">
        <f t="shared" si="9"/>
        <v>0</v>
      </c>
      <c r="I91" s="491">
        <f t="shared" si="10"/>
        <v>0</v>
      </c>
      <c r="J91" s="491">
        <f t="shared" si="11"/>
        <v>0</v>
      </c>
      <c r="K91" s="493"/>
    </row>
    <row r="92" spans="1:11" ht="12">
      <c r="A92" s="485"/>
      <c r="B92" s="495" t="s">
        <v>187</v>
      </c>
      <c r="C92" s="495" t="s">
        <v>2989</v>
      </c>
      <c r="D92" s="488" t="s">
        <v>770</v>
      </c>
      <c r="E92" s="489">
        <v>1</v>
      </c>
      <c r="F92" s="496"/>
      <c r="G92" s="491"/>
      <c r="H92" s="491">
        <f t="shared" si="9"/>
        <v>0</v>
      </c>
      <c r="I92" s="491">
        <f t="shared" si="10"/>
        <v>0</v>
      </c>
      <c r="J92" s="491">
        <f t="shared" si="11"/>
        <v>0</v>
      </c>
      <c r="K92" s="493"/>
    </row>
    <row r="93" spans="1:11" ht="12">
      <c r="A93" s="485"/>
      <c r="B93" s="495" t="s">
        <v>193</v>
      </c>
      <c r="C93" s="495" t="s">
        <v>2990</v>
      </c>
      <c r="D93" s="488" t="s">
        <v>770</v>
      </c>
      <c r="E93" s="489">
        <v>1</v>
      </c>
      <c r="F93" s="496"/>
      <c r="G93" s="491"/>
      <c r="H93" s="491">
        <f t="shared" si="9"/>
        <v>0</v>
      </c>
      <c r="I93" s="491">
        <f t="shared" si="10"/>
        <v>0</v>
      </c>
      <c r="J93" s="491">
        <f t="shared" si="11"/>
        <v>0</v>
      </c>
      <c r="K93" s="493"/>
    </row>
    <row r="94" spans="1:11" ht="12">
      <c r="A94" s="485"/>
      <c r="B94" s="495"/>
      <c r="C94" s="495" t="s">
        <v>2991</v>
      </c>
      <c r="D94" s="488" t="s">
        <v>770</v>
      </c>
      <c r="E94" s="489">
        <v>1</v>
      </c>
      <c r="F94" s="496"/>
      <c r="G94" s="491"/>
      <c r="H94" s="491"/>
      <c r="I94" s="491"/>
      <c r="J94" s="491"/>
      <c r="K94" s="493"/>
    </row>
    <row r="95" spans="1:11" ht="12">
      <c r="A95" s="485"/>
      <c r="B95" s="495" t="s">
        <v>199</v>
      </c>
      <c r="C95" s="495" t="s">
        <v>2992</v>
      </c>
      <c r="D95" s="488" t="s">
        <v>770</v>
      </c>
      <c r="E95" s="489">
        <v>1</v>
      </c>
      <c r="F95" s="496"/>
      <c r="G95" s="491"/>
      <c r="H95" s="491">
        <f t="shared" si="9"/>
        <v>0</v>
      </c>
      <c r="I95" s="491">
        <f t="shared" si="10"/>
        <v>0</v>
      </c>
      <c r="J95" s="491">
        <f t="shared" si="11"/>
        <v>0</v>
      </c>
      <c r="K95" s="493"/>
    </row>
  </sheetData>
  <sheetProtection algorithmName="SHA-512" hashValue="A5RsGUfcKgn2hInXyI5x73pKt9FTFcH5+iRiV5aGHZUobevzUasQXLtKz6fEGDgV3P6CbrLWpzuBD37M4VMw4Q==" saltValue="TwsyBoT9XsTcz3huDgVyxA==" spinCount="100000" sheet="1" scenarios="1"/>
  <protectedRanges>
    <protectedRange sqref="F88:F95 F68:F84 G56:G63 F44:F55 G34:G40 F13:F33" name="Oblast1"/>
  </protectedRanges>
  <mergeCells count="5">
    <mergeCell ref="F2:G2"/>
    <mergeCell ref="A6:A7"/>
    <mergeCell ref="B6:B7"/>
    <mergeCell ref="F6:G6"/>
    <mergeCell ref="H6:I6"/>
  </mergeCells>
  <conditionalFormatting sqref="G1:G4 F2">
    <cfRule type="cellIs" priority="1" dxfId="1" operator="equal" stopIfTrue="1">
      <formula>#REF!</formula>
    </cfRule>
    <cfRule type="cellIs" priority="2" dxfId="0" operator="equal" stopIfTrue="1">
      <formula>#REF!</formula>
    </cfRule>
  </conditionalFormatting>
  <printOptions horizontalCentered="1"/>
  <pageMargins left="0.5511811023622047" right="0.3937007874015748" top="0.6299212598425197" bottom="0.6692913385826772" header="0.3937007874015748" footer="0.3937007874015748"/>
  <pageSetup horizontalDpi="600" verticalDpi="600" orientation="landscape" paperSize="9" scale="85" r:id="rId1"/>
  <headerFooter alignWithMargins="0">
    <oddFooter>&amp;C&amp;8&amp;P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K31"/>
  <sheetViews>
    <sheetView showGridLines="0" zoomScaleSheetLayoutView="130" workbookViewId="0" topLeftCell="A1">
      <selection activeCell="K36" sqref="K36"/>
    </sheetView>
  </sheetViews>
  <sheetFormatPr defaultColWidth="10.8515625" defaultRowHeight="12"/>
  <cols>
    <col min="1" max="1" width="5.8515625" style="517" customWidth="1"/>
    <col min="2" max="2" width="11.00390625" style="517" customWidth="1"/>
    <col min="3" max="3" width="49.8515625" style="517" customWidth="1"/>
    <col min="4" max="4" width="11.140625" style="517" customWidth="1"/>
    <col min="5" max="5" width="14.421875" style="573" customWidth="1"/>
    <col min="6" max="6" width="11.140625" style="574" customWidth="1"/>
    <col min="7" max="7" width="13.7109375" style="517" bestFit="1" customWidth="1"/>
    <col min="8" max="8" width="18.28125" style="517" bestFit="1" customWidth="1"/>
    <col min="9" max="9" width="12.00390625" style="517" bestFit="1" customWidth="1"/>
    <col min="10" max="10" width="15.7109375" style="517" customWidth="1"/>
    <col min="11" max="11" width="18.28125" style="517" bestFit="1" customWidth="1"/>
    <col min="12" max="16384" width="10.8515625" style="517" customWidth="1"/>
  </cols>
  <sheetData>
    <row r="1" spans="1:11" ht="21.75" customHeight="1">
      <c r="A1" s="508"/>
      <c r="B1" s="509"/>
      <c r="C1" s="510" t="s">
        <v>2824</v>
      </c>
      <c r="D1" s="511"/>
      <c r="E1" s="512"/>
      <c r="F1" s="513"/>
      <c r="G1" s="514"/>
      <c r="H1" s="515"/>
      <c r="I1" s="515"/>
      <c r="J1" s="515"/>
      <c r="K1" s="516"/>
    </row>
    <row r="2" spans="1:11" ht="21.75" customHeight="1">
      <c r="A2" s="518" t="s">
        <v>2779</v>
      </c>
      <c r="B2" s="519"/>
      <c r="C2" s="520" t="s">
        <v>2921</v>
      </c>
      <c r="D2" s="521"/>
      <c r="E2" s="521"/>
      <c r="F2" s="862"/>
      <c r="G2" s="862"/>
      <c r="H2" s="515"/>
      <c r="I2" s="515"/>
      <c r="J2" s="515"/>
      <c r="K2" s="516"/>
    </row>
    <row r="3" spans="1:11" ht="21.75" customHeight="1">
      <c r="A3" s="518" t="s">
        <v>30</v>
      </c>
      <c r="B3" s="519"/>
      <c r="C3" s="520" t="s">
        <v>2993</v>
      </c>
      <c r="D3" s="521"/>
      <c r="E3" s="521"/>
      <c r="F3" s="513"/>
      <c r="G3" s="522"/>
      <c r="H3" s="515"/>
      <c r="I3" s="515"/>
      <c r="J3" s="515"/>
      <c r="K3" s="516"/>
    </row>
    <row r="4" spans="1:11" ht="21.75" customHeight="1">
      <c r="A4" s="518" t="s">
        <v>2780</v>
      </c>
      <c r="B4" s="523"/>
      <c r="C4" s="520" t="s">
        <v>2781</v>
      </c>
      <c r="D4" s="521"/>
      <c r="E4" s="521"/>
      <c r="F4" s="513"/>
      <c r="G4" s="522"/>
      <c r="H4" s="515"/>
      <c r="I4" s="515"/>
      <c r="J4" s="515"/>
      <c r="K4" s="516"/>
    </row>
    <row r="5" spans="1:11" ht="11.4" customHeight="1" thickBot="1">
      <c r="A5" s="524"/>
      <c r="B5" s="525"/>
      <c r="C5" s="525"/>
      <c r="D5" s="524"/>
      <c r="E5" s="524"/>
      <c r="F5" s="526"/>
      <c r="G5" s="526"/>
      <c r="H5" s="526"/>
      <c r="I5" s="526"/>
      <c r="J5" s="526"/>
      <c r="K5" s="526"/>
    </row>
    <row r="6" spans="1:11" ht="11.4" customHeight="1" thickBot="1">
      <c r="A6" s="863" t="s">
        <v>2827</v>
      </c>
      <c r="B6" s="863" t="s">
        <v>57</v>
      </c>
      <c r="C6" s="527" t="s">
        <v>2783</v>
      </c>
      <c r="D6" s="528"/>
      <c r="E6" s="528"/>
      <c r="F6" s="865" t="s">
        <v>2828</v>
      </c>
      <c r="G6" s="866"/>
      <c r="H6" s="865" t="s">
        <v>2923</v>
      </c>
      <c r="I6" s="866"/>
      <c r="J6" s="529" t="s">
        <v>2830</v>
      </c>
      <c r="K6" s="528"/>
    </row>
    <row r="7" spans="1:11" ht="34.5" customHeight="1">
      <c r="A7" s="864"/>
      <c r="B7" s="864"/>
      <c r="C7" s="530"/>
      <c r="D7" s="528" t="s">
        <v>2831</v>
      </c>
      <c r="E7" s="531" t="s">
        <v>138</v>
      </c>
      <c r="F7" s="532" t="s">
        <v>2466</v>
      </c>
      <c r="G7" s="532" t="s">
        <v>2468</v>
      </c>
      <c r="H7" s="532" t="s">
        <v>2466</v>
      </c>
      <c r="I7" s="532" t="s">
        <v>2468</v>
      </c>
      <c r="J7" s="533" t="s">
        <v>2415</v>
      </c>
      <c r="K7" s="531" t="s">
        <v>2832</v>
      </c>
    </row>
    <row r="8" spans="1:11" ht="13.8" thickBot="1">
      <c r="A8" s="534"/>
      <c r="B8" s="535"/>
      <c r="C8" s="535"/>
      <c r="D8" s="534"/>
      <c r="E8" s="534"/>
      <c r="F8" s="534" t="s">
        <v>2823</v>
      </c>
      <c r="G8" s="534" t="s">
        <v>2823</v>
      </c>
      <c r="H8" s="534" t="s">
        <v>2823</v>
      </c>
      <c r="I8" s="534" t="s">
        <v>2823</v>
      </c>
      <c r="J8" s="534" t="s">
        <v>2823</v>
      </c>
      <c r="K8" s="536"/>
    </row>
    <row r="9" spans="1:11" s="545" customFormat="1" ht="29.4" customHeight="1">
      <c r="A9" s="537"/>
      <c r="B9" s="538"/>
      <c r="C9" s="539" t="s">
        <v>2994</v>
      </c>
      <c r="D9" s="540"/>
      <c r="E9" s="541"/>
      <c r="F9" s="542"/>
      <c r="G9" s="543"/>
      <c r="H9" s="543"/>
      <c r="I9" s="543"/>
      <c r="J9" s="544">
        <f>J11</f>
        <v>0</v>
      </c>
      <c r="K9" s="516"/>
    </row>
    <row r="10" spans="1:11" s="553" customFormat="1" ht="17.1" customHeight="1">
      <c r="A10" s="537"/>
      <c r="B10" s="546"/>
      <c r="C10" s="547"/>
      <c r="D10" s="547"/>
      <c r="E10" s="548"/>
      <c r="F10" s="549"/>
      <c r="G10" s="550"/>
      <c r="H10" s="551"/>
      <c r="I10" s="550"/>
      <c r="J10" s="552"/>
      <c r="K10" s="551"/>
    </row>
    <row r="11" spans="1:11" ht="13.8">
      <c r="A11" s="554"/>
      <c r="B11" s="555" t="s">
        <v>83</v>
      </c>
      <c r="C11" s="556" t="s">
        <v>2994</v>
      </c>
      <c r="D11" s="557"/>
      <c r="E11" s="558"/>
      <c r="F11" s="559"/>
      <c r="G11" s="560"/>
      <c r="H11" s="560"/>
      <c r="I11" s="560"/>
      <c r="J11" s="561">
        <f>SUM(J13:J25)</f>
        <v>0</v>
      </c>
      <c r="K11" s="562"/>
    </row>
    <row r="12" spans="1:11" ht="12">
      <c r="A12" s="554"/>
      <c r="B12" s="555"/>
      <c r="C12" s="563"/>
      <c r="D12" s="557"/>
      <c r="E12" s="558"/>
      <c r="F12" s="559"/>
      <c r="G12" s="560"/>
      <c r="H12" s="560"/>
      <c r="I12" s="560"/>
      <c r="J12" s="560"/>
      <c r="K12" s="562"/>
    </row>
    <row r="13" spans="1:11" ht="12">
      <c r="A13" s="554"/>
      <c r="B13" s="564" t="s">
        <v>83</v>
      </c>
      <c r="C13" s="564" t="s">
        <v>2995</v>
      </c>
      <c r="D13" s="557" t="s">
        <v>253</v>
      </c>
      <c r="E13" s="558">
        <v>80</v>
      </c>
      <c r="F13" s="565"/>
      <c r="G13" s="566"/>
      <c r="H13" s="560">
        <f aca="true" t="shared" si="0" ref="H13:H25">E13*F13</f>
        <v>0</v>
      </c>
      <c r="I13" s="560">
        <f aca="true" t="shared" si="1" ref="I13:I25">E13*G13</f>
        <v>0</v>
      </c>
      <c r="J13" s="560">
        <f aca="true" t="shared" si="2" ref="J13:J25">H13+I13</f>
        <v>0</v>
      </c>
      <c r="K13" s="562"/>
    </row>
    <row r="14" spans="1:11" ht="12">
      <c r="A14" s="554"/>
      <c r="B14" s="564" t="s">
        <v>85</v>
      </c>
      <c r="C14" s="564" t="s">
        <v>2996</v>
      </c>
      <c r="D14" s="557" t="s">
        <v>253</v>
      </c>
      <c r="E14" s="558">
        <v>120</v>
      </c>
      <c r="F14" s="565"/>
      <c r="G14" s="566"/>
      <c r="H14" s="560">
        <f t="shared" si="0"/>
        <v>0</v>
      </c>
      <c r="I14" s="560">
        <f t="shared" si="1"/>
        <v>0</v>
      </c>
      <c r="J14" s="560">
        <f t="shared" si="2"/>
        <v>0</v>
      </c>
      <c r="K14" s="562"/>
    </row>
    <row r="15" spans="1:11" ht="12">
      <c r="A15" s="554"/>
      <c r="B15" s="564" t="s">
        <v>171</v>
      </c>
      <c r="C15" s="564" t="s">
        <v>2997</v>
      </c>
      <c r="D15" s="557" t="s">
        <v>2753</v>
      </c>
      <c r="E15" s="558">
        <v>300</v>
      </c>
      <c r="F15" s="565"/>
      <c r="G15" s="566"/>
      <c r="H15" s="560">
        <f t="shared" si="0"/>
        <v>0</v>
      </c>
      <c r="I15" s="560">
        <f t="shared" si="1"/>
        <v>0</v>
      </c>
      <c r="J15" s="560">
        <f t="shared" si="2"/>
        <v>0</v>
      </c>
      <c r="K15" s="562"/>
    </row>
    <row r="16" spans="1:11" ht="12">
      <c r="A16" s="554"/>
      <c r="B16" s="564" t="s">
        <v>156</v>
      </c>
      <c r="C16" s="564" t="s">
        <v>2998</v>
      </c>
      <c r="D16" s="557" t="s">
        <v>2999</v>
      </c>
      <c r="E16" s="558">
        <v>6</v>
      </c>
      <c r="F16" s="565"/>
      <c r="G16" s="566"/>
      <c r="H16" s="560">
        <f t="shared" si="0"/>
        <v>0</v>
      </c>
      <c r="I16" s="560">
        <f t="shared" si="1"/>
        <v>0</v>
      </c>
      <c r="J16" s="560">
        <f t="shared" si="2"/>
        <v>0</v>
      </c>
      <c r="K16" s="562"/>
    </row>
    <row r="17" spans="1:11" ht="12">
      <c r="A17" s="554"/>
      <c r="B17" s="564" t="s">
        <v>187</v>
      </c>
      <c r="C17" s="564" t="s">
        <v>3000</v>
      </c>
      <c r="D17" s="557" t="s">
        <v>2753</v>
      </c>
      <c r="E17" s="558">
        <v>2</v>
      </c>
      <c r="F17" s="565"/>
      <c r="G17" s="566"/>
      <c r="H17" s="560">
        <f t="shared" si="0"/>
        <v>0</v>
      </c>
      <c r="I17" s="560">
        <f t="shared" si="1"/>
        <v>0</v>
      </c>
      <c r="J17" s="560">
        <f t="shared" si="2"/>
        <v>0</v>
      </c>
      <c r="K17" s="562"/>
    </row>
    <row r="18" spans="1:11" ht="12">
      <c r="A18" s="554"/>
      <c r="B18" s="564" t="s">
        <v>193</v>
      </c>
      <c r="C18" s="564" t="s">
        <v>3001</v>
      </c>
      <c r="D18" s="557" t="s">
        <v>2753</v>
      </c>
      <c r="E18" s="558">
        <v>4</v>
      </c>
      <c r="F18" s="565"/>
      <c r="G18" s="566"/>
      <c r="H18" s="560">
        <f t="shared" si="0"/>
        <v>0</v>
      </c>
      <c r="I18" s="560">
        <f t="shared" si="1"/>
        <v>0</v>
      </c>
      <c r="J18" s="560">
        <f t="shared" si="2"/>
        <v>0</v>
      </c>
      <c r="K18" s="562"/>
    </row>
    <row r="19" spans="1:11" ht="12">
      <c r="A19" s="554"/>
      <c r="B19" s="564" t="s">
        <v>199</v>
      </c>
      <c r="C19" s="564" t="s">
        <v>3002</v>
      </c>
      <c r="D19" s="557" t="s">
        <v>2753</v>
      </c>
      <c r="E19" s="558">
        <v>4</v>
      </c>
      <c r="F19" s="565"/>
      <c r="G19" s="566"/>
      <c r="H19" s="560">
        <f t="shared" si="0"/>
        <v>0</v>
      </c>
      <c r="I19" s="560">
        <f t="shared" si="1"/>
        <v>0</v>
      </c>
      <c r="J19" s="560">
        <f t="shared" si="2"/>
        <v>0</v>
      </c>
      <c r="K19" s="562"/>
    </row>
    <row r="20" spans="1:11" ht="12">
      <c r="A20" s="554"/>
      <c r="B20" s="564" t="s">
        <v>205</v>
      </c>
      <c r="C20" s="564" t="s">
        <v>3003</v>
      </c>
      <c r="D20" s="557" t="s">
        <v>2753</v>
      </c>
      <c r="E20" s="558">
        <v>4</v>
      </c>
      <c r="F20" s="565"/>
      <c r="G20" s="566"/>
      <c r="H20" s="560">
        <f t="shared" si="0"/>
        <v>0</v>
      </c>
      <c r="I20" s="560">
        <f t="shared" si="1"/>
        <v>0</v>
      </c>
      <c r="J20" s="560">
        <f t="shared" si="2"/>
        <v>0</v>
      </c>
      <c r="K20" s="562"/>
    </row>
    <row r="21" spans="1:11" ht="12">
      <c r="A21" s="554"/>
      <c r="B21" s="564" t="s">
        <v>211</v>
      </c>
      <c r="C21" s="564" t="s">
        <v>3004</v>
      </c>
      <c r="D21" s="557" t="s">
        <v>2753</v>
      </c>
      <c r="E21" s="558">
        <v>2</v>
      </c>
      <c r="F21" s="565"/>
      <c r="G21" s="566"/>
      <c r="H21" s="560">
        <f t="shared" si="0"/>
        <v>0</v>
      </c>
      <c r="I21" s="560">
        <f t="shared" si="1"/>
        <v>0</v>
      </c>
      <c r="J21" s="560">
        <f t="shared" si="2"/>
        <v>0</v>
      </c>
      <c r="K21" s="562"/>
    </row>
    <row r="22" spans="1:11" ht="12">
      <c r="A22" s="554"/>
      <c r="B22" s="564" t="s">
        <v>218</v>
      </c>
      <c r="C22" s="564" t="s">
        <v>3005</v>
      </c>
      <c r="D22" s="557" t="s">
        <v>2753</v>
      </c>
      <c r="E22" s="558">
        <v>2</v>
      </c>
      <c r="F22" s="565"/>
      <c r="G22" s="566"/>
      <c r="H22" s="560">
        <f t="shared" si="0"/>
        <v>0</v>
      </c>
      <c r="I22" s="560">
        <f t="shared" si="1"/>
        <v>0</v>
      </c>
      <c r="J22" s="560">
        <f t="shared" si="2"/>
        <v>0</v>
      </c>
      <c r="K22" s="562"/>
    </row>
    <row r="23" spans="1:11" ht="12">
      <c r="A23" s="554"/>
      <c r="B23" s="564" t="s">
        <v>225</v>
      </c>
      <c r="C23" s="564" t="s">
        <v>2946</v>
      </c>
      <c r="D23" s="557" t="s">
        <v>770</v>
      </c>
      <c r="E23" s="558">
        <v>1</v>
      </c>
      <c r="F23" s="565"/>
      <c r="G23" s="566"/>
      <c r="H23" s="560">
        <f t="shared" si="0"/>
        <v>0</v>
      </c>
      <c r="I23" s="560">
        <f t="shared" si="1"/>
        <v>0</v>
      </c>
      <c r="J23" s="560">
        <f t="shared" si="2"/>
        <v>0</v>
      </c>
      <c r="K23" s="562"/>
    </row>
    <row r="24" spans="1:11" ht="12">
      <c r="A24" s="554"/>
      <c r="B24" s="564" t="s">
        <v>231</v>
      </c>
      <c r="C24" s="564" t="s">
        <v>3006</v>
      </c>
      <c r="D24" s="557" t="s">
        <v>770</v>
      </c>
      <c r="E24" s="558">
        <v>1</v>
      </c>
      <c r="F24" s="565"/>
      <c r="G24" s="566"/>
      <c r="H24" s="560">
        <f t="shared" si="0"/>
        <v>0</v>
      </c>
      <c r="I24" s="560">
        <f t="shared" si="1"/>
        <v>0</v>
      </c>
      <c r="J24" s="560">
        <f t="shared" si="2"/>
        <v>0</v>
      </c>
      <c r="K24" s="562"/>
    </row>
    <row r="25" spans="1:11" ht="12">
      <c r="A25" s="554"/>
      <c r="B25" s="564" t="s">
        <v>236</v>
      </c>
      <c r="C25" s="564" t="s">
        <v>2392</v>
      </c>
      <c r="D25" s="557" t="s">
        <v>770</v>
      </c>
      <c r="E25" s="558">
        <v>1</v>
      </c>
      <c r="F25" s="565"/>
      <c r="G25" s="566"/>
      <c r="H25" s="560">
        <f t="shared" si="0"/>
        <v>0</v>
      </c>
      <c r="I25" s="560">
        <f t="shared" si="1"/>
        <v>0</v>
      </c>
      <c r="J25" s="560">
        <f t="shared" si="2"/>
        <v>0</v>
      </c>
      <c r="K25" s="562"/>
    </row>
    <row r="26" spans="1:11" ht="12">
      <c r="A26" s="554"/>
      <c r="B26" s="564"/>
      <c r="C26" s="564"/>
      <c r="D26" s="567"/>
      <c r="E26" s="568"/>
      <c r="F26" s="569"/>
      <c r="G26" s="570"/>
      <c r="H26" s="570"/>
      <c r="I26" s="570"/>
      <c r="J26" s="570"/>
      <c r="K26" s="562"/>
    </row>
    <row r="27" spans="1:11" ht="12">
      <c r="A27" s="554"/>
      <c r="B27" s="564"/>
      <c r="C27" s="564"/>
      <c r="D27" s="571"/>
      <c r="E27" s="558"/>
      <c r="F27" s="559"/>
      <c r="G27" s="560"/>
      <c r="H27" s="560"/>
      <c r="I27" s="560"/>
      <c r="J27" s="560"/>
      <c r="K27" s="562"/>
    </row>
    <row r="28" spans="1:11" ht="12">
      <c r="A28" s="554"/>
      <c r="B28" s="564"/>
      <c r="C28" s="564"/>
      <c r="D28" s="571"/>
      <c r="E28" s="558"/>
      <c r="F28" s="559"/>
      <c r="G28" s="560"/>
      <c r="H28" s="560"/>
      <c r="I28" s="560"/>
      <c r="J28" s="560"/>
      <c r="K28" s="562"/>
    </row>
    <row r="29" spans="1:11" ht="12">
      <c r="A29" s="554"/>
      <c r="B29" s="564"/>
      <c r="C29" s="564"/>
      <c r="D29" s="571"/>
      <c r="E29" s="558"/>
      <c r="F29" s="559"/>
      <c r="G29" s="560"/>
      <c r="H29" s="560"/>
      <c r="I29" s="560"/>
      <c r="J29" s="560"/>
      <c r="K29" s="562"/>
    </row>
    <row r="30" spans="1:11" ht="12">
      <c r="A30" s="554"/>
      <c r="B30" s="564"/>
      <c r="C30" s="564"/>
      <c r="D30" s="571"/>
      <c r="E30" s="558"/>
      <c r="F30" s="559"/>
      <c r="G30" s="560"/>
      <c r="H30" s="560"/>
      <c r="I30" s="560"/>
      <c r="J30" s="560"/>
      <c r="K30" s="562"/>
    </row>
    <row r="31" spans="1:11" ht="12">
      <c r="A31" s="554"/>
      <c r="B31" s="564"/>
      <c r="C31" s="564"/>
      <c r="D31" s="572"/>
      <c r="E31" s="558"/>
      <c r="F31" s="559"/>
      <c r="G31" s="560"/>
      <c r="H31" s="560"/>
      <c r="I31" s="560"/>
      <c r="J31" s="560"/>
      <c r="K31" s="562"/>
    </row>
  </sheetData>
  <sheetProtection algorithmName="SHA-512" hashValue="6lbxQDNo7jUcOqjodvNavb4x1m+IMveWih9ERAX9smV8iQJ8QlbmtHfDcm7lBwhS9HJT46R7WZrFff+l6PGDrQ==" saltValue="v/XmCXlFIqjJnipx2axTfw==" spinCount="100000" sheet="1" scenarios="1"/>
  <protectedRanges>
    <protectedRange sqref="F13:G25" name="Oblast1"/>
  </protectedRanges>
  <mergeCells count="5">
    <mergeCell ref="F2:G2"/>
    <mergeCell ref="A6:A7"/>
    <mergeCell ref="B6:B7"/>
    <mergeCell ref="F6:G6"/>
    <mergeCell ref="H6:I6"/>
  </mergeCells>
  <conditionalFormatting sqref="G1:G4 F2">
    <cfRule type="cellIs" priority="1" dxfId="1" operator="equal" stopIfTrue="1">
      <formula>#REF!</formula>
    </cfRule>
    <cfRule type="cellIs" priority="2" dxfId="0" operator="equal" stopIfTrue="1">
      <formula>#REF!</formula>
    </cfRule>
  </conditionalFormatting>
  <printOptions horizontalCentered="1"/>
  <pageMargins left="0.5511811023622047" right="0.3937007874015748" top="0.6299212598425197" bottom="0.6692913385826772" header="0.3937007874015748" footer="0.3937007874015748"/>
  <pageSetup horizontalDpi="600" verticalDpi="600" orientation="landscape" paperSize="9" scale="85" r:id="rId1"/>
  <headerFooter alignWithMargins="0">
    <oddFooter>&amp;C&amp;8&amp;P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I20"/>
  <sheetViews>
    <sheetView showGridLines="0" showOutlineSymbols="0" workbookViewId="0" topLeftCell="A1">
      <selection activeCell="E12" sqref="E12"/>
    </sheetView>
  </sheetViews>
  <sheetFormatPr defaultColWidth="8.8515625" defaultRowHeight="12"/>
  <cols>
    <col min="1" max="1" width="1.8515625" style="575" customWidth="1"/>
    <col min="2" max="2" width="6.421875" style="575" customWidth="1"/>
    <col min="3" max="3" width="8.8515625" style="575" customWidth="1"/>
    <col min="4" max="4" width="67.140625" style="575" customWidth="1"/>
    <col min="5" max="6" width="16.8515625" style="575" customWidth="1"/>
    <col min="7" max="7" width="19.8515625" style="575" customWidth="1"/>
    <col min="8" max="256" width="8.8515625" style="575" customWidth="1"/>
    <col min="257" max="257" width="1.8515625" style="575" customWidth="1"/>
    <col min="258" max="258" width="6.421875" style="575" customWidth="1"/>
    <col min="259" max="259" width="8.8515625" style="575" customWidth="1"/>
    <col min="260" max="260" width="67.140625" style="575" customWidth="1"/>
    <col min="261" max="262" width="16.8515625" style="575" customWidth="1"/>
    <col min="263" max="263" width="19.8515625" style="575" customWidth="1"/>
    <col min="264" max="512" width="8.8515625" style="575" customWidth="1"/>
    <col min="513" max="513" width="1.8515625" style="575" customWidth="1"/>
    <col min="514" max="514" width="6.421875" style="575" customWidth="1"/>
    <col min="515" max="515" width="8.8515625" style="575" customWidth="1"/>
    <col min="516" max="516" width="67.140625" style="575" customWidth="1"/>
    <col min="517" max="518" width="16.8515625" style="575" customWidth="1"/>
    <col min="519" max="519" width="19.8515625" style="575" customWidth="1"/>
    <col min="520" max="768" width="8.8515625" style="575" customWidth="1"/>
    <col min="769" max="769" width="1.8515625" style="575" customWidth="1"/>
    <col min="770" max="770" width="6.421875" style="575" customWidth="1"/>
    <col min="771" max="771" width="8.8515625" style="575" customWidth="1"/>
    <col min="772" max="772" width="67.140625" style="575" customWidth="1"/>
    <col min="773" max="774" width="16.8515625" style="575" customWidth="1"/>
    <col min="775" max="775" width="19.8515625" style="575" customWidth="1"/>
    <col min="776" max="1024" width="8.8515625" style="575" customWidth="1"/>
    <col min="1025" max="1025" width="1.8515625" style="575" customWidth="1"/>
    <col min="1026" max="1026" width="6.421875" style="575" customWidth="1"/>
    <col min="1027" max="1027" width="8.8515625" style="575" customWidth="1"/>
    <col min="1028" max="1028" width="67.140625" style="575" customWidth="1"/>
    <col min="1029" max="1030" width="16.8515625" style="575" customWidth="1"/>
    <col min="1031" max="1031" width="19.8515625" style="575" customWidth="1"/>
    <col min="1032" max="1280" width="8.8515625" style="575" customWidth="1"/>
    <col min="1281" max="1281" width="1.8515625" style="575" customWidth="1"/>
    <col min="1282" max="1282" width="6.421875" style="575" customWidth="1"/>
    <col min="1283" max="1283" width="8.8515625" style="575" customWidth="1"/>
    <col min="1284" max="1284" width="67.140625" style="575" customWidth="1"/>
    <col min="1285" max="1286" width="16.8515625" style="575" customWidth="1"/>
    <col min="1287" max="1287" width="19.8515625" style="575" customWidth="1"/>
    <col min="1288" max="1536" width="8.8515625" style="575" customWidth="1"/>
    <col min="1537" max="1537" width="1.8515625" style="575" customWidth="1"/>
    <col min="1538" max="1538" width="6.421875" style="575" customWidth="1"/>
    <col min="1539" max="1539" width="8.8515625" style="575" customWidth="1"/>
    <col min="1540" max="1540" width="67.140625" style="575" customWidth="1"/>
    <col min="1541" max="1542" width="16.8515625" style="575" customWidth="1"/>
    <col min="1543" max="1543" width="19.8515625" style="575" customWidth="1"/>
    <col min="1544" max="1792" width="8.8515625" style="575" customWidth="1"/>
    <col min="1793" max="1793" width="1.8515625" style="575" customWidth="1"/>
    <col min="1794" max="1794" width="6.421875" style="575" customWidth="1"/>
    <col min="1795" max="1795" width="8.8515625" style="575" customWidth="1"/>
    <col min="1796" max="1796" width="67.140625" style="575" customWidth="1"/>
    <col min="1797" max="1798" width="16.8515625" style="575" customWidth="1"/>
    <col min="1799" max="1799" width="19.8515625" style="575" customWidth="1"/>
    <col min="1800" max="2048" width="8.8515625" style="575" customWidth="1"/>
    <col min="2049" max="2049" width="1.8515625" style="575" customWidth="1"/>
    <col min="2050" max="2050" width="6.421875" style="575" customWidth="1"/>
    <col min="2051" max="2051" width="8.8515625" style="575" customWidth="1"/>
    <col min="2052" max="2052" width="67.140625" style="575" customWidth="1"/>
    <col min="2053" max="2054" width="16.8515625" style="575" customWidth="1"/>
    <col min="2055" max="2055" width="19.8515625" style="575" customWidth="1"/>
    <col min="2056" max="2304" width="8.8515625" style="575" customWidth="1"/>
    <col min="2305" max="2305" width="1.8515625" style="575" customWidth="1"/>
    <col min="2306" max="2306" width="6.421875" style="575" customWidth="1"/>
    <col min="2307" max="2307" width="8.8515625" style="575" customWidth="1"/>
    <col min="2308" max="2308" width="67.140625" style="575" customWidth="1"/>
    <col min="2309" max="2310" width="16.8515625" style="575" customWidth="1"/>
    <col min="2311" max="2311" width="19.8515625" style="575" customWidth="1"/>
    <col min="2312" max="2560" width="8.8515625" style="575" customWidth="1"/>
    <col min="2561" max="2561" width="1.8515625" style="575" customWidth="1"/>
    <col min="2562" max="2562" width="6.421875" style="575" customWidth="1"/>
    <col min="2563" max="2563" width="8.8515625" style="575" customWidth="1"/>
    <col min="2564" max="2564" width="67.140625" style="575" customWidth="1"/>
    <col min="2565" max="2566" width="16.8515625" style="575" customWidth="1"/>
    <col min="2567" max="2567" width="19.8515625" style="575" customWidth="1"/>
    <col min="2568" max="2816" width="8.8515625" style="575" customWidth="1"/>
    <col min="2817" max="2817" width="1.8515625" style="575" customWidth="1"/>
    <col min="2818" max="2818" width="6.421875" style="575" customWidth="1"/>
    <col min="2819" max="2819" width="8.8515625" style="575" customWidth="1"/>
    <col min="2820" max="2820" width="67.140625" style="575" customWidth="1"/>
    <col min="2821" max="2822" width="16.8515625" style="575" customWidth="1"/>
    <col min="2823" max="2823" width="19.8515625" style="575" customWidth="1"/>
    <col min="2824" max="3072" width="8.8515625" style="575" customWidth="1"/>
    <col min="3073" max="3073" width="1.8515625" style="575" customWidth="1"/>
    <col min="3074" max="3074" width="6.421875" style="575" customWidth="1"/>
    <col min="3075" max="3075" width="8.8515625" style="575" customWidth="1"/>
    <col min="3076" max="3076" width="67.140625" style="575" customWidth="1"/>
    <col min="3077" max="3078" width="16.8515625" style="575" customWidth="1"/>
    <col min="3079" max="3079" width="19.8515625" style="575" customWidth="1"/>
    <col min="3080" max="3328" width="8.8515625" style="575" customWidth="1"/>
    <col min="3329" max="3329" width="1.8515625" style="575" customWidth="1"/>
    <col min="3330" max="3330" width="6.421875" style="575" customWidth="1"/>
    <col min="3331" max="3331" width="8.8515625" style="575" customWidth="1"/>
    <col min="3332" max="3332" width="67.140625" style="575" customWidth="1"/>
    <col min="3333" max="3334" width="16.8515625" style="575" customWidth="1"/>
    <col min="3335" max="3335" width="19.8515625" style="575" customWidth="1"/>
    <col min="3336" max="3584" width="8.8515625" style="575" customWidth="1"/>
    <col min="3585" max="3585" width="1.8515625" style="575" customWidth="1"/>
    <col min="3586" max="3586" width="6.421875" style="575" customWidth="1"/>
    <col min="3587" max="3587" width="8.8515625" style="575" customWidth="1"/>
    <col min="3588" max="3588" width="67.140625" style="575" customWidth="1"/>
    <col min="3589" max="3590" width="16.8515625" style="575" customWidth="1"/>
    <col min="3591" max="3591" width="19.8515625" style="575" customWidth="1"/>
    <col min="3592" max="3840" width="8.8515625" style="575" customWidth="1"/>
    <col min="3841" max="3841" width="1.8515625" style="575" customWidth="1"/>
    <col min="3842" max="3842" width="6.421875" style="575" customWidth="1"/>
    <col min="3843" max="3843" width="8.8515625" style="575" customWidth="1"/>
    <col min="3844" max="3844" width="67.140625" style="575" customWidth="1"/>
    <col min="3845" max="3846" width="16.8515625" style="575" customWidth="1"/>
    <col min="3847" max="3847" width="19.8515625" style="575" customWidth="1"/>
    <col min="3848" max="4096" width="8.8515625" style="575" customWidth="1"/>
    <col min="4097" max="4097" width="1.8515625" style="575" customWidth="1"/>
    <col min="4098" max="4098" width="6.421875" style="575" customWidth="1"/>
    <col min="4099" max="4099" width="8.8515625" style="575" customWidth="1"/>
    <col min="4100" max="4100" width="67.140625" style="575" customWidth="1"/>
    <col min="4101" max="4102" width="16.8515625" style="575" customWidth="1"/>
    <col min="4103" max="4103" width="19.8515625" style="575" customWidth="1"/>
    <col min="4104" max="4352" width="8.8515625" style="575" customWidth="1"/>
    <col min="4353" max="4353" width="1.8515625" style="575" customWidth="1"/>
    <col min="4354" max="4354" width="6.421875" style="575" customWidth="1"/>
    <col min="4355" max="4355" width="8.8515625" style="575" customWidth="1"/>
    <col min="4356" max="4356" width="67.140625" style="575" customWidth="1"/>
    <col min="4357" max="4358" width="16.8515625" style="575" customWidth="1"/>
    <col min="4359" max="4359" width="19.8515625" style="575" customWidth="1"/>
    <col min="4360" max="4608" width="8.8515625" style="575" customWidth="1"/>
    <col min="4609" max="4609" width="1.8515625" style="575" customWidth="1"/>
    <col min="4610" max="4610" width="6.421875" style="575" customWidth="1"/>
    <col min="4611" max="4611" width="8.8515625" style="575" customWidth="1"/>
    <col min="4612" max="4612" width="67.140625" style="575" customWidth="1"/>
    <col min="4613" max="4614" width="16.8515625" style="575" customWidth="1"/>
    <col min="4615" max="4615" width="19.8515625" style="575" customWidth="1"/>
    <col min="4616" max="4864" width="8.8515625" style="575" customWidth="1"/>
    <col min="4865" max="4865" width="1.8515625" style="575" customWidth="1"/>
    <col min="4866" max="4866" width="6.421875" style="575" customWidth="1"/>
    <col min="4867" max="4867" width="8.8515625" style="575" customWidth="1"/>
    <col min="4868" max="4868" width="67.140625" style="575" customWidth="1"/>
    <col min="4869" max="4870" width="16.8515625" style="575" customWidth="1"/>
    <col min="4871" max="4871" width="19.8515625" style="575" customWidth="1"/>
    <col min="4872" max="5120" width="8.8515625" style="575" customWidth="1"/>
    <col min="5121" max="5121" width="1.8515625" style="575" customWidth="1"/>
    <col min="5122" max="5122" width="6.421875" style="575" customWidth="1"/>
    <col min="5123" max="5123" width="8.8515625" style="575" customWidth="1"/>
    <col min="5124" max="5124" width="67.140625" style="575" customWidth="1"/>
    <col min="5125" max="5126" width="16.8515625" style="575" customWidth="1"/>
    <col min="5127" max="5127" width="19.8515625" style="575" customWidth="1"/>
    <col min="5128" max="5376" width="8.8515625" style="575" customWidth="1"/>
    <col min="5377" max="5377" width="1.8515625" style="575" customWidth="1"/>
    <col min="5378" max="5378" width="6.421875" style="575" customWidth="1"/>
    <col min="5379" max="5379" width="8.8515625" style="575" customWidth="1"/>
    <col min="5380" max="5380" width="67.140625" style="575" customWidth="1"/>
    <col min="5381" max="5382" width="16.8515625" style="575" customWidth="1"/>
    <col min="5383" max="5383" width="19.8515625" style="575" customWidth="1"/>
    <col min="5384" max="5632" width="8.8515625" style="575" customWidth="1"/>
    <col min="5633" max="5633" width="1.8515625" style="575" customWidth="1"/>
    <col min="5634" max="5634" width="6.421875" style="575" customWidth="1"/>
    <col min="5635" max="5635" width="8.8515625" style="575" customWidth="1"/>
    <col min="5636" max="5636" width="67.140625" style="575" customWidth="1"/>
    <col min="5637" max="5638" width="16.8515625" style="575" customWidth="1"/>
    <col min="5639" max="5639" width="19.8515625" style="575" customWidth="1"/>
    <col min="5640" max="5888" width="8.8515625" style="575" customWidth="1"/>
    <col min="5889" max="5889" width="1.8515625" style="575" customWidth="1"/>
    <col min="5890" max="5890" width="6.421875" style="575" customWidth="1"/>
    <col min="5891" max="5891" width="8.8515625" style="575" customWidth="1"/>
    <col min="5892" max="5892" width="67.140625" style="575" customWidth="1"/>
    <col min="5893" max="5894" width="16.8515625" style="575" customWidth="1"/>
    <col min="5895" max="5895" width="19.8515625" style="575" customWidth="1"/>
    <col min="5896" max="6144" width="8.8515625" style="575" customWidth="1"/>
    <col min="6145" max="6145" width="1.8515625" style="575" customWidth="1"/>
    <col min="6146" max="6146" width="6.421875" style="575" customWidth="1"/>
    <col min="6147" max="6147" width="8.8515625" style="575" customWidth="1"/>
    <col min="6148" max="6148" width="67.140625" style="575" customWidth="1"/>
    <col min="6149" max="6150" width="16.8515625" style="575" customWidth="1"/>
    <col min="6151" max="6151" width="19.8515625" style="575" customWidth="1"/>
    <col min="6152" max="6400" width="8.8515625" style="575" customWidth="1"/>
    <col min="6401" max="6401" width="1.8515625" style="575" customWidth="1"/>
    <col min="6402" max="6402" width="6.421875" style="575" customWidth="1"/>
    <col min="6403" max="6403" width="8.8515625" style="575" customWidth="1"/>
    <col min="6404" max="6404" width="67.140625" style="575" customWidth="1"/>
    <col min="6405" max="6406" width="16.8515625" style="575" customWidth="1"/>
    <col min="6407" max="6407" width="19.8515625" style="575" customWidth="1"/>
    <col min="6408" max="6656" width="8.8515625" style="575" customWidth="1"/>
    <col min="6657" max="6657" width="1.8515625" style="575" customWidth="1"/>
    <col min="6658" max="6658" width="6.421875" style="575" customWidth="1"/>
    <col min="6659" max="6659" width="8.8515625" style="575" customWidth="1"/>
    <col min="6660" max="6660" width="67.140625" style="575" customWidth="1"/>
    <col min="6661" max="6662" width="16.8515625" style="575" customWidth="1"/>
    <col min="6663" max="6663" width="19.8515625" style="575" customWidth="1"/>
    <col min="6664" max="6912" width="8.8515625" style="575" customWidth="1"/>
    <col min="6913" max="6913" width="1.8515625" style="575" customWidth="1"/>
    <col min="6914" max="6914" width="6.421875" style="575" customWidth="1"/>
    <col min="6915" max="6915" width="8.8515625" style="575" customWidth="1"/>
    <col min="6916" max="6916" width="67.140625" style="575" customWidth="1"/>
    <col min="6917" max="6918" width="16.8515625" style="575" customWidth="1"/>
    <col min="6919" max="6919" width="19.8515625" style="575" customWidth="1"/>
    <col min="6920" max="7168" width="8.8515625" style="575" customWidth="1"/>
    <col min="7169" max="7169" width="1.8515625" style="575" customWidth="1"/>
    <col min="7170" max="7170" width="6.421875" style="575" customWidth="1"/>
    <col min="7171" max="7171" width="8.8515625" style="575" customWidth="1"/>
    <col min="7172" max="7172" width="67.140625" style="575" customWidth="1"/>
    <col min="7173" max="7174" width="16.8515625" style="575" customWidth="1"/>
    <col min="7175" max="7175" width="19.8515625" style="575" customWidth="1"/>
    <col min="7176" max="7424" width="8.8515625" style="575" customWidth="1"/>
    <col min="7425" max="7425" width="1.8515625" style="575" customWidth="1"/>
    <col min="7426" max="7426" width="6.421875" style="575" customWidth="1"/>
    <col min="7427" max="7427" width="8.8515625" style="575" customWidth="1"/>
    <col min="7428" max="7428" width="67.140625" style="575" customWidth="1"/>
    <col min="7429" max="7430" width="16.8515625" style="575" customWidth="1"/>
    <col min="7431" max="7431" width="19.8515625" style="575" customWidth="1"/>
    <col min="7432" max="7680" width="8.8515625" style="575" customWidth="1"/>
    <col min="7681" max="7681" width="1.8515625" style="575" customWidth="1"/>
    <col min="7682" max="7682" width="6.421875" style="575" customWidth="1"/>
    <col min="7683" max="7683" width="8.8515625" style="575" customWidth="1"/>
    <col min="7684" max="7684" width="67.140625" style="575" customWidth="1"/>
    <col min="7685" max="7686" width="16.8515625" style="575" customWidth="1"/>
    <col min="7687" max="7687" width="19.8515625" style="575" customWidth="1"/>
    <col min="7688" max="7936" width="8.8515625" style="575" customWidth="1"/>
    <col min="7937" max="7937" width="1.8515625" style="575" customWidth="1"/>
    <col min="7938" max="7938" width="6.421875" style="575" customWidth="1"/>
    <col min="7939" max="7939" width="8.8515625" style="575" customWidth="1"/>
    <col min="7940" max="7940" width="67.140625" style="575" customWidth="1"/>
    <col min="7941" max="7942" width="16.8515625" style="575" customWidth="1"/>
    <col min="7943" max="7943" width="19.8515625" style="575" customWidth="1"/>
    <col min="7944" max="8192" width="8.8515625" style="575" customWidth="1"/>
    <col min="8193" max="8193" width="1.8515625" style="575" customWidth="1"/>
    <col min="8194" max="8194" width="6.421875" style="575" customWidth="1"/>
    <col min="8195" max="8195" width="8.8515625" style="575" customWidth="1"/>
    <col min="8196" max="8196" width="67.140625" style="575" customWidth="1"/>
    <col min="8197" max="8198" width="16.8515625" style="575" customWidth="1"/>
    <col min="8199" max="8199" width="19.8515625" style="575" customWidth="1"/>
    <col min="8200" max="8448" width="8.8515625" style="575" customWidth="1"/>
    <col min="8449" max="8449" width="1.8515625" style="575" customWidth="1"/>
    <col min="8450" max="8450" width="6.421875" style="575" customWidth="1"/>
    <col min="8451" max="8451" width="8.8515625" style="575" customWidth="1"/>
    <col min="8452" max="8452" width="67.140625" style="575" customWidth="1"/>
    <col min="8453" max="8454" width="16.8515625" style="575" customWidth="1"/>
    <col min="8455" max="8455" width="19.8515625" style="575" customWidth="1"/>
    <col min="8456" max="8704" width="8.8515625" style="575" customWidth="1"/>
    <col min="8705" max="8705" width="1.8515625" style="575" customWidth="1"/>
    <col min="8706" max="8706" width="6.421875" style="575" customWidth="1"/>
    <col min="8707" max="8707" width="8.8515625" style="575" customWidth="1"/>
    <col min="8708" max="8708" width="67.140625" style="575" customWidth="1"/>
    <col min="8709" max="8710" width="16.8515625" style="575" customWidth="1"/>
    <col min="8711" max="8711" width="19.8515625" style="575" customWidth="1"/>
    <col min="8712" max="8960" width="8.8515625" style="575" customWidth="1"/>
    <col min="8961" max="8961" width="1.8515625" style="575" customWidth="1"/>
    <col min="8962" max="8962" width="6.421875" style="575" customWidth="1"/>
    <col min="8963" max="8963" width="8.8515625" style="575" customWidth="1"/>
    <col min="8964" max="8964" width="67.140625" style="575" customWidth="1"/>
    <col min="8965" max="8966" width="16.8515625" style="575" customWidth="1"/>
    <col min="8967" max="8967" width="19.8515625" style="575" customWidth="1"/>
    <col min="8968" max="9216" width="8.8515625" style="575" customWidth="1"/>
    <col min="9217" max="9217" width="1.8515625" style="575" customWidth="1"/>
    <col min="9218" max="9218" width="6.421875" style="575" customWidth="1"/>
    <col min="9219" max="9219" width="8.8515625" style="575" customWidth="1"/>
    <col min="9220" max="9220" width="67.140625" style="575" customWidth="1"/>
    <col min="9221" max="9222" width="16.8515625" style="575" customWidth="1"/>
    <col min="9223" max="9223" width="19.8515625" style="575" customWidth="1"/>
    <col min="9224" max="9472" width="8.8515625" style="575" customWidth="1"/>
    <col min="9473" max="9473" width="1.8515625" style="575" customWidth="1"/>
    <col min="9474" max="9474" width="6.421875" style="575" customWidth="1"/>
    <col min="9475" max="9475" width="8.8515625" style="575" customWidth="1"/>
    <col min="9476" max="9476" width="67.140625" style="575" customWidth="1"/>
    <col min="9477" max="9478" width="16.8515625" style="575" customWidth="1"/>
    <col min="9479" max="9479" width="19.8515625" style="575" customWidth="1"/>
    <col min="9480" max="9728" width="8.8515625" style="575" customWidth="1"/>
    <col min="9729" max="9729" width="1.8515625" style="575" customWidth="1"/>
    <col min="9730" max="9730" width="6.421875" style="575" customWidth="1"/>
    <col min="9731" max="9731" width="8.8515625" style="575" customWidth="1"/>
    <col min="9732" max="9732" width="67.140625" style="575" customWidth="1"/>
    <col min="9733" max="9734" width="16.8515625" style="575" customWidth="1"/>
    <col min="9735" max="9735" width="19.8515625" style="575" customWidth="1"/>
    <col min="9736" max="9984" width="8.8515625" style="575" customWidth="1"/>
    <col min="9985" max="9985" width="1.8515625" style="575" customWidth="1"/>
    <col min="9986" max="9986" width="6.421875" style="575" customWidth="1"/>
    <col min="9987" max="9987" width="8.8515625" style="575" customWidth="1"/>
    <col min="9988" max="9988" width="67.140625" style="575" customWidth="1"/>
    <col min="9989" max="9990" width="16.8515625" style="575" customWidth="1"/>
    <col min="9991" max="9991" width="19.8515625" style="575" customWidth="1"/>
    <col min="9992" max="10240" width="8.8515625" style="575" customWidth="1"/>
    <col min="10241" max="10241" width="1.8515625" style="575" customWidth="1"/>
    <col min="10242" max="10242" width="6.421875" style="575" customWidth="1"/>
    <col min="10243" max="10243" width="8.8515625" style="575" customWidth="1"/>
    <col min="10244" max="10244" width="67.140625" style="575" customWidth="1"/>
    <col min="10245" max="10246" width="16.8515625" style="575" customWidth="1"/>
    <col min="10247" max="10247" width="19.8515625" style="575" customWidth="1"/>
    <col min="10248" max="10496" width="8.8515625" style="575" customWidth="1"/>
    <col min="10497" max="10497" width="1.8515625" style="575" customWidth="1"/>
    <col min="10498" max="10498" width="6.421875" style="575" customWidth="1"/>
    <col min="10499" max="10499" width="8.8515625" style="575" customWidth="1"/>
    <col min="10500" max="10500" width="67.140625" style="575" customWidth="1"/>
    <col min="10501" max="10502" width="16.8515625" style="575" customWidth="1"/>
    <col min="10503" max="10503" width="19.8515625" style="575" customWidth="1"/>
    <col min="10504" max="10752" width="8.8515625" style="575" customWidth="1"/>
    <col min="10753" max="10753" width="1.8515625" style="575" customWidth="1"/>
    <col min="10754" max="10754" width="6.421875" style="575" customWidth="1"/>
    <col min="10755" max="10755" width="8.8515625" style="575" customWidth="1"/>
    <col min="10756" max="10756" width="67.140625" style="575" customWidth="1"/>
    <col min="10757" max="10758" width="16.8515625" style="575" customWidth="1"/>
    <col min="10759" max="10759" width="19.8515625" style="575" customWidth="1"/>
    <col min="10760" max="11008" width="8.8515625" style="575" customWidth="1"/>
    <col min="11009" max="11009" width="1.8515625" style="575" customWidth="1"/>
    <col min="11010" max="11010" width="6.421875" style="575" customWidth="1"/>
    <col min="11011" max="11011" width="8.8515625" style="575" customWidth="1"/>
    <col min="11012" max="11012" width="67.140625" style="575" customWidth="1"/>
    <col min="11013" max="11014" width="16.8515625" style="575" customWidth="1"/>
    <col min="11015" max="11015" width="19.8515625" style="575" customWidth="1"/>
    <col min="11016" max="11264" width="8.8515625" style="575" customWidth="1"/>
    <col min="11265" max="11265" width="1.8515625" style="575" customWidth="1"/>
    <col min="11266" max="11266" width="6.421875" style="575" customWidth="1"/>
    <col min="11267" max="11267" width="8.8515625" style="575" customWidth="1"/>
    <col min="11268" max="11268" width="67.140625" style="575" customWidth="1"/>
    <col min="11269" max="11270" width="16.8515625" style="575" customWidth="1"/>
    <col min="11271" max="11271" width="19.8515625" style="575" customWidth="1"/>
    <col min="11272" max="11520" width="8.8515625" style="575" customWidth="1"/>
    <col min="11521" max="11521" width="1.8515625" style="575" customWidth="1"/>
    <col min="11522" max="11522" width="6.421875" style="575" customWidth="1"/>
    <col min="11523" max="11523" width="8.8515625" style="575" customWidth="1"/>
    <col min="11524" max="11524" width="67.140625" style="575" customWidth="1"/>
    <col min="11525" max="11526" width="16.8515625" style="575" customWidth="1"/>
    <col min="11527" max="11527" width="19.8515625" style="575" customWidth="1"/>
    <col min="11528" max="11776" width="8.8515625" style="575" customWidth="1"/>
    <col min="11777" max="11777" width="1.8515625" style="575" customWidth="1"/>
    <col min="11778" max="11778" width="6.421875" style="575" customWidth="1"/>
    <col min="11779" max="11779" width="8.8515625" style="575" customWidth="1"/>
    <col min="11780" max="11780" width="67.140625" style="575" customWidth="1"/>
    <col min="11781" max="11782" width="16.8515625" style="575" customWidth="1"/>
    <col min="11783" max="11783" width="19.8515625" style="575" customWidth="1"/>
    <col min="11784" max="12032" width="8.8515625" style="575" customWidth="1"/>
    <col min="12033" max="12033" width="1.8515625" style="575" customWidth="1"/>
    <col min="12034" max="12034" width="6.421875" style="575" customWidth="1"/>
    <col min="12035" max="12035" width="8.8515625" style="575" customWidth="1"/>
    <col min="12036" max="12036" width="67.140625" style="575" customWidth="1"/>
    <col min="12037" max="12038" width="16.8515625" style="575" customWidth="1"/>
    <col min="12039" max="12039" width="19.8515625" style="575" customWidth="1"/>
    <col min="12040" max="12288" width="8.8515625" style="575" customWidth="1"/>
    <col min="12289" max="12289" width="1.8515625" style="575" customWidth="1"/>
    <col min="12290" max="12290" width="6.421875" style="575" customWidth="1"/>
    <col min="12291" max="12291" width="8.8515625" style="575" customWidth="1"/>
    <col min="12292" max="12292" width="67.140625" style="575" customWidth="1"/>
    <col min="12293" max="12294" width="16.8515625" style="575" customWidth="1"/>
    <col min="12295" max="12295" width="19.8515625" style="575" customWidth="1"/>
    <col min="12296" max="12544" width="8.8515625" style="575" customWidth="1"/>
    <col min="12545" max="12545" width="1.8515625" style="575" customWidth="1"/>
    <col min="12546" max="12546" width="6.421875" style="575" customWidth="1"/>
    <col min="12547" max="12547" width="8.8515625" style="575" customWidth="1"/>
    <col min="12548" max="12548" width="67.140625" style="575" customWidth="1"/>
    <col min="12549" max="12550" width="16.8515625" style="575" customWidth="1"/>
    <col min="12551" max="12551" width="19.8515625" style="575" customWidth="1"/>
    <col min="12552" max="12800" width="8.8515625" style="575" customWidth="1"/>
    <col min="12801" max="12801" width="1.8515625" style="575" customWidth="1"/>
    <col min="12802" max="12802" width="6.421875" style="575" customWidth="1"/>
    <col min="12803" max="12803" width="8.8515625" style="575" customWidth="1"/>
    <col min="12804" max="12804" width="67.140625" style="575" customWidth="1"/>
    <col min="12805" max="12806" width="16.8515625" style="575" customWidth="1"/>
    <col min="12807" max="12807" width="19.8515625" style="575" customWidth="1"/>
    <col min="12808" max="13056" width="8.8515625" style="575" customWidth="1"/>
    <col min="13057" max="13057" width="1.8515625" style="575" customWidth="1"/>
    <col min="13058" max="13058" width="6.421875" style="575" customWidth="1"/>
    <col min="13059" max="13059" width="8.8515625" style="575" customWidth="1"/>
    <col min="13060" max="13060" width="67.140625" style="575" customWidth="1"/>
    <col min="13061" max="13062" width="16.8515625" style="575" customWidth="1"/>
    <col min="13063" max="13063" width="19.8515625" style="575" customWidth="1"/>
    <col min="13064" max="13312" width="8.8515625" style="575" customWidth="1"/>
    <col min="13313" max="13313" width="1.8515625" style="575" customWidth="1"/>
    <col min="13314" max="13314" width="6.421875" style="575" customWidth="1"/>
    <col min="13315" max="13315" width="8.8515625" style="575" customWidth="1"/>
    <col min="13316" max="13316" width="67.140625" style="575" customWidth="1"/>
    <col min="13317" max="13318" width="16.8515625" style="575" customWidth="1"/>
    <col min="13319" max="13319" width="19.8515625" style="575" customWidth="1"/>
    <col min="13320" max="13568" width="8.8515625" style="575" customWidth="1"/>
    <col min="13569" max="13569" width="1.8515625" style="575" customWidth="1"/>
    <col min="13570" max="13570" width="6.421875" style="575" customWidth="1"/>
    <col min="13571" max="13571" width="8.8515625" style="575" customWidth="1"/>
    <col min="13572" max="13572" width="67.140625" style="575" customWidth="1"/>
    <col min="13573" max="13574" width="16.8515625" style="575" customWidth="1"/>
    <col min="13575" max="13575" width="19.8515625" style="575" customWidth="1"/>
    <col min="13576" max="13824" width="8.8515625" style="575" customWidth="1"/>
    <col min="13825" max="13825" width="1.8515625" style="575" customWidth="1"/>
    <col min="13826" max="13826" width="6.421875" style="575" customWidth="1"/>
    <col min="13827" max="13827" width="8.8515625" style="575" customWidth="1"/>
    <col min="13828" max="13828" width="67.140625" style="575" customWidth="1"/>
    <col min="13829" max="13830" width="16.8515625" style="575" customWidth="1"/>
    <col min="13831" max="13831" width="19.8515625" style="575" customWidth="1"/>
    <col min="13832" max="14080" width="8.8515625" style="575" customWidth="1"/>
    <col min="14081" max="14081" width="1.8515625" style="575" customWidth="1"/>
    <col min="14082" max="14082" width="6.421875" style="575" customWidth="1"/>
    <col min="14083" max="14083" width="8.8515625" style="575" customWidth="1"/>
    <col min="14084" max="14084" width="67.140625" style="575" customWidth="1"/>
    <col min="14085" max="14086" width="16.8515625" style="575" customWidth="1"/>
    <col min="14087" max="14087" width="19.8515625" style="575" customWidth="1"/>
    <col min="14088" max="14336" width="8.8515625" style="575" customWidth="1"/>
    <col min="14337" max="14337" width="1.8515625" style="575" customWidth="1"/>
    <col min="14338" max="14338" width="6.421875" style="575" customWidth="1"/>
    <col min="14339" max="14339" width="8.8515625" style="575" customWidth="1"/>
    <col min="14340" max="14340" width="67.140625" style="575" customWidth="1"/>
    <col min="14341" max="14342" width="16.8515625" style="575" customWidth="1"/>
    <col min="14343" max="14343" width="19.8515625" style="575" customWidth="1"/>
    <col min="14344" max="14592" width="8.8515625" style="575" customWidth="1"/>
    <col min="14593" max="14593" width="1.8515625" style="575" customWidth="1"/>
    <col min="14594" max="14594" width="6.421875" style="575" customWidth="1"/>
    <col min="14595" max="14595" width="8.8515625" style="575" customWidth="1"/>
    <col min="14596" max="14596" width="67.140625" style="575" customWidth="1"/>
    <col min="14597" max="14598" width="16.8515625" style="575" customWidth="1"/>
    <col min="14599" max="14599" width="19.8515625" style="575" customWidth="1"/>
    <col min="14600" max="14848" width="8.8515625" style="575" customWidth="1"/>
    <col min="14849" max="14849" width="1.8515625" style="575" customWidth="1"/>
    <col min="14850" max="14850" width="6.421875" style="575" customWidth="1"/>
    <col min="14851" max="14851" width="8.8515625" style="575" customWidth="1"/>
    <col min="14852" max="14852" width="67.140625" style="575" customWidth="1"/>
    <col min="14853" max="14854" width="16.8515625" style="575" customWidth="1"/>
    <col min="14855" max="14855" width="19.8515625" style="575" customWidth="1"/>
    <col min="14856" max="15104" width="8.8515625" style="575" customWidth="1"/>
    <col min="15105" max="15105" width="1.8515625" style="575" customWidth="1"/>
    <col min="15106" max="15106" width="6.421875" style="575" customWidth="1"/>
    <col min="15107" max="15107" width="8.8515625" style="575" customWidth="1"/>
    <col min="15108" max="15108" width="67.140625" style="575" customWidth="1"/>
    <col min="15109" max="15110" width="16.8515625" style="575" customWidth="1"/>
    <col min="15111" max="15111" width="19.8515625" style="575" customWidth="1"/>
    <col min="15112" max="15360" width="8.8515625" style="575" customWidth="1"/>
    <col min="15361" max="15361" width="1.8515625" style="575" customWidth="1"/>
    <col min="15362" max="15362" width="6.421875" style="575" customWidth="1"/>
    <col min="15363" max="15363" width="8.8515625" style="575" customWidth="1"/>
    <col min="15364" max="15364" width="67.140625" style="575" customWidth="1"/>
    <col min="15365" max="15366" width="16.8515625" style="575" customWidth="1"/>
    <col min="15367" max="15367" width="19.8515625" style="575" customWidth="1"/>
    <col min="15368" max="15616" width="8.8515625" style="575" customWidth="1"/>
    <col min="15617" max="15617" width="1.8515625" style="575" customWidth="1"/>
    <col min="15618" max="15618" width="6.421875" style="575" customWidth="1"/>
    <col min="15619" max="15619" width="8.8515625" style="575" customWidth="1"/>
    <col min="15620" max="15620" width="67.140625" style="575" customWidth="1"/>
    <col min="15621" max="15622" width="16.8515625" style="575" customWidth="1"/>
    <col min="15623" max="15623" width="19.8515625" style="575" customWidth="1"/>
    <col min="15624" max="15872" width="8.8515625" style="575" customWidth="1"/>
    <col min="15873" max="15873" width="1.8515625" style="575" customWidth="1"/>
    <col min="15874" max="15874" width="6.421875" style="575" customWidth="1"/>
    <col min="15875" max="15875" width="8.8515625" style="575" customWidth="1"/>
    <col min="15876" max="15876" width="67.140625" style="575" customWidth="1"/>
    <col min="15877" max="15878" width="16.8515625" style="575" customWidth="1"/>
    <col min="15879" max="15879" width="19.8515625" style="575" customWidth="1"/>
    <col min="15880" max="16128" width="8.8515625" style="575" customWidth="1"/>
    <col min="16129" max="16129" width="1.8515625" style="575" customWidth="1"/>
    <col min="16130" max="16130" width="6.421875" style="575" customWidth="1"/>
    <col min="16131" max="16131" width="8.8515625" style="575" customWidth="1"/>
    <col min="16132" max="16132" width="67.140625" style="575" customWidth="1"/>
    <col min="16133" max="16134" width="16.8515625" style="575" customWidth="1"/>
    <col min="16135" max="16135" width="19.8515625" style="575" customWidth="1"/>
    <col min="16136" max="16137" width="8.8515625" style="575" customWidth="1"/>
    <col min="16138" max="16384" width="8.8515625" style="575" customWidth="1"/>
  </cols>
  <sheetData>
    <row r="1" ht="6.75" customHeight="1"/>
    <row r="2" spans="2:7" ht="12">
      <c r="B2" s="576"/>
      <c r="C2" s="577"/>
      <c r="D2" s="578"/>
      <c r="E2" s="578"/>
      <c r="F2" s="578"/>
      <c r="G2" s="579"/>
    </row>
    <row r="3" spans="2:7" ht="15.6">
      <c r="B3" s="580"/>
      <c r="C3" s="581"/>
      <c r="D3" s="582" t="s">
        <v>3007</v>
      </c>
      <c r="G3" s="583"/>
    </row>
    <row r="4" spans="2:7" ht="12">
      <c r="B4" s="580"/>
      <c r="C4" s="581"/>
      <c r="D4" s="584" t="str">
        <f>'[4]hlavička'!C3</f>
        <v>aktualizace 18.11.2020</v>
      </c>
      <c r="G4" s="583"/>
    </row>
    <row r="5" spans="2:7" ht="12">
      <c r="B5" s="580"/>
      <c r="C5" s="581" t="s">
        <v>2779</v>
      </c>
      <c r="D5" s="585" t="str">
        <f>'[4]hlavička'!C4</f>
        <v>Vstupní budova Muzea lidových staveb v Kouřimi</v>
      </c>
      <c r="G5" s="583"/>
    </row>
    <row r="6" spans="2:7" ht="12">
      <c r="B6" s="580"/>
      <c r="C6" s="581" t="s">
        <v>3008</v>
      </c>
      <c r="D6" s="586" t="str">
        <f>'[4]hlavička'!C5</f>
        <v>Dokumentace pro výběr zhotovitele (DVZ)</v>
      </c>
      <c r="G6" s="583"/>
    </row>
    <row r="7" spans="2:7" ht="12">
      <c r="B7" s="580"/>
      <c r="C7" s="581" t="s">
        <v>22</v>
      </c>
      <c r="D7" s="587">
        <f>'[4]hlavička'!C6</f>
        <v>44135</v>
      </c>
      <c r="G7" s="583"/>
    </row>
    <row r="8" spans="2:7" ht="12">
      <c r="B8" s="588"/>
      <c r="C8" s="589"/>
      <c r="D8" s="590"/>
      <c r="E8" s="590"/>
      <c r="F8" s="590"/>
      <c r="G8" s="591"/>
    </row>
    <row r="9" spans="1:7" ht="4.2" customHeight="1">
      <c r="A9" s="592"/>
      <c r="B9" s="592"/>
      <c r="G9" s="592"/>
    </row>
    <row r="10" spans="2:7" ht="12.75" customHeight="1">
      <c r="B10" s="593"/>
      <c r="C10" s="593"/>
      <c r="D10" s="593"/>
      <c r="E10" s="593"/>
      <c r="F10" s="593"/>
      <c r="G10" s="593"/>
    </row>
    <row r="11" spans="5:7" ht="12">
      <c r="E11" s="867" t="s">
        <v>3125</v>
      </c>
      <c r="F11" s="868"/>
      <c r="G11" s="869"/>
    </row>
    <row r="12" spans="5:7" ht="12">
      <c r="E12" s="594" t="s">
        <v>3009</v>
      </c>
      <c r="F12" s="594" t="s">
        <v>3010</v>
      </c>
      <c r="G12" s="594" t="s">
        <v>2790</v>
      </c>
    </row>
    <row r="13" spans="2:9" ht="12">
      <c r="B13" s="593"/>
      <c r="C13" s="594" t="str">
        <f>specifikace!C19</f>
        <v>Zařízení číslo:</v>
      </c>
      <c r="D13" s="593" t="str">
        <f>specifikace!D19</f>
        <v>A01 – Centrální větrání</v>
      </c>
      <c r="E13" s="595" t="str">
        <f>specifikace!H39</f>
        <v/>
      </c>
      <c r="F13" s="595" t="str">
        <f>specifikace!J39</f>
        <v/>
      </c>
      <c r="G13" s="595" t="str">
        <f>specifikace!K39</f>
        <v/>
      </c>
      <c r="I13" s="596"/>
    </row>
    <row r="14" spans="2:9" ht="12">
      <c r="B14" s="593"/>
      <c r="C14" s="594" t="str">
        <f>specifikace!C43</f>
        <v>Zařízení číslo:</v>
      </c>
      <c r="D14" s="593" t="str">
        <f>specifikace!D43</f>
        <v>B01 – Sociální zázemí</v>
      </c>
      <c r="E14" s="595" t="str">
        <f>specifikace!H56</f>
        <v/>
      </c>
      <c r="F14" s="595" t="str">
        <f>specifikace!J56</f>
        <v/>
      </c>
      <c r="G14" s="595" t="str">
        <f>specifikace!K56</f>
        <v/>
      </c>
      <c r="I14" s="596"/>
    </row>
    <row r="15" spans="2:9" ht="12">
      <c r="B15" s="593"/>
      <c r="C15" s="594" t="str">
        <f>specifikace!C60</f>
        <v>Zařízení číslo:</v>
      </c>
      <c r="D15" s="593" t="str">
        <f>specifikace!D60</f>
        <v>C01 – Centrální chlazení</v>
      </c>
      <c r="E15" s="595" t="str">
        <f>specifikace!H80</f>
        <v/>
      </c>
      <c r="F15" s="595" t="str">
        <f>specifikace!J80</f>
        <v/>
      </c>
      <c r="G15" s="595" t="str">
        <f>specifikace!K80</f>
        <v/>
      </c>
      <c r="I15" s="596"/>
    </row>
    <row r="16" spans="2:9" ht="12">
      <c r="B16" s="593"/>
      <c r="C16" s="594" t="str">
        <f>specifikace!C84</f>
        <v>Zařízení číslo:</v>
      </c>
      <c r="D16" s="593" t="str">
        <f>specifikace!D84</f>
        <v>C02 – Chlazení odpadním chladem - zařízení zrušeno</v>
      </c>
      <c r="E16" s="595"/>
      <c r="F16" s="595"/>
      <c r="G16" s="595"/>
      <c r="I16" s="596"/>
    </row>
    <row r="17" spans="2:9" ht="12">
      <c r="B17" s="593"/>
      <c r="C17" s="594" t="str">
        <f>specifikace!C86</f>
        <v>Zařízení číslo:</v>
      </c>
      <c r="D17" s="593" t="str">
        <f>specifikace!D86</f>
        <v>C03 – Chlazení server</v>
      </c>
      <c r="E17" s="595" t="str">
        <f>specifikace!H94</f>
        <v/>
      </c>
      <c r="F17" s="595" t="str">
        <f>specifikace!J94</f>
        <v/>
      </c>
      <c r="G17" s="595" t="str">
        <f>specifikace!K94</f>
        <v/>
      </c>
      <c r="I17" s="596"/>
    </row>
    <row r="19" spans="4:9" ht="12">
      <c r="D19" s="581" t="s">
        <v>3011</v>
      </c>
      <c r="E19" s="596">
        <f>SUM(E13:E18)</f>
        <v>0</v>
      </c>
      <c r="F19" s="596">
        <f>SUM(F13:F18)</f>
        <v>0</v>
      </c>
      <c r="G19" s="597">
        <f>SUM(G13:G18)</f>
        <v>0</v>
      </c>
      <c r="H19" s="596"/>
      <c r="I19" s="596"/>
    </row>
    <row r="20" spans="6:7" ht="12">
      <c r="F20" s="581"/>
      <c r="G20" s="581" t="s">
        <v>3012</v>
      </c>
    </row>
  </sheetData>
  <sheetProtection selectLockedCells="1" selectUnlockedCells="1"/>
  <mergeCells count="1">
    <mergeCell ref="E11:G11"/>
  </mergeCells>
  <printOptions/>
  <pageMargins left="0.5902777777777778" right="0.19652777777777777" top="0.5902777777777778" bottom="0.5902777777777778" header="0.5118055555555555" footer="0.39375"/>
  <pageSetup fitToHeight="1" fitToWidth="1" horizontalDpi="300" verticalDpi="300" orientation="landscape" pageOrder="overThenDown" paperSize="9" r:id="rId1"/>
  <headerFooter alignWithMargins="0">
    <oddFooter>&amp;L&amp;D (&amp;T)&amp;Rstrana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K96"/>
  <sheetViews>
    <sheetView showGridLines="0" showOutlineSymbols="0" workbookViewId="0" topLeftCell="D43">
      <selection activeCell="H65" sqref="H65"/>
    </sheetView>
  </sheetViews>
  <sheetFormatPr defaultColWidth="8.8515625" defaultRowHeight="12"/>
  <cols>
    <col min="1" max="1" width="1.8515625" style="575" customWidth="1"/>
    <col min="2" max="2" width="18.421875" style="575" customWidth="1"/>
    <col min="3" max="3" width="8.8515625" style="575" customWidth="1"/>
    <col min="4" max="4" width="93.421875" style="575" customWidth="1"/>
    <col min="5" max="5" width="6.421875" style="594" customWidth="1"/>
    <col min="6" max="6" width="4.421875" style="593" customWidth="1"/>
    <col min="7" max="10" width="10.8515625" style="575" customWidth="1"/>
    <col min="11" max="11" width="15.8515625" style="575" customWidth="1"/>
    <col min="12" max="256" width="8.8515625" style="575" customWidth="1"/>
    <col min="257" max="257" width="1.8515625" style="575" customWidth="1"/>
    <col min="258" max="258" width="18.421875" style="575" customWidth="1"/>
    <col min="259" max="259" width="8.8515625" style="575" customWidth="1"/>
    <col min="260" max="260" width="93.421875" style="575" customWidth="1"/>
    <col min="261" max="261" width="6.421875" style="575" customWidth="1"/>
    <col min="262" max="262" width="4.421875" style="575" customWidth="1"/>
    <col min="263" max="266" width="10.8515625" style="575" customWidth="1"/>
    <col min="267" max="267" width="15.8515625" style="575" customWidth="1"/>
    <col min="268" max="512" width="8.8515625" style="575" customWidth="1"/>
    <col min="513" max="513" width="1.8515625" style="575" customWidth="1"/>
    <col min="514" max="514" width="18.421875" style="575" customWidth="1"/>
    <col min="515" max="515" width="8.8515625" style="575" customWidth="1"/>
    <col min="516" max="516" width="93.421875" style="575" customWidth="1"/>
    <col min="517" max="517" width="6.421875" style="575" customWidth="1"/>
    <col min="518" max="518" width="4.421875" style="575" customWidth="1"/>
    <col min="519" max="522" width="10.8515625" style="575" customWidth="1"/>
    <col min="523" max="523" width="15.8515625" style="575" customWidth="1"/>
    <col min="524" max="768" width="8.8515625" style="575" customWidth="1"/>
    <col min="769" max="769" width="1.8515625" style="575" customWidth="1"/>
    <col min="770" max="770" width="18.421875" style="575" customWidth="1"/>
    <col min="771" max="771" width="8.8515625" style="575" customWidth="1"/>
    <col min="772" max="772" width="93.421875" style="575" customWidth="1"/>
    <col min="773" max="773" width="6.421875" style="575" customWidth="1"/>
    <col min="774" max="774" width="4.421875" style="575" customWidth="1"/>
    <col min="775" max="778" width="10.8515625" style="575" customWidth="1"/>
    <col min="779" max="779" width="15.8515625" style="575" customWidth="1"/>
    <col min="780" max="1024" width="8.8515625" style="575" customWidth="1"/>
    <col min="1025" max="1025" width="1.8515625" style="575" customWidth="1"/>
    <col min="1026" max="1026" width="18.421875" style="575" customWidth="1"/>
    <col min="1027" max="1027" width="8.8515625" style="575" customWidth="1"/>
    <col min="1028" max="1028" width="93.421875" style="575" customWidth="1"/>
    <col min="1029" max="1029" width="6.421875" style="575" customWidth="1"/>
    <col min="1030" max="1030" width="4.421875" style="575" customWidth="1"/>
    <col min="1031" max="1034" width="10.8515625" style="575" customWidth="1"/>
    <col min="1035" max="1035" width="15.8515625" style="575" customWidth="1"/>
    <col min="1036" max="1280" width="8.8515625" style="575" customWidth="1"/>
    <col min="1281" max="1281" width="1.8515625" style="575" customWidth="1"/>
    <col min="1282" max="1282" width="18.421875" style="575" customWidth="1"/>
    <col min="1283" max="1283" width="8.8515625" style="575" customWidth="1"/>
    <col min="1284" max="1284" width="93.421875" style="575" customWidth="1"/>
    <col min="1285" max="1285" width="6.421875" style="575" customWidth="1"/>
    <col min="1286" max="1286" width="4.421875" style="575" customWidth="1"/>
    <col min="1287" max="1290" width="10.8515625" style="575" customWidth="1"/>
    <col min="1291" max="1291" width="15.8515625" style="575" customWidth="1"/>
    <col min="1292" max="1536" width="8.8515625" style="575" customWidth="1"/>
    <col min="1537" max="1537" width="1.8515625" style="575" customWidth="1"/>
    <col min="1538" max="1538" width="18.421875" style="575" customWidth="1"/>
    <col min="1539" max="1539" width="8.8515625" style="575" customWidth="1"/>
    <col min="1540" max="1540" width="93.421875" style="575" customWidth="1"/>
    <col min="1541" max="1541" width="6.421875" style="575" customWidth="1"/>
    <col min="1542" max="1542" width="4.421875" style="575" customWidth="1"/>
    <col min="1543" max="1546" width="10.8515625" style="575" customWidth="1"/>
    <col min="1547" max="1547" width="15.8515625" style="575" customWidth="1"/>
    <col min="1548" max="1792" width="8.8515625" style="575" customWidth="1"/>
    <col min="1793" max="1793" width="1.8515625" style="575" customWidth="1"/>
    <col min="1794" max="1794" width="18.421875" style="575" customWidth="1"/>
    <col min="1795" max="1795" width="8.8515625" style="575" customWidth="1"/>
    <col min="1796" max="1796" width="93.421875" style="575" customWidth="1"/>
    <col min="1797" max="1797" width="6.421875" style="575" customWidth="1"/>
    <col min="1798" max="1798" width="4.421875" style="575" customWidth="1"/>
    <col min="1799" max="1802" width="10.8515625" style="575" customWidth="1"/>
    <col min="1803" max="1803" width="15.8515625" style="575" customWidth="1"/>
    <col min="1804" max="2048" width="8.8515625" style="575" customWidth="1"/>
    <col min="2049" max="2049" width="1.8515625" style="575" customWidth="1"/>
    <col min="2050" max="2050" width="18.421875" style="575" customWidth="1"/>
    <col min="2051" max="2051" width="8.8515625" style="575" customWidth="1"/>
    <col min="2052" max="2052" width="93.421875" style="575" customWidth="1"/>
    <col min="2053" max="2053" width="6.421875" style="575" customWidth="1"/>
    <col min="2054" max="2054" width="4.421875" style="575" customWidth="1"/>
    <col min="2055" max="2058" width="10.8515625" style="575" customWidth="1"/>
    <col min="2059" max="2059" width="15.8515625" style="575" customWidth="1"/>
    <col min="2060" max="2304" width="8.8515625" style="575" customWidth="1"/>
    <col min="2305" max="2305" width="1.8515625" style="575" customWidth="1"/>
    <col min="2306" max="2306" width="18.421875" style="575" customWidth="1"/>
    <col min="2307" max="2307" width="8.8515625" style="575" customWidth="1"/>
    <col min="2308" max="2308" width="93.421875" style="575" customWidth="1"/>
    <col min="2309" max="2309" width="6.421875" style="575" customWidth="1"/>
    <col min="2310" max="2310" width="4.421875" style="575" customWidth="1"/>
    <col min="2311" max="2314" width="10.8515625" style="575" customWidth="1"/>
    <col min="2315" max="2315" width="15.8515625" style="575" customWidth="1"/>
    <col min="2316" max="2560" width="8.8515625" style="575" customWidth="1"/>
    <col min="2561" max="2561" width="1.8515625" style="575" customWidth="1"/>
    <col min="2562" max="2562" width="18.421875" style="575" customWidth="1"/>
    <col min="2563" max="2563" width="8.8515625" style="575" customWidth="1"/>
    <col min="2564" max="2564" width="93.421875" style="575" customWidth="1"/>
    <col min="2565" max="2565" width="6.421875" style="575" customWidth="1"/>
    <col min="2566" max="2566" width="4.421875" style="575" customWidth="1"/>
    <col min="2567" max="2570" width="10.8515625" style="575" customWidth="1"/>
    <col min="2571" max="2571" width="15.8515625" style="575" customWidth="1"/>
    <col min="2572" max="2816" width="8.8515625" style="575" customWidth="1"/>
    <col min="2817" max="2817" width="1.8515625" style="575" customWidth="1"/>
    <col min="2818" max="2818" width="18.421875" style="575" customWidth="1"/>
    <col min="2819" max="2819" width="8.8515625" style="575" customWidth="1"/>
    <col min="2820" max="2820" width="93.421875" style="575" customWidth="1"/>
    <col min="2821" max="2821" width="6.421875" style="575" customWidth="1"/>
    <col min="2822" max="2822" width="4.421875" style="575" customWidth="1"/>
    <col min="2823" max="2826" width="10.8515625" style="575" customWidth="1"/>
    <col min="2827" max="2827" width="15.8515625" style="575" customWidth="1"/>
    <col min="2828" max="3072" width="8.8515625" style="575" customWidth="1"/>
    <col min="3073" max="3073" width="1.8515625" style="575" customWidth="1"/>
    <col min="3074" max="3074" width="18.421875" style="575" customWidth="1"/>
    <col min="3075" max="3075" width="8.8515625" style="575" customWidth="1"/>
    <col min="3076" max="3076" width="93.421875" style="575" customWidth="1"/>
    <col min="3077" max="3077" width="6.421875" style="575" customWidth="1"/>
    <col min="3078" max="3078" width="4.421875" style="575" customWidth="1"/>
    <col min="3079" max="3082" width="10.8515625" style="575" customWidth="1"/>
    <col min="3083" max="3083" width="15.8515625" style="575" customWidth="1"/>
    <col min="3084" max="3328" width="8.8515625" style="575" customWidth="1"/>
    <col min="3329" max="3329" width="1.8515625" style="575" customWidth="1"/>
    <col min="3330" max="3330" width="18.421875" style="575" customWidth="1"/>
    <col min="3331" max="3331" width="8.8515625" style="575" customWidth="1"/>
    <col min="3332" max="3332" width="93.421875" style="575" customWidth="1"/>
    <col min="3333" max="3333" width="6.421875" style="575" customWidth="1"/>
    <col min="3334" max="3334" width="4.421875" style="575" customWidth="1"/>
    <col min="3335" max="3338" width="10.8515625" style="575" customWidth="1"/>
    <col min="3339" max="3339" width="15.8515625" style="575" customWidth="1"/>
    <col min="3340" max="3584" width="8.8515625" style="575" customWidth="1"/>
    <col min="3585" max="3585" width="1.8515625" style="575" customWidth="1"/>
    <col min="3586" max="3586" width="18.421875" style="575" customWidth="1"/>
    <col min="3587" max="3587" width="8.8515625" style="575" customWidth="1"/>
    <col min="3588" max="3588" width="93.421875" style="575" customWidth="1"/>
    <col min="3589" max="3589" width="6.421875" style="575" customWidth="1"/>
    <col min="3590" max="3590" width="4.421875" style="575" customWidth="1"/>
    <col min="3591" max="3594" width="10.8515625" style="575" customWidth="1"/>
    <col min="3595" max="3595" width="15.8515625" style="575" customWidth="1"/>
    <col min="3596" max="3840" width="8.8515625" style="575" customWidth="1"/>
    <col min="3841" max="3841" width="1.8515625" style="575" customWidth="1"/>
    <col min="3842" max="3842" width="18.421875" style="575" customWidth="1"/>
    <col min="3843" max="3843" width="8.8515625" style="575" customWidth="1"/>
    <col min="3844" max="3844" width="93.421875" style="575" customWidth="1"/>
    <col min="3845" max="3845" width="6.421875" style="575" customWidth="1"/>
    <col min="3846" max="3846" width="4.421875" style="575" customWidth="1"/>
    <col min="3847" max="3850" width="10.8515625" style="575" customWidth="1"/>
    <col min="3851" max="3851" width="15.8515625" style="575" customWidth="1"/>
    <col min="3852" max="4096" width="8.8515625" style="575" customWidth="1"/>
    <col min="4097" max="4097" width="1.8515625" style="575" customWidth="1"/>
    <col min="4098" max="4098" width="18.421875" style="575" customWidth="1"/>
    <col min="4099" max="4099" width="8.8515625" style="575" customWidth="1"/>
    <col min="4100" max="4100" width="93.421875" style="575" customWidth="1"/>
    <col min="4101" max="4101" width="6.421875" style="575" customWidth="1"/>
    <col min="4102" max="4102" width="4.421875" style="575" customWidth="1"/>
    <col min="4103" max="4106" width="10.8515625" style="575" customWidth="1"/>
    <col min="4107" max="4107" width="15.8515625" style="575" customWidth="1"/>
    <col min="4108" max="4352" width="8.8515625" style="575" customWidth="1"/>
    <col min="4353" max="4353" width="1.8515625" style="575" customWidth="1"/>
    <col min="4354" max="4354" width="18.421875" style="575" customWidth="1"/>
    <col min="4355" max="4355" width="8.8515625" style="575" customWidth="1"/>
    <col min="4356" max="4356" width="93.421875" style="575" customWidth="1"/>
    <col min="4357" max="4357" width="6.421875" style="575" customWidth="1"/>
    <col min="4358" max="4358" width="4.421875" style="575" customWidth="1"/>
    <col min="4359" max="4362" width="10.8515625" style="575" customWidth="1"/>
    <col min="4363" max="4363" width="15.8515625" style="575" customWidth="1"/>
    <col min="4364" max="4608" width="8.8515625" style="575" customWidth="1"/>
    <col min="4609" max="4609" width="1.8515625" style="575" customWidth="1"/>
    <col min="4610" max="4610" width="18.421875" style="575" customWidth="1"/>
    <col min="4611" max="4611" width="8.8515625" style="575" customWidth="1"/>
    <col min="4612" max="4612" width="93.421875" style="575" customWidth="1"/>
    <col min="4613" max="4613" width="6.421875" style="575" customWidth="1"/>
    <col min="4614" max="4614" width="4.421875" style="575" customWidth="1"/>
    <col min="4615" max="4618" width="10.8515625" style="575" customWidth="1"/>
    <col min="4619" max="4619" width="15.8515625" style="575" customWidth="1"/>
    <col min="4620" max="4864" width="8.8515625" style="575" customWidth="1"/>
    <col min="4865" max="4865" width="1.8515625" style="575" customWidth="1"/>
    <col min="4866" max="4866" width="18.421875" style="575" customWidth="1"/>
    <col min="4867" max="4867" width="8.8515625" style="575" customWidth="1"/>
    <col min="4868" max="4868" width="93.421875" style="575" customWidth="1"/>
    <col min="4869" max="4869" width="6.421875" style="575" customWidth="1"/>
    <col min="4870" max="4870" width="4.421875" style="575" customWidth="1"/>
    <col min="4871" max="4874" width="10.8515625" style="575" customWidth="1"/>
    <col min="4875" max="4875" width="15.8515625" style="575" customWidth="1"/>
    <col min="4876" max="5120" width="8.8515625" style="575" customWidth="1"/>
    <col min="5121" max="5121" width="1.8515625" style="575" customWidth="1"/>
    <col min="5122" max="5122" width="18.421875" style="575" customWidth="1"/>
    <col min="5123" max="5123" width="8.8515625" style="575" customWidth="1"/>
    <col min="5124" max="5124" width="93.421875" style="575" customWidth="1"/>
    <col min="5125" max="5125" width="6.421875" style="575" customWidth="1"/>
    <col min="5126" max="5126" width="4.421875" style="575" customWidth="1"/>
    <col min="5127" max="5130" width="10.8515625" style="575" customWidth="1"/>
    <col min="5131" max="5131" width="15.8515625" style="575" customWidth="1"/>
    <col min="5132" max="5376" width="8.8515625" style="575" customWidth="1"/>
    <col min="5377" max="5377" width="1.8515625" style="575" customWidth="1"/>
    <col min="5378" max="5378" width="18.421875" style="575" customWidth="1"/>
    <col min="5379" max="5379" width="8.8515625" style="575" customWidth="1"/>
    <col min="5380" max="5380" width="93.421875" style="575" customWidth="1"/>
    <col min="5381" max="5381" width="6.421875" style="575" customWidth="1"/>
    <col min="5382" max="5382" width="4.421875" style="575" customWidth="1"/>
    <col min="5383" max="5386" width="10.8515625" style="575" customWidth="1"/>
    <col min="5387" max="5387" width="15.8515625" style="575" customWidth="1"/>
    <col min="5388" max="5632" width="8.8515625" style="575" customWidth="1"/>
    <col min="5633" max="5633" width="1.8515625" style="575" customWidth="1"/>
    <col min="5634" max="5634" width="18.421875" style="575" customWidth="1"/>
    <col min="5635" max="5635" width="8.8515625" style="575" customWidth="1"/>
    <col min="5636" max="5636" width="93.421875" style="575" customWidth="1"/>
    <col min="5637" max="5637" width="6.421875" style="575" customWidth="1"/>
    <col min="5638" max="5638" width="4.421875" style="575" customWidth="1"/>
    <col min="5639" max="5642" width="10.8515625" style="575" customWidth="1"/>
    <col min="5643" max="5643" width="15.8515625" style="575" customWidth="1"/>
    <col min="5644" max="5888" width="8.8515625" style="575" customWidth="1"/>
    <col min="5889" max="5889" width="1.8515625" style="575" customWidth="1"/>
    <col min="5890" max="5890" width="18.421875" style="575" customWidth="1"/>
    <col min="5891" max="5891" width="8.8515625" style="575" customWidth="1"/>
    <col min="5892" max="5892" width="93.421875" style="575" customWidth="1"/>
    <col min="5893" max="5893" width="6.421875" style="575" customWidth="1"/>
    <col min="5894" max="5894" width="4.421875" style="575" customWidth="1"/>
    <col min="5895" max="5898" width="10.8515625" style="575" customWidth="1"/>
    <col min="5899" max="5899" width="15.8515625" style="575" customWidth="1"/>
    <col min="5900" max="6144" width="8.8515625" style="575" customWidth="1"/>
    <col min="6145" max="6145" width="1.8515625" style="575" customWidth="1"/>
    <col min="6146" max="6146" width="18.421875" style="575" customWidth="1"/>
    <col min="6147" max="6147" width="8.8515625" style="575" customWidth="1"/>
    <col min="6148" max="6148" width="93.421875" style="575" customWidth="1"/>
    <col min="6149" max="6149" width="6.421875" style="575" customWidth="1"/>
    <col min="6150" max="6150" width="4.421875" style="575" customWidth="1"/>
    <col min="6151" max="6154" width="10.8515625" style="575" customWidth="1"/>
    <col min="6155" max="6155" width="15.8515625" style="575" customWidth="1"/>
    <col min="6156" max="6400" width="8.8515625" style="575" customWidth="1"/>
    <col min="6401" max="6401" width="1.8515625" style="575" customWidth="1"/>
    <col min="6402" max="6402" width="18.421875" style="575" customWidth="1"/>
    <col min="6403" max="6403" width="8.8515625" style="575" customWidth="1"/>
    <col min="6404" max="6404" width="93.421875" style="575" customWidth="1"/>
    <col min="6405" max="6405" width="6.421875" style="575" customWidth="1"/>
    <col min="6406" max="6406" width="4.421875" style="575" customWidth="1"/>
    <col min="6407" max="6410" width="10.8515625" style="575" customWidth="1"/>
    <col min="6411" max="6411" width="15.8515625" style="575" customWidth="1"/>
    <col min="6412" max="6656" width="8.8515625" style="575" customWidth="1"/>
    <col min="6657" max="6657" width="1.8515625" style="575" customWidth="1"/>
    <col min="6658" max="6658" width="18.421875" style="575" customWidth="1"/>
    <col min="6659" max="6659" width="8.8515625" style="575" customWidth="1"/>
    <col min="6660" max="6660" width="93.421875" style="575" customWidth="1"/>
    <col min="6661" max="6661" width="6.421875" style="575" customWidth="1"/>
    <col min="6662" max="6662" width="4.421875" style="575" customWidth="1"/>
    <col min="6663" max="6666" width="10.8515625" style="575" customWidth="1"/>
    <col min="6667" max="6667" width="15.8515625" style="575" customWidth="1"/>
    <col min="6668" max="6912" width="8.8515625" style="575" customWidth="1"/>
    <col min="6913" max="6913" width="1.8515625" style="575" customWidth="1"/>
    <col min="6914" max="6914" width="18.421875" style="575" customWidth="1"/>
    <col min="6915" max="6915" width="8.8515625" style="575" customWidth="1"/>
    <col min="6916" max="6916" width="93.421875" style="575" customWidth="1"/>
    <col min="6917" max="6917" width="6.421875" style="575" customWidth="1"/>
    <col min="6918" max="6918" width="4.421875" style="575" customWidth="1"/>
    <col min="6919" max="6922" width="10.8515625" style="575" customWidth="1"/>
    <col min="6923" max="6923" width="15.8515625" style="575" customWidth="1"/>
    <col min="6924" max="7168" width="8.8515625" style="575" customWidth="1"/>
    <col min="7169" max="7169" width="1.8515625" style="575" customWidth="1"/>
    <col min="7170" max="7170" width="18.421875" style="575" customWidth="1"/>
    <col min="7171" max="7171" width="8.8515625" style="575" customWidth="1"/>
    <col min="7172" max="7172" width="93.421875" style="575" customWidth="1"/>
    <col min="7173" max="7173" width="6.421875" style="575" customWidth="1"/>
    <col min="7174" max="7174" width="4.421875" style="575" customWidth="1"/>
    <col min="7175" max="7178" width="10.8515625" style="575" customWidth="1"/>
    <col min="7179" max="7179" width="15.8515625" style="575" customWidth="1"/>
    <col min="7180" max="7424" width="8.8515625" style="575" customWidth="1"/>
    <col min="7425" max="7425" width="1.8515625" style="575" customWidth="1"/>
    <col min="7426" max="7426" width="18.421875" style="575" customWidth="1"/>
    <col min="7427" max="7427" width="8.8515625" style="575" customWidth="1"/>
    <col min="7428" max="7428" width="93.421875" style="575" customWidth="1"/>
    <col min="7429" max="7429" width="6.421875" style="575" customWidth="1"/>
    <col min="7430" max="7430" width="4.421875" style="575" customWidth="1"/>
    <col min="7431" max="7434" width="10.8515625" style="575" customWidth="1"/>
    <col min="7435" max="7435" width="15.8515625" style="575" customWidth="1"/>
    <col min="7436" max="7680" width="8.8515625" style="575" customWidth="1"/>
    <col min="7681" max="7681" width="1.8515625" style="575" customWidth="1"/>
    <col min="7682" max="7682" width="18.421875" style="575" customWidth="1"/>
    <col min="7683" max="7683" width="8.8515625" style="575" customWidth="1"/>
    <col min="7684" max="7684" width="93.421875" style="575" customWidth="1"/>
    <col min="7685" max="7685" width="6.421875" style="575" customWidth="1"/>
    <col min="7686" max="7686" width="4.421875" style="575" customWidth="1"/>
    <col min="7687" max="7690" width="10.8515625" style="575" customWidth="1"/>
    <col min="7691" max="7691" width="15.8515625" style="575" customWidth="1"/>
    <col min="7692" max="7936" width="8.8515625" style="575" customWidth="1"/>
    <col min="7937" max="7937" width="1.8515625" style="575" customWidth="1"/>
    <col min="7938" max="7938" width="18.421875" style="575" customWidth="1"/>
    <col min="7939" max="7939" width="8.8515625" style="575" customWidth="1"/>
    <col min="7940" max="7940" width="93.421875" style="575" customWidth="1"/>
    <col min="7941" max="7941" width="6.421875" style="575" customWidth="1"/>
    <col min="7942" max="7942" width="4.421875" style="575" customWidth="1"/>
    <col min="7943" max="7946" width="10.8515625" style="575" customWidth="1"/>
    <col min="7947" max="7947" width="15.8515625" style="575" customWidth="1"/>
    <col min="7948" max="8192" width="8.8515625" style="575" customWidth="1"/>
    <col min="8193" max="8193" width="1.8515625" style="575" customWidth="1"/>
    <col min="8194" max="8194" width="18.421875" style="575" customWidth="1"/>
    <col min="8195" max="8195" width="8.8515625" style="575" customWidth="1"/>
    <col min="8196" max="8196" width="93.421875" style="575" customWidth="1"/>
    <col min="8197" max="8197" width="6.421875" style="575" customWidth="1"/>
    <col min="8198" max="8198" width="4.421875" style="575" customWidth="1"/>
    <col min="8199" max="8202" width="10.8515625" style="575" customWidth="1"/>
    <col min="8203" max="8203" width="15.8515625" style="575" customWidth="1"/>
    <col min="8204" max="8448" width="8.8515625" style="575" customWidth="1"/>
    <col min="8449" max="8449" width="1.8515625" style="575" customWidth="1"/>
    <col min="8450" max="8450" width="18.421875" style="575" customWidth="1"/>
    <col min="8451" max="8451" width="8.8515625" style="575" customWidth="1"/>
    <col min="8452" max="8452" width="93.421875" style="575" customWidth="1"/>
    <col min="8453" max="8453" width="6.421875" style="575" customWidth="1"/>
    <col min="8454" max="8454" width="4.421875" style="575" customWidth="1"/>
    <col min="8455" max="8458" width="10.8515625" style="575" customWidth="1"/>
    <col min="8459" max="8459" width="15.8515625" style="575" customWidth="1"/>
    <col min="8460" max="8704" width="8.8515625" style="575" customWidth="1"/>
    <col min="8705" max="8705" width="1.8515625" style="575" customWidth="1"/>
    <col min="8706" max="8706" width="18.421875" style="575" customWidth="1"/>
    <col min="8707" max="8707" width="8.8515625" style="575" customWidth="1"/>
    <col min="8708" max="8708" width="93.421875" style="575" customWidth="1"/>
    <col min="8709" max="8709" width="6.421875" style="575" customWidth="1"/>
    <col min="8710" max="8710" width="4.421875" style="575" customWidth="1"/>
    <col min="8711" max="8714" width="10.8515625" style="575" customWidth="1"/>
    <col min="8715" max="8715" width="15.8515625" style="575" customWidth="1"/>
    <col min="8716" max="8960" width="8.8515625" style="575" customWidth="1"/>
    <col min="8961" max="8961" width="1.8515625" style="575" customWidth="1"/>
    <col min="8962" max="8962" width="18.421875" style="575" customWidth="1"/>
    <col min="8963" max="8963" width="8.8515625" style="575" customWidth="1"/>
    <col min="8964" max="8964" width="93.421875" style="575" customWidth="1"/>
    <col min="8965" max="8965" width="6.421875" style="575" customWidth="1"/>
    <col min="8966" max="8966" width="4.421875" style="575" customWidth="1"/>
    <col min="8967" max="8970" width="10.8515625" style="575" customWidth="1"/>
    <col min="8971" max="8971" width="15.8515625" style="575" customWidth="1"/>
    <col min="8972" max="9216" width="8.8515625" style="575" customWidth="1"/>
    <col min="9217" max="9217" width="1.8515625" style="575" customWidth="1"/>
    <col min="9218" max="9218" width="18.421875" style="575" customWidth="1"/>
    <col min="9219" max="9219" width="8.8515625" style="575" customWidth="1"/>
    <col min="9220" max="9220" width="93.421875" style="575" customWidth="1"/>
    <col min="9221" max="9221" width="6.421875" style="575" customWidth="1"/>
    <col min="9222" max="9222" width="4.421875" style="575" customWidth="1"/>
    <col min="9223" max="9226" width="10.8515625" style="575" customWidth="1"/>
    <col min="9227" max="9227" width="15.8515625" style="575" customWidth="1"/>
    <col min="9228" max="9472" width="8.8515625" style="575" customWidth="1"/>
    <col min="9473" max="9473" width="1.8515625" style="575" customWidth="1"/>
    <col min="9474" max="9474" width="18.421875" style="575" customWidth="1"/>
    <col min="9475" max="9475" width="8.8515625" style="575" customWidth="1"/>
    <col min="9476" max="9476" width="93.421875" style="575" customWidth="1"/>
    <col min="9477" max="9477" width="6.421875" style="575" customWidth="1"/>
    <col min="9478" max="9478" width="4.421875" style="575" customWidth="1"/>
    <col min="9479" max="9482" width="10.8515625" style="575" customWidth="1"/>
    <col min="9483" max="9483" width="15.8515625" style="575" customWidth="1"/>
    <col min="9484" max="9728" width="8.8515625" style="575" customWidth="1"/>
    <col min="9729" max="9729" width="1.8515625" style="575" customWidth="1"/>
    <col min="9730" max="9730" width="18.421875" style="575" customWidth="1"/>
    <col min="9731" max="9731" width="8.8515625" style="575" customWidth="1"/>
    <col min="9732" max="9732" width="93.421875" style="575" customWidth="1"/>
    <col min="9733" max="9733" width="6.421875" style="575" customWidth="1"/>
    <col min="9734" max="9734" width="4.421875" style="575" customWidth="1"/>
    <col min="9735" max="9738" width="10.8515625" style="575" customWidth="1"/>
    <col min="9739" max="9739" width="15.8515625" style="575" customWidth="1"/>
    <col min="9740" max="9984" width="8.8515625" style="575" customWidth="1"/>
    <col min="9985" max="9985" width="1.8515625" style="575" customWidth="1"/>
    <col min="9986" max="9986" width="18.421875" style="575" customWidth="1"/>
    <col min="9987" max="9987" width="8.8515625" style="575" customWidth="1"/>
    <col min="9988" max="9988" width="93.421875" style="575" customWidth="1"/>
    <col min="9989" max="9989" width="6.421875" style="575" customWidth="1"/>
    <col min="9990" max="9990" width="4.421875" style="575" customWidth="1"/>
    <col min="9991" max="9994" width="10.8515625" style="575" customWidth="1"/>
    <col min="9995" max="9995" width="15.8515625" style="575" customWidth="1"/>
    <col min="9996" max="10240" width="8.8515625" style="575" customWidth="1"/>
    <col min="10241" max="10241" width="1.8515625" style="575" customWidth="1"/>
    <col min="10242" max="10242" width="18.421875" style="575" customWidth="1"/>
    <col min="10243" max="10243" width="8.8515625" style="575" customWidth="1"/>
    <col min="10244" max="10244" width="93.421875" style="575" customWidth="1"/>
    <col min="10245" max="10245" width="6.421875" style="575" customWidth="1"/>
    <col min="10246" max="10246" width="4.421875" style="575" customWidth="1"/>
    <col min="10247" max="10250" width="10.8515625" style="575" customWidth="1"/>
    <col min="10251" max="10251" width="15.8515625" style="575" customWidth="1"/>
    <col min="10252" max="10496" width="8.8515625" style="575" customWidth="1"/>
    <col min="10497" max="10497" width="1.8515625" style="575" customWidth="1"/>
    <col min="10498" max="10498" width="18.421875" style="575" customWidth="1"/>
    <col min="10499" max="10499" width="8.8515625" style="575" customWidth="1"/>
    <col min="10500" max="10500" width="93.421875" style="575" customWidth="1"/>
    <col min="10501" max="10501" width="6.421875" style="575" customWidth="1"/>
    <col min="10502" max="10502" width="4.421875" style="575" customWidth="1"/>
    <col min="10503" max="10506" width="10.8515625" style="575" customWidth="1"/>
    <col min="10507" max="10507" width="15.8515625" style="575" customWidth="1"/>
    <col min="10508" max="10752" width="8.8515625" style="575" customWidth="1"/>
    <col min="10753" max="10753" width="1.8515625" style="575" customWidth="1"/>
    <col min="10754" max="10754" width="18.421875" style="575" customWidth="1"/>
    <col min="10755" max="10755" width="8.8515625" style="575" customWidth="1"/>
    <col min="10756" max="10756" width="93.421875" style="575" customWidth="1"/>
    <col min="10757" max="10757" width="6.421875" style="575" customWidth="1"/>
    <col min="10758" max="10758" width="4.421875" style="575" customWidth="1"/>
    <col min="10759" max="10762" width="10.8515625" style="575" customWidth="1"/>
    <col min="10763" max="10763" width="15.8515625" style="575" customWidth="1"/>
    <col min="10764" max="11008" width="8.8515625" style="575" customWidth="1"/>
    <col min="11009" max="11009" width="1.8515625" style="575" customWidth="1"/>
    <col min="11010" max="11010" width="18.421875" style="575" customWidth="1"/>
    <col min="11011" max="11011" width="8.8515625" style="575" customWidth="1"/>
    <col min="11012" max="11012" width="93.421875" style="575" customWidth="1"/>
    <col min="11013" max="11013" width="6.421875" style="575" customWidth="1"/>
    <col min="11014" max="11014" width="4.421875" style="575" customWidth="1"/>
    <col min="11015" max="11018" width="10.8515625" style="575" customWidth="1"/>
    <col min="11019" max="11019" width="15.8515625" style="575" customWidth="1"/>
    <col min="11020" max="11264" width="8.8515625" style="575" customWidth="1"/>
    <col min="11265" max="11265" width="1.8515625" style="575" customWidth="1"/>
    <col min="11266" max="11266" width="18.421875" style="575" customWidth="1"/>
    <col min="11267" max="11267" width="8.8515625" style="575" customWidth="1"/>
    <col min="11268" max="11268" width="93.421875" style="575" customWidth="1"/>
    <col min="11269" max="11269" width="6.421875" style="575" customWidth="1"/>
    <col min="11270" max="11270" width="4.421875" style="575" customWidth="1"/>
    <col min="11271" max="11274" width="10.8515625" style="575" customWidth="1"/>
    <col min="11275" max="11275" width="15.8515625" style="575" customWidth="1"/>
    <col min="11276" max="11520" width="8.8515625" style="575" customWidth="1"/>
    <col min="11521" max="11521" width="1.8515625" style="575" customWidth="1"/>
    <col min="11522" max="11522" width="18.421875" style="575" customWidth="1"/>
    <col min="11523" max="11523" width="8.8515625" style="575" customWidth="1"/>
    <col min="11524" max="11524" width="93.421875" style="575" customWidth="1"/>
    <col min="11525" max="11525" width="6.421875" style="575" customWidth="1"/>
    <col min="11526" max="11526" width="4.421875" style="575" customWidth="1"/>
    <col min="11527" max="11530" width="10.8515625" style="575" customWidth="1"/>
    <col min="11531" max="11531" width="15.8515625" style="575" customWidth="1"/>
    <col min="11532" max="11776" width="8.8515625" style="575" customWidth="1"/>
    <col min="11777" max="11777" width="1.8515625" style="575" customWidth="1"/>
    <col min="11778" max="11778" width="18.421875" style="575" customWidth="1"/>
    <col min="11779" max="11779" width="8.8515625" style="575" customWidth="1"/>
    <col min="11780" max="11780" width="93.421875" style="575" customWidth="1"/>
    <col min="11781" max="11781" width="6.421875" style="575" customWidth="1"/>
    <col min="11782" max="11782" width="4.421875" style="575" customWidth="1"/>
    <col min="11783" max="11786" width="10.8515625" style="575" customWidth="1"/>
    <col min="11787" max="11787" width="15.8515625" style="575" customWidth="1"/>
    <col min="11788" max="12032" width="8.8515625" style="575" customWidth="1"/>
    <col min="12033" max="12033" width="1.8515625" style="575" customWidth="1"/>
    <col min="12034" max="12034" width="18.421875" style="575" customWidth="1"/>
    <col min="12035" max="12035" width="8.8515625" style="575" customWidth="1"/>
    <col min="12036" max="12036" width="93.421875" style="575" customWidth="1"/>
    <col min="12037" max="12037" width="6.421875" style="575" customWidth="1"/>
    <col min="12038" max="12038" width="4.421875" style="575" customWidth="1"/>
    <col min="12039" max="12042" width="10.8515625" style="575" customWidth="1"/>
    <col min="12043" max="12043" width="15.8515625" style="575" customWidth="1"/>
    <col min="12044" max="12288" width="8.8515625" style="575" customWidth="1"/>
    <col min="12289" max="12289" width="1.8515625" style="575" customWidth="1"/>
    <col min="12290" max="12290" width="18.421875" style="575" customWidth="1"/>
    <col min="12291" max="12291" width="8.8515625" style="575" customWidth="1"/>
    <col min="12292" max="12292" width="93.421875" style="575" customWidth="1"/>
    <col min="12293" max="12293" width="6.421875" style="575" customWidth="1"/>
    <col min="12294" max="12294" width="4.421875" style="575" customWidth="1"/>
    <col min="12295" max="12298" width="10.8515625" style="575" customWidth="1"/>
    <col min="12299" max="12299" width="15.8515625" style="575" customWidth="1"/>
    <col min="12300" max="12544" width="8.8515625" style="575" customWidth="1"/>
    <col min="12545" max="12545" width="1.8515625" style="575" customWidth="1"/>
    <col min="12546" max="12546" width="18.421875" style="575" customWidth="1"/>
    <col min="12547" max="12547" width="8.8515625" style="575" customWidth="1"/>
    <col min="12548" max="12548" width="93.421875" style="575" customWidth="1"/>
    <col min="12549" max="12549" width="6.421875" style="575" customWidth="1"/>
    <col min="12550" max="12550" width="4.421875" style="575" customWidth="1"/>
    <col min="12551" max="12554" width="10.8515625" style="575" customWidth="1"/>
    <col min="12555" max="12555" width="15.8515625" style="575" customWidth="1"/>
    <col min="12556" max="12800" width="8.8515625" style="575" customWidth="1"/>
    <col min="12801" max="12801" width="1.8515625" style="575" customWidth="1"/>
    <col min="12802" max="12802" width="18.421875" style="575" customWidth="1"/>
    <col min="12803" max="12803" width="8.8515625" style="575" customWidth="1"/>
    <col min="12804" max="12804" width="93.421875" style="575" customWidth="1"/>
    <col min="12805" max="12805" width="6.421875" style="575" customWidth="1"/>
    <col min="12806" max="12806" width="4.421875" style="575" customWidth="1"/>
    <col min="12807" max="12810" width="10.8515625" style="575" customWidth="1"/>
    <col min="12811" max="12811" width="15.8515625" style="575" customWidth="1"/>
    <col min="12812" max="13056" width="8.8515625" style="575" customWidth="1"/>
    <col min="13057" max="13057" width="1.8515625" style="575" customWidth="1"/>
    <col min="13058" max="13058" width="18.421875" style="575" customWidth="1"/>
    <col min="13059" max="13059" width="8.8515625" style="575" customWidth="1"/>
    <col min="13060" max="13060" width="93.421875" style="575" customWidth="1"/>
    <col min="13061" max="13061" width="6.421875" style="575" customWidth="1"/>
    <col min="13062" max="13062" width="4.421875" style="575" customWidth="1"/>
    <col min="13063" max="13066" width="10.8515625" style="575" customWidth="1"/>
    <col min="13067" max="13067" width="15.8515625" style="575" customWidth="1"/>
    <col min="13068" max="13312" width="8.8515625" style="575" customWidth="1"/>
    <col min="13313" max="13313" width="1.8515625" style="575" customWidth="1"/>
    <col min="13314" max="13314" width="18.421875" style="575" customWidth="1"/>
    <col min="13315" max="13315" width="8.8515625" style="575" customWidth="1"/>
    <col min="13316" max="13316" width="93.421875" style="575" customWidth="1"/>
    <col min="13317" max="13317" width="6.421875" style="575" customWidth="1"/>
    <col min="13318" max="13318" width="4.421875" style="575" customWidth="1"/>
    <col min="13319" max="13322" width="10.8515625" style="575" customWidth="1"/>
    <col min="13323" max="13323" width="15.8515625" style="575" customWidth="1"/>
    <col min="13324" max="13568" width="8.8515625" style="575" customWidth="1"/>
    <col min="13569" max="13569" width="1.8515625" style="575" customWidth="1"/>
    <col min="13570" max="13570" width="18.421875" style="575" customWidth="1"/>
    <col min="13571" max="13571" width="8.8515625" style="575" customWidth="1"/>
    <col min="13572" max="13572" width="93.421875" style="575" customWidth="1"/>
    <col min="13573" max="13573" width="6.421875" style="575" customWidth="1"/>
    <col min="13574" max="13574" width="4.421875" style="575" customWidth="1"/>
    <col min="13575" max="13578" width="10.8515625" style="575" customWidth="1"/>
    <col min="13579" max="13579" width="15.8515625" style="575" customWidth="1"/>
    <col min="13580" max="13824" width="8.8515625" style="575" customWidth="1"/>
    <col min="13825" max="13825" width="1.8515625" style="575" customWidth="1"/>
    <col min="13826" max="13826" width="18.421875" style="575" customWidth="1"/>
    <col min="13827" max="13827" width="8.8515625" style="575" customWidth="1"/>
    <col min="13828" max="13828" width="93.421875" style="575" customWidth="1"/>
    <col min="13829" max="13829" width="6.421875" style="575" customWidth="1"/>
    <col min="13830" max="13830" width="4.421875" style="575" customWidth="1"/>
    <col min="13831" max="13834" width="10.8515625" style="575" customWidth="1"/>
    <col min="13835" max="13835" width="15.8515625" style="575" customWidth="1"/>
    <col min="13836" max="14080" width="8.8515625" style="575" customWidth="1"/>
    <col min="14081" max="14081" width="1.8515625" style="575" customWidth="1"/>
    <col min="14082" max="14082" width="18.421875" style="575" customWidth="1"/>
    <col min="14083" max="14083" width="8.8515625" style="575" customWidth="1"/>
    <col min="14084" max="14084" width="93.421875" style="575" customWidth="1"/>
    <col min="14085" max="14085" width="6.421875" style="575" customWidth="1"/>
    <col min="14086" max="14086" width="4.421875" style="575" customWidth="1"/>
    <col min="14087" max="14090" width="10.8515625" style="575" customWidth="1"/>
    <col min="14091" max="14091" width="15.8515625" style="575" customWidth="1"/>
    <col min="14092" max="14336" width="8.8515625" style="575" customWidth="1"/>
    <col min="14337" max="14337" width="1.8515625" style="575" customWidth="1"/>
    <col min="14338" max="14338" width="18.421875" style="575" customWidth="1"/>
    <col min="14339" max="14339" width="8.8515625" style="575" customWidth="1"/>
    <col min="14340" max="14340" width="93.421875" style="575" customWidth="1"/>
    <col min="14341" max="14341" width="6.421875" style="575" customWidth="1"/>
    <col min="14342" max="14342" width="4.421875" style="575" customWidth="1"/>
    <col min="14343" max="14346" width="10.8515625" style="575" customWidth="1"/>
    <col min="14347" max="14347" width="15.8515625" style="575" customWidth="1"/>
    <col min="14348" max="14592" width="8.8515625" style="575" customWidth="1"/>
    <col min="14593" max="14593" width="1.8515625" style="575" customWidth="1"/>
    <col min="14594" max="14594" width="18.421875" style="575" customWidth="1"/>
    <col min="14595" max="14595" width="8.8515625" style="575" customWidth="1"/>
    <col min="14596" max="14596" width="93.421875" style="575" customWidth="1"/>
    <col min="14597" max="14597" width="6.421875" style="575" customWidth="1"/>
    <col min="14598" max="14598" width="4.421875" style="575" customWidth="1"/>
    <col min="14599" max="14602" width="10.8515625" style="575" customWidth="1"/>
    <col min="14603" max="14603" width="15.8515625" style="575" customWidth="1"/>
    <col min="14604" max="14848" width="8.8515625" style="575" customWidth="1"/>
    <col min="14849" max="14849" width="1.8515625" style="575" customWidth="1"/>
    <col min="14850" max="14850" width="18.421875" style="575" customWidth="1"/>
    <col min="14851" max="14851" width="8.8515625" style="575" customWidth="1"/>
    <col min="14852" max="14852" width="93.421875" style="575" customWidth="1"/>
    <col min="14853" max="14853" width="6.421875" style="575" customWidth="1"/>
    <col min="14854" max="14854" width="4.421875" style="575" customWidth="1"/>
    <col min="14855" max="14858" width="10.8515625" style="575" customWidth="1"/>
    <col min="14859" max="14859" width="15.8515625" style="575" customWidth="1"/>
    <col min="14860" max="15104" width="8.8515625" style="575" customWidth="1"/>
    <col min="15105" max="15105" width="1.8515625" style="575" customWidth="1"/>
    <col min="15106" max="15106" width="18.421875" style="575" customWidth="1"/>
    <col min="15107" max="15107" width="8.8515625" style="575" customWidth="1"/>
    <col min="15108" max="15108" width="93.421875" style="575" customWidth="1"/>
    <col min="15109" max="15109" width="6.421875" style="575" customWidth="1"/>
    <col min="15110" max="15110" width="4.421875" style="575" customWidth="1"/>
    <col min="15111" max="15114" width="10.8515625" style="575" customWidth="1"/>
    <col min="15115" max="15115" width="15.8515625" style="575" customWidth="1"/>
    <col min="15116" max="15360" width="8.8515625" style="575" customWidth="1"/>
    <col min="15361" max="15361" width="1.8515625" style="575" customWidth="1"/>
    <col min="15362" max="15362" width="18.421875" style="575" customWidth="1"/>
    <col min="15363" max="15363" width="8.8515625" style="575" customWidth="1"/>
    <col min="15364" max="15364" width="93.421875" style="575" customWidth="1"/>
    <col min="15365" max="15365" width="6.421875" style="575" customWidth="1"/>
    <col min="15366" max="15366" width="4.421875" style="575" customWidth="1"/>
    <col min="15367" max="15370" width="10.8515625" style="575" customWidth="1"/>
    <col min="15371" max="15371" width="15.8515625" style="575" customWidth="1"/>
    <col min="15372" max="15616" width="8.8515625" style="575" customWidth="1"/>
    <col min="15617" max="15617" width="1.8515625" style="575" customWidth="1"/>
    <col min="15618" max="15618" width="18.421875" style="575" customWidth="1"/>
    <col min="15619" max="15619" width="8.8515625" style="575" customWidth="1"/>
    <col min="15620" max="15620" width="93.421875" style="575" customWidth="1"/>
    <col min="15621" max="15621" width="6.421875" style="575" customWidth="1"/>
    <col min="15622" max="15622" width="4.421875" style="575" customWidth="1"/>
    <col min="15623" max="15626" width="10.8515625" style="575" customWidth="1"/>
    <col min="15627" max="15627" width="15.8515625" style="575" customWidth="1"/>
    <col min="15628" max="15872" width="8.8515625" style="575" customWidth="1"/>
    <col min="15873" max="15873" width="1.8515625" style="575" customWidth="1"/>
    <col min="15874" max="15874" width="18.421875" style="575" customWidth="1"/>
    <col min="15875" max="15875" width="8.8515625" style="575" customWidth="1"/>
    <col min="15876" max="15876" width="93.421875" style="575" customWidth="1"/>
    <col min="15877" max="15877" width="6.421875" style="575" customWidth="1"/>
    <col min="15878" max="15878" width="4.421875" style="575" customWidth="1"/>
    <col min="15879" max="15882" width="10.8515625" style="575" customWidth="1"/>
    <col min="15883" max="15883" width="15.8515625" style="575" customWidth="1"/>
    <col min="15884" max="16128" width="8.8515625" style="575" customWidth="1"/>
    <col min="16129" max="16129" width="1.8515625" style="575" customWidth="1"/>
    <col min="16130" max="16130" width="18.421875" style="575" customWidth="1"/>
    <col min="16131" max="16131" width="8.8515625" style="575" customWidth="1"/>
    <col min="16132" max="16132" width="93.421875" style="575" customWidth="1"/>
    <col min="16133" max="16133" width="6.421875" style="575" customWidth="1"/>
    <col min="16134" max="16134" width="4.421875" style="575" customWidth="1"/>
    <col min="16135" max="16138" width="10.8515625" style="575" customWidth="1"/>
    <col min="16139" max="16139" width="15.8515625" style="575" customWidth="1"/>
    <col min="16140" max="16140" width="8.8515625" style="575" customWidth="1"/>
    <col min="16141" max="16384" width="8.8515625" style="575" customWidth="1"/>
  </cols>
  <sheetData>
    <row r="1" ht="6" customHeight="1"/>
    <row r="2" spans="2:11" ht="12.9" customHeight="1">
      <c r="B2" s="576"/>
      <c r="C2" s="577"/>
      <c r="D2" s="578"/>
      <c r="E2" s="598"/>
      <c r="F2" s="599"/>
      <c r="G2" s="578"/>
      <c r="H2" s="578"/>
      <c r="I2" s="578"/>
      <c r="J2" s="578"/>
      <c r="K2" s="579"/>
    </row>
    <row r="3" spans="2:11" ht="20.1" customHeight="1">
      <c r="B3" s="600"/>
      <c r="C3" s="582" t="str">
        <f>'[4]hlavička'!C2</f>
        <v>SEZNAM STROJŮ A ZAŘÍZENÍ VZDUCHOTECHNIKY</v>
      </c>
      <c r="F3" s="601"/>
      <c r="K3" s="583"/>
    </row>
    <row r="4" spans="2:11" ht="12.9" customHeight="1">
      <c r="B4" s="600"/>
      <c r="C4" s="602" t="str">
        <f>'[4]hlavička'!C3</f>
        <v>aktualizace 18.11.2020</v>
      </c>
      <c r="F4" s="601"/>
      <c r="K4" s="583"/>
    </row>
    <row r="5" spans="2:11" ht="12.9" customHeight="1">
      <c r="B5" s="600" t="s">
        <v>2779</v>
      </c>
      <c r="C5" s="585" t="str">
        <f>'[4]hlavička'!C4</f>
        <v>Vstupní budova Muzea lidových staveb v Kouřimi</v>
      </c>
      <c r="F5" s="601"/>
      <c r="K5" s="583"/>
    </row>
    <row r="6" spans="2:11" ht="12.9" customHeight="1">
      <c r="B6" s="600" t="s">
        <v>3008</v>
      </c>
      <c r="C6" s="586" t="str">
        <f>'[4]hlavička'!C5</f>
        <v>Dokumentace pro výběr zhotovitele (DVZ)</v>
      </c>
      <c r="F6" s="601"/>
      <c r="K6" s="583"/>
    </row>
    <row r="7" spans="2:11" ht="12.9" customHeight="1">
      <c r="B7" s="600" t="s">
        <v>22</v>
      </c>
      <c r="C7" s="890">
        <f>'[4]hlavička'!C6</f>
        <v>44135</v>
      </c>
      <c r="D7" s="891"/>
      <c r="F7" s="601"/>
      <c r="K7" s="583"/>
    </row>
    <row r="8" spans="2:11" ht="12.9" customHeight="1">
      <c r="B8" s="588"/>
      <c r="C8" s="589"/>
      <c r="D8" s="590"/>
      <c r="E8" s="603"/>
      <c r="F8" s="604"/>
      <c r="G8" s="590"/>
      <c r="H8" s="590"/>
      <c r="I8" s="590"/>
      <c r="J8" s="590"/>
      <c r="K8" s="591"/>
    </row>
    <row r="9" spans="1:11" ht="4.2" customHeight="1">
      <c r="A9" s="592"/>
      <c r="B9" s="592"/>
      <c r="G9" s="592"/>
      <c r="H9" s="592"/>
      <c r="I9" s="592"/>
      <c r="J9" s="592"/>
      <c r="K9" s="592"/>
    </row>
    <row r="10" spans="5:6" s="605" customFormat="1" ht="12">
      <c r="E10" s="606"/>
      <c r="F10" s="607"/>
    </row>
    <row r="11" spans="2:6" s="605" customFormat="1" ht="12">
      <c r="B11" s="605" t="s">
        <v>3013</v>
      </c>
      <c r="E11" s="606"/>
      <c r="F11" s="607"/>
    </row>
    <row r="12" spans="2:6" s="605" customFormat="1" ht="12">
      <c r="B12" s="605" t="s">
        <v>3014</v>
      </c>
      <c r="E12" s="606"/>
      <c r="F12" s="607"/>
    </row>
    <row r="13" spans="2:11" ht="12.9" customHeight="1">
      <c r="B13" s="607" t="s">
        <v>3015</v>
      </c>
      <c r="C13" s="607"/>
      <c r="D13" s="607"/>
      <c r="E13" s="606"/>
      <c r="F13" s="607"/>
      <c r="G13" s="607"/>
      <c r="H13" s="607"/>
      <c r="I13" s="607"/>
      <c r="J13" s="607"/>
      <c r="K13" s="607"/>
    </row>
    <row r="14" spans="2:6" s="605" customFormat="1" ht="12">
      <c r="B14" s="605" t="s">
        <v>3016</v>
      </c>
      <c r="E14" s="606"/>
      <c r="F14" s="607"/>
    </row>
    <row r="15" spans="2:6" s="605" customFormat="1" ht="12">
      <c r="B15" s="605" t="s">
        <v>3017</v>
      </c>
      <c r="E15" s="606"/>
      <c r="F15" s="607"/>
    </row>
    <row r="16" spans="2:6" s="605" customFormat="1" ht="12">
      <c r="B16" s="605" t="s">
        <v>3018</v>
      </c>
      <c r="E16" s="606"/>
      <c r="F16" s="607"/>
    </row>
    <row r="17" spans="2:6" s="605" customFormat="1" ht="12">
      <c r="B17" s="605" t="s">
        <v>3019</v>
      </c>
      <c r="E17" s="606"/>
      <c r="F17" s="607"/>
    </row>
    <row r="18" spans="2:11" ht="12.9" customHeight="1">
      <c r="B18" s="607"/>
      <c r="C18" s="607"/>
      <c r="D18" s="607"/>
      <c r="E18" s="606"/>
      <c r="F18" s="607"/>
      <c r="G18" s="607"/>
      <c r="H18" s="607"/>
      <c r="I18" s="607"/>
      <c r="J18" s="607"/>
      <c r="K18" s="607"/>
    </row>
    <row r="19" spans="2:11" ht="12.9" customHeight="1">
      <c r="B19" s="592"/>
      <c r="C19" s="581" t="s">
        <v>3020</v>
      </c>
      <c r="D19" s="602" t="s">
        <v>3021</v>
      </c>
      <c r="E19" s="874" t="s">
        <v>3022</v>
      </c>
      <c r="F19" s="875"/>
      <c r="G19" s="878" t="s">
        <v>3023</v>
      </c>
      <c r="H19" s="879"/>
      <c r="I19" s="879"/>
      <c r="J19" s="879"/>
      <c r="K19" s="880"/>
    </row>
    <row r="20" spans="2:11" ht="12.9" customHeight="1">
      <c r="B20" s="881" t="s">
        <v>3024</v>
      </c>
      <c r="C20" s="874" t="s">
        <v>3025</v>
      </c>
      <c r="D20" s="884" t="s">
        <v>3026</v>
      </c>
      <c r="E20" s="876"/>
      <c r="F20" s="877"/>
      <c r="G20" s="878" t="s">
        <v>3027</v>
      </c>
      <c r="H20" s="880"/>
      <c r="I20" s="878" t="s">
        <v>3028</v>
      </c>
      <c r="J20" s="880"/>
      <c r="K20" s="608" t="s">
        <v>3029</v>
      </c>
    </row>
    <row r="21" spans="2:11" ht="12.9" customHeight="1">
      <c r="B21" s="882"/>
      <c r="C21" s="883"/>
      <c r="D21" s="885"/>
      <c r="E21" s="876"/>
      <c r="F21" s="877"/>
      <c r="G21" s="609" t="s">
        <v>3030</v>
      </c>
      <c r="H21" s="610" t="s">
        <v>2790</v>
      </c>
      <c r="I21" s="611" t="s">
        <v>3030</v>
      </c>
      <c r="J21" s="610" t="s">
        <v>2790</v>
      </c>
      <c r="K21" s="612"/>
    </row>
    <row r="22" spans="2:11" s="620" customFormat="1" ht="39" customHeight="1">
      <c r="B22" s="613"/>
      <c r="C22" s="614" t="s">
        <v>3031</v>
      </c>
      <c r="D22" s="615" t="s">
        <v>3032</v>
      </c>
      <c r="E22" s="616">
        <v>1</v>
      </c>
      <c r="F22" s="617" t="s">
        <v>2753</v>
      </c>
      <c r="G22" s="618"/>
      <c r="H22" s="619" t="str">
        <f aca="true" t="shared" si="0" ref="H22:H37">IF(G22&gt;0,E22*G22,"")</f>
        <v/>
      </c>
      <c r="I22" s="618" t="str">
        <f aca="true" t="shared" si="1" ref="I22:I31">IF(G22&gt;0,G22*0.35,"")</f>
        <v/>
      </c>
      <c r="J22" s="619" t="str">
        <f aca="true" t="shared" si="2" ref="J22:J37">IF(G22&gt;0,E22*I22,"")</f>
        <v/>
      </c>
      <c r="K22" s="619" t="str">
        <f aca="true" t="shared" si="3" ref="K22:K37">IF(G22&gt;0,H22+J22,"")</f>
        <v/>
      </c>
    </row>
    <row r="23" spans="2:11" s="620" customFormat="1" ht="12.9" customHeight="1">
      <c r="B23" s="613"/>
      <c r="C23" s="614" t="s">
        <v>3033</v>
      </c>
      <c r="D23" s="615" t="s">
        <v>3034</v>
      </c>
      <c r="E23" s="616">
        <v>5</v>
      </c>
      <c r="F23" s="617" t="s">
        <v>2753</v>
      </c>
      <c r="G23" s="618"/>
      <c r="H23" s="619" t="str">
        <f t="shared" si="0"/>
        <v/>
      </c>
      <c r="I23" s="618" t="str">
        <f t="shared" si="1"/>
        <v/>
      </c>
      <c r="J23" s="619" t="str">
        <f t="shared" si="2"/>
        <v/>
      </c>
      <c r="K23" s="619" t="str">
        <f t="shared" si="3"/>
        <v/>
      </c>
    </row>
    <row r="24" spans="2:11" s="620" customFormat="1" ht="12.9" customHeight="1">
      <c r="B24" s="613"/>
      <c r="C24" s="614" t="s">
        <v>3035</v>
      </c>
      <c r="D24" s="615" t="s">
        <v>3036</v>
      </c>
      <c r="E24" s="621">
        <v>5</v>
      </c>
      <c r="F24" s="622" t="s">
        <v>2753</v>
      </c>
      <c r="G24" s="618"/>
      <c r="H24" s="619" t="str">
        <f t="shared" si="0"/>
        <v/>
      </c>
      <c r="I24" s="618" t="str">
        <f t="shared" si="1"/>
        <v/>
      </c>
      <c r="J24" s="619" t="str">
        <f t="shared" si="2"/>
        <v/>
      </c>
      <c r="K24" s="619" t="str">
        <f t="shared" si="3"/>
        <v/>
      </c>
    </row>
    <row r="25" spans="2:11" s="620" customFormat="1" ht="12.9" customHeight="1">
      <c r="B25" s="613"/>
      <c r="C25" s="614" t="s">
        <v>3037</v>
      </c>
      <c r="D25" s="615" t="s">
        <v>3038</v>
      </c>
      <c r="E25" s="616">
        <v>2</v>
      </c>
      <c r="F25" s="617" t="s">
        <v>2753</v>
      </c>
      <c r="G25" s="618"/>
      <c r="H25" s="619" t="str">
        <f t="shared" si="0"/>
        <v/>
      </c>
      <c r="I25" s="618" t="str">
        <f t="shared" si="1"/>
        <v/>
      </c>
      <c r="J25" s="619" t="str">
        <f t="shared" si="2"/>
        <v/>
      </c>
      <c r="K25" s="619" t="str">
        <f t="shared" si="3"/>
        <v/>
      </c>
    </row>
    <row r="26" spans="2:11" s="620" customFormat="1" ht="12.9" customHeight="1">
      <c r="B26" s="613"/>
      <c r="C26" s="614" t="s">
        <v>3039</v>
      </c>
      <c r="D26" s="615" t="s">
        <v>3040</v>
      </c>
      <c r="E26" s="616">
        <v>1</v>
      </c>
      <c r="F26" s="617" t="s">
        <v>2753</v>
      </c>
      <c r="G26" s="618"/>
      <c r="H26" s="619" t="str">
        <f t="shared" si="0"/>
        <v/>
      </c>
      <c r="I26" s="618" t="str">
        <f t="shared" si="1"/>
        <v/>
      </c>
      <c r="J26" s="619" t="str">
        <f t="shared" si="2"/>
        <v/>
      </c>
      <c r="K26" s="619" t="str">
        <f t="shared" si="3"/>
        <v/>
      </c>
    </row>
    <row r="27" spans="2:11" s="620" customFormat="1" ht="12.9" customHeight="1">
      <c r="B27" s="613"/>
      <c r="C27" s="614" t="s">
        <v>3041</v>
      </c>
      <c r="D27" s="615" t="s">
        <v>3042</v>
      </c>
      <c r="E27" s="616">
        <v>1</v>
      </c>
      <c r="F27" s="617" t="s">
        <v>2753</v>
      </c>
      <c r="G27" s="618"/>
      <c r="H27" s="619" t="str">
        <f t="shared" si="0"/>
        <v/>
      </c>
      <c r="I27" s="618" t="str">
        <f t="shared" si="1"/>
        <v/>
      </c>
      <c r="J27" s="619" t="str">
        <f t="shared" si="2"/>
        <v/>
      </c>
      <c r="K27" s="619" t="str">
        <f t="shared" si="3"/>
        <v/>
      </c>
    </row>
    <row r="28" spans="2:11" s="620" customFormat="1" ht="12.9" customHeight="1">
      <c r="B28" s="613"/>
      <c r="C28" s="614" t="s">
        <v>3043</v>
      </c>
      <c r="D28" s="615" t="s">
        <v>3044</v>
      </c>
      <c r="E28" s="616">
        <v>1</v>
      </c>
      <c r="F28" s="617" t="s">
        <v>2753</v>
      </c>
      <c r="G28" s="618"/>
      <c r="H28" s="619" t="str">
        <f t="shared" si="0"/>
        <v/>
      </c>
      <c r="I28" s="618" t="str">
        <f t="shared" si="1"/>
        <v/>
      </c>
      <c r="J28" s="619" t="str">
        <f t="shared" si="2"/>
        <v/>
      </c>
      <c r="K28" s="619" t="str">
        <f t="shared" si="3"/>
        <v/>
      </c>
    </row>
    <row r="29" spans="2:11" s="620" customFormat="1" ht="12.9" customHeight="1">
      <c r="B29" s="613"/>
      <c r="C29" s="614" t="s">
        <v>3045</v>
      </c>
      <c r="D29" s="615" t="s">
        <v>3046</v>
      </c>
      <c r="E29" s="616">
        <v>1</v>
      </c>
      <c r="F29" s="617" t="s">
        <v>2753</v>
      </c>
      <c r="G29" s="618"/>
      <c r="H29" s="619" t="str">
        <f t="shared" si="0"/>
        <v/>
      </c>
      <c r="I29" s="618" t="str">
        <f t="shared" si="1"/>
        <v/>
      </c>
      <c r="J29" s="619" t="str">
        <f t="shared" si="2"/>
        <v/>
      </c>
      <c r="K29" s="619" t="str">
        <f t="shared" si="3"/>
        <v/>
      </c>
    </row>
    <row r="30" spans="2:11" s="628" customFormat="1" ht="12.9" customHeight="1">
      <c r="B30" s="623"/>
      <c r="C30" s="624" t="s">
        <v>3047</v>
      </c>
      <c r="D30" s="625" t="s">
        <v>3048</v>
      </c>
      <c r="E30" s="621">
        <v>1</v>
      </c>
      <c r="F30" s="622" t="s">
        <v>2753</v>
      </c>
      <c r="G30" s="626"/>
      <c r="H30" s="627" t="str">
        <f>IF(G30&gt;0,E30*G30,"")</f>
        <v/>
      </c>
      <c r="I30" s="626" t="str">
        <f>IF(G30&gt;0,G30*0.35,"")</f>
        <v/>
      </c>
      <c r="J30" s="627" t="str">
        <f>IF(G30&gt;0,E30*I30,"")</f>
        <v/>
      </c>
      <c r="K30" s="627" t="str">
        <f>IF(G30&gt;0,H30+J30,"")</f>
        <v/>
      </c>
    </row>
    <row r="31" spans="2:11" s="620" customFormat="1" ht="12.9" customHeight="1">
      <c r="B31" s="613"/>
      <c r="C31" s="614" t="s">
        <v>3047</v>
      </c>
      <c r="D31" s="615" t="s">
        <v>3049</v>
      </c>
      <c r="E31" s="616">
        <v>2</v>
      </c>
      <c r="F31" s="617" t="s">
        <v>2753</v>
      </c>
      <c r="G31" s="618"/>
      <c r="H31" s="619" t="str">
        <f t="shared" si="0"/>
        <v/>
      </c>
      <c r="I31" s="618" t="str">
        <f t="shared" si="1"/>
        <v/>
      </c>
      <c r="J31" s="619" t="str">
        <f t="shared" si="2"/>
        <v/>
      </c>
      <c r="K31" s="619" t="str">
        <f t="shared" si="3"/>
        <v/>
      </c>
    </row>
    <row r="32" spans="2:11" s="620" customFormat="1" ht="51.9" customHeight="1">
      <c r="B32" s="613"/>
      <c r="C32" s="614" t="s">
        <v>3050</v>
      </c>
      <c r="D32" s="615" t="s">
        <v>3051</v>
      </c>
      <c r="E32" s="616">
        <v>1</v>
      </c>
      <c r="F32" s="617" t="s">
        <v>770</v>
      </c>
      <c r="G32" s="618"/>
      <c r="H32" s="619" t="str">
        <f t="shared" si="0"/>
        <v/>
      </c>
      <c r="I32" s="618"/>
      <c r="J32" s="619" t="str">
        <f t="shared" si="2"/>
        <v/>
      </c>
      <c r="K32" s="619" t="str">
        <f t="shared" si="3"/>
        <v/>
      </c>
    </row>
    <row r="33" spans="2:11" s="620" customFormat="1" ht="12.9" customHeight="1">
      <c r="B33" s="613"/>
      <c r="C33" s="614" t="s">
        <v>3052</v>
      </c>
      <c r="D33" s="615" t="s">
        <v>3053</v>
      </c>
      <c r="E33" s="616">
        <v>81</v>
      </c>
      <c r="F33" s="617" t="s">
        <v>155</v>
      </c>
      <c r="G33" s="618"/>
      <c r="H33" s="619" t="str">
        <f t="shared" si="0"/>
        <v/>
      </c>
      <c r="I33" s="618"/>
      <c r="J33" s="619" t="str">
        <f t="shared" si="2"/>
        <v/>
      </c>
      <c r="K33" s="619" t="str">
        <f t="shared" si="3"/>
        <v/>
      </c>
    </row>
    <row r="34" spans="2:11" s="620" customFormat="1" ht="12.9" customHeight="1">
      <c r="B34" s="613"/>
      <c r="C34" s="614" t="s">
        <v>3054</v>
      </c>
      <c r="D34" s="615" t="s">
        <v>3055</v>
      </c>
      <c r="E34" s="616">
        <v>93</v>
      </c>
      <c r="F34" s="617" t="s">
        <v>3056</v>
      </c>
      <c r="G34" s="618"/>
      <c r="H34" s="619" t="str">
        <f t="shared" si="0"/>
        <v/>
      </c>
      <c r="I34" s="618"/>
      <c r="J34" s="619" t="str">
        <f t="shared" si="2"/>
        <v/>
      </c>
      <c r="K34" s="619" t="str">
        <f t="shared" si="3"/>
        <v/>
      </c>
    </row>
    <row r="35" spans="2:11" s="620" customFormat="1" ht="12.9" customHeight="1">
      <c r="B35" s="613"/>
      <c r="C35" s="614" t="s">
        <v>3057</v>
      </c>
      <c r="D35" s="615" t="s">
        <v>3058</v>
      </c>
      <c r="E35" s="616">
        <v>5</v>
      </c>
      <c r="F35" s="617" t="s">
        <v>3056</v>
      </c>
      <c r="G35" s="618"/>
      <c r="H35" s="619" t="str">
        <f t="shared" si="0"/>
        <v/>
      </c>
      <c r="I35" s="618"/>
      <c r="J35" s="619" t="str">
        <f t="shared" si="2"/>
        <v/>
      </c>
      <c r="K35" s="619" t="str">
        <f t="shared" si="3"/>
        <v/>
      </c>
    </row>
    <row r="36" spans="2:11" s="620" customFormat="1" ht="26.1" customHeight="1">
      <c r="B36" s="613"/>
      <c r="C36" s="614" t="s">
        <v>3059</v>
      </c>
      <c r="D36" s="615" t="s">
        <v>3060</v>
      </c>
      <c r="E36" s="616">
        <v>96</v>
      </c>
      <c r="F36" s="617" t="s">
        <v>155</v>
      </c>
      <c r="G36" s="618"/>
      <c r="H36" s="619" t="str">
        <f t="shared" si="0"/>
        <v/>
      </c>
      <c r="I36" s="618"/>
      <c r="J36" s="619" t="str">
        <f t="shared" si="2"/>
        <v/>
      </c>
      <c r="K36" s="619" t="str">
        <f t="shared" si="3"/>
        <v/>
      </c>
    </row>
    <row r="37" spans="2:11" s="620" customFormat="1" ht="12.9" customHeight="1">
      <c r="B37" s="613"/>
      <c r="C37" s="614" t="s">
        <v>3061</v>
      </c>
      <c r="D37" s="615" t="s">
        <v>3062</v>
      </c>
      <c r="E37" s="616">
        <v>23</v>
      </c>
      <c r="F37" s="617" t="s">
        <v>155</v>
      </c>
      <c r="G37" s="618"/>
      <c r="H37" s="619" t="str">
        <f t="shared" si="0"/>
        <v/>
      </c>
      <c r="I37" s="618"/>
      <c r="J37" s="619" t="str">
        <f t="shared" si="2"/>
        <v/>
      </c>
      <c r="K37" s="619" t="str">
        <f t="shared" si="3"/>
        <v/>
      </c>
    </row>
    <row r="38" spans="2:11" ht="5.1" customHeight="1">
      <c r="B38" s="629"/>
      <c r="C38" s="602"/>
      <c r="D38" s="602"/>
      <c r="E38" s="581"/>
      <c r="F38" s="630"/>
      <c r="G38" s="631"/>
      <c r="H38" s="632"/>
      <c r="I38" s="602"/>
      <c r="J38" s="632"/>
      <c r="K38" s="633"/>
    </row>
    <row r="39" spans="2:11" ht="12.9" customHeight="1">
      <c r="B39" s="629"/>
      <c r="C39" s="634" t="s">
        <v>3063</v>
      </c>
      <c r="D39" s="581" t="s">
        <v>3064</v>
      </c>
      <c r="E39" s="870"/>
      <c r="F39" s="871"/>
      <c r="G39" s="635" t="s">
        <v>3065</v>
      </c>
      <c r="H39" s="636" t="str">
        <f>IF(SUM(H21:H38)&gt;0,SUM(H21:H38),"")</f>
        <v/>
      </c>
      <c r="I39" s="637" t="s">
        <v>3066</v>
      </c>
      <c r="J39" s="636" t="str">
        <f>IF(SUM(J21:J38)&gt;0,SUM(J21:J38),"")</f>
        <v/>
      </c>
      <c r="K39" s="638" t="str">
        <f>IF(SUM(K21:K38)&gt;0,SUM(K21:K38),"")</f>
        <v/>
      </c>
    </row>
    <row r="40" spans="2:11" ht="5.1" customHeight="1">
      <c r="B40" s="639"/>
      <c r="C40" s="640"/>
      <c r="D40" s="640"/>
      <c r="E40" s="641"/>
      <c r="F40" s="642"/>
      <c r="G40" s="643"/>
      <c r="H40" s="589"/>
      <c r="I40" s="589"/>
      <c r="J40" s="589"/>
      <c r="K40" s="644"/>
    </row>
    <row r="41" spans="2:11" ht="12.9" customHeight="1">
      <c r="B41" s="578"/>
      <c r="C41" s="578"/>
      <c r="D41" s="578"/>
      <c r="E41" s="598"/>
      <c r="F41" s="645"/>
      <c r="G41" s="578"/>
      <c r="H41" s="578"/>
      <c r="I41" s="578"/>
      <c r="J41" s="578"/>
      <c r="K41" s="578"/>
    </row>
    <row r="42" ht="12.9" customHeight="1"/>
    <row r="43" spans="2:11" ht="12.9" customHeight="1">
      <c r="B43" s="592"/>
      <c r="C43" s="581" t="s">
        <v>3020</v>
      </c>
      <c r="D43" s="602" t="s">
        <v>3067</v>
      </c>
      <c r="E43" s="874" t="s">
        <v>3022</v>
      </c>
      <c r="F43" s="875"/>
      <c r="G43" s="878" t="s">
        <v>3023</v>
      </c>
      <c r="H43" s="879"/>
      <c r="I43" s="879"/>
      <c r="J43" s="879"/>
      <c r="K43" s="880"/>
    </row>
    <row r="44" spans="2:11" ht="12.9" customHeight="1">
      <c r="B44" s="881" t="s">
        <v>3024</v>
      </c>
      <c r="C44" s="874" t="s">
        <v>3025</v>
      </c>
      <c r="D44" s="884" t="s">
        <v>3026</v>
      </c>
      <c r="E44" s="876"/>
      <c r="F44" s="877"/>
      <c r="G44" s="878" t="s">
        <v>3027</v>
      </c>
      <c r="H44" s="880"/>
      <c r="I44" s="878" t="s">
        <v>3028</v>
      </c>
      <c r="J44" s="880"/>
      <c r="K44" s="608" t="s">
        <v>3029</v>
      </c>
    </row>
    <row r="45" spans="2:11" ht="12.9" customHeight="1">
      <c r="B45" s="882"/>
      <c r="C45" s="883"/>
      <c r="D45" s="885"/>
      <c r="E45" s="876"/>
      <c r="F45" s="877"/>
      <c r="G45" s="609" t="s">
        <v>3030</v>
      </c>
      <c r="H45" s="610" t="s">
        <v>2790</v>
      </c>
      <c r="I45" s="611" t="s">
        <v>3030</v>
      </c>
      <c r="J45" s="610" t="s">
        <v>2790</v>
      </c>
      <c r="K45" s="612"/>
    </row>
    <row r="46" spans="2:11" s="620" customFormat="1" ht="12.9" customHeight="1">
      <c r="B46" s="613"/>
      <c r="C46" s="614" t="s">
        <v>3068</v>
      </c>
      <c r="D46" s="615" t="s">
        <v>3069</v>
      </c>
      <c r="E46" s="616">
        <v>1</v>
      </c>
      <c r="F46" s="617" t="s">
        <v>2753</v>
      </c>
      <c r="G46" s="618"/>
      <c r="H46" s="619" t="str">
        <f aca="true" t="shared" si="4" ref="H46:H54">IF(G46&gt;0,E46*G46,"")</f>
        <v/>
      </c>
      <c r="I46" s="618"/>
      <c r="J46" s="619" t="str">
        <f aca="true" t="shared" si="5" ref="J46:J54">IF(G46&gt;0,E46*I46,"")</f>
        <v/>
      </c>
      <c r="K46" s="619" t="str">
        <f aca="true" t="shared" si="6" ref="K46:K54">IF(G46&gt;0,H46+J46,"")</f>
        <v/>
      </c>
    </row>
    <row r="47" spans="2:11" s="620" customFormat="1" ht="12.9" customHeight="1">
      <c r="B47" s="613"/>
      <c r="C47" s="614" t="s">
        <v>3070</v>
      </c>
      <c r="D47" s="615" t="s">
        <v>3071</v>
      </c>
      <c r="E47" s="616">
        <v>1</v>
      </c>
      <c r="F47" s="617" t="s">
        <v>2753</v>
      </c>
      <c r="G47" s="618"/>
      <c r="H47" s="619" t="str">
        <f t="shared" si="4"/>
        <v/>
      </c>
      <c r="I47" s="618"/>
      <c r="J47" s="619" t="str">
        <f t="shared" si="5"/>
        <v/>
      </c>
      <c r="K47" s="619" t="str">
        <f t="shared" si="6"/>
        <v/>
      </c>
    </row>
    <row r="48" spans="2:11" s="620" customFormat="1" ht="12.9" customHeight="1">
      <c r="B48" s="613"/>
      <c r="C48" s="614" t="s">
        <v>3072</v>
      </c>
      <c r="D48" s="615" t="s">
        <v>3073</v>
      </c>
      <c r="E48" s="616">
        <v>2</v>
      </c>
      <c r="F48" s="617" t="s">
        <v>2753</v>
      </c>
      <c r="G48" s="618"/>
      <c r="H48" s="619" t="str">
        <f t="shared" si="4"/>
        <v/>
      </c>
      <c r="I48" s="618"/>
      <c r="J48" s="619" t="str">
        <f t="shared" si="5"/>
        <v/>
      </c>
      <c r="K48" s="619" t="str">
        <f t="shared" si="6"/>
        <v/>
      </c>
    </row>
    <row r="49" spans="2:11" s="620" customFormat="1" ht="12.9" customHeight="1">
      <c r="B49" s="613"/>
      <c r="C49" s="614" t="s">
        <v>3074</v>
      </c>
      <c r="D49" s="615" t="s">
        <v>3049</v>
      </c>
      <c r="E49" s="616">
        <v>7</v>
      </c>
      <c r="F49" s="617" t="s">
        <v>2753</v>
      </c>
      <c r="G49" s="618"/>
      <c r="H49" s="619" t="str">
        <f t="shared" si="4"/>
        <v/>
      </c>
      <c r="I49" s="618"/>
      <c r="J49" s="619" t="str">
        <f t="shared" si="5"/>
        <v/>
      </c>
      <c r="K49" s="619" t="str">
        <f t="shared" si="6"/>
        <v/>
      </c>
    </row>
    <row r="50" spans="2:11" s="620" customFormat="1" ht="12.9" customHeight="1">
      <c r="B50" s="613"/>
      <c r="C50" s="614" t="s">
        <v>3075</v>
      </c>
      <c r="D50" s="615" t="s">
        <v>3076</v>
      </c>
      <c r="E50" s="616">
        <v>1</v>
      </c>
      <c r="F50" s="617" t="s">
        <v>2753</v>
      </c>
      <c r="G50" s="618"/>
      <c r="H50" s="619" t="str">
        <f t="shared" si="4"/>
        <v/>
      </c>
      <c r="I50" s="618"/>
      <c r="J50" s="619" t="str">
        <f t="shared" si="5"/>
        <v/>
      </c>
      <c r="K50" s="619" t="str">
        <f t="shared" si="6"/>
        <v/>
      </c>
    </row>
    <row r="51" spans="2:11" s="620" customFormat="1" ht="12.9" customHeight="1">
      <c r="B51" s="613"/>
      <c r="C51" s="614" t="s">
        <v>3077</v>
      </c>
      <c r="D51" s="615" t="s">
        <v>3078</v>
      </c>
      <c r="E51" s="616">
        <v>4</v>
      </c>
      <c r="F51" s="617" t="s">
        <v>2753</v>
      </c>
      <c r="G51" s="618"/>
      <c r="H51" s="619" t="str">
        <f t="shared" si="4"/>
        <v/>
      </c>
      <c r="I51" s="618"/>
      <c r="J51" s="619" t="str">
        <f t="shared" si="5"/>
        <v/>
      </c>
      <c r="K51" s="619" t="str">
        <f t="shared" si="6"/>
        <v/>
      </c>
    </row>
    <row r="52" spans="2:11" s="620" customFormat="1" ht="12.9" customHeight="1">
      <c r="B52" s="613"/>
      <c r="C52" s="614" t="s">
        <v>3077</v>
      </c>
      <c r="D52" s="615" t="s">
        <v>3078</v>
      </c>
      <c r="E52" s="616">
        <v>4</v>
      </c>
      <c r="F52" s="617" t="s">
        <v>2753</v>
      </c>
      <c r="G52" s="618"/>
      <c r="H52" s="619" t="str">
        <f t="shared" si="4"/>
        <v/>
      </c>
      <c r="I52" s="618"/>
      <c r="J52" s="619" t="str">
        <f t="shared" si="5"/>
        <v/>
      </c>
      <c r="K52" s="619" t="str">
        <f t="shared" si="6"/>
        <v/>
      </c>
    </row>
    <row r="53" spans="2:11" s="620" customFormat="1" ht="12.9" customHeight="1">
      <c r="B53" s="613"/>
      <c r="C53" s="614" t="s">
        <v>3079</v>
      </c>
      <c r="D53" s="615" t="s">
        <v>3080</v>
      </c>
      <c r="E53" s="616">
        <v>63</v>
      </c>
      <c r="F53" s="617" t="s">
        <v>3056</v>
      </c>
      <c r="G53" s="618"/>
      <c r="H53" s="619" t="str">
        <f t="shared" si="4"/>
        <v/>
      </c>
      <c r="I53" s="618"/>
      <c r="J53" s="619" t="str">
        <f t="shared" si="5"/>
        <v/>
      </c>
      <c r="K53" s="619" t="str">
        <f t="shared" si="6"/>
        <v/>
      </c>
    </row>
    <row r="54" spans="2:11" s="620" customFormat="1" ht="12.9" customHeight="1">
      <c r="B54" s="613"/>
      <c r="C54" s="614" t="s">
        <v>3081</v>
      </c>
      <c r="D54" s="615" t="s">
        <v>3082</v>
      </c>
      <c r="E54" s="616">
        <v>16</v>
      </c>
      <c r="F54" s="617" t="s">
        <v>3056</v>
      </c>
      <c r="G54" s="618"/>
      <c r="H54" s="619" t="str">
        <f t="shared" si="4"/>
        <v/>
      </c>
      <c r="I54" s="618"/>
      <c r="J54" s="619" t="str">
        <f t="shared" si="5"/>
        <v/>
      </c>
      <c r="K54" s="619" t="str">
        <f t="shared" si="6"/>
        <v/>
      </c>
    </row>
    <row r="55" spans="2:11" ht="5.1" customHeight="1">
      <c r="B55" s="629"/>
      <c r="C55" s="602"/>
      <c r="D55" s="602"/>
      <c r="E55" s="581"/>
      <c r="F55" s="630"/>
      <c r="G55" s="631"/>
      <c r="H55" s="632"/>
      <c r="I55" s="602"/>
      <c r="J55" s="632"/>
      <c r="K55" s="633"/>
    </row>
    <row r="56" spans="2:11" ht="12.9" customHeight="1">
      <c r="B56" s="629"/>
      <c r="C56" s="634" t="s">
        <v>3063</v>
      </c>
      <c r="D56" s="581" t="s">
        <v>3064</v>
      </c>
      <c r="E56" s="870"/>
      <c r="F56" s="871"/>
      <c r="G56" s="635" t="s">
        <v>3065</v>
      </c>
      <c r="H56" s="636" t="str">
        <f>IF(SUM(H45:H55)&gt;0,SUM(H45:H55),"")</f>
        <v/>
      </c>
      <c r="I56" s="637" t="s">
        <v>3066</v>
      </c>
      <c r="J56" s="636" t="str">
        <f>IF(SUM(J45:J55)&gt;0,SUM(J45:J55),"")</f>
        <v/>
      </c>
      <c r="K56" s="638" t="str">
        <f>IF(SUM(K45:K55)&gt;0,SUM(K45:K55),"")</f>
        <v/>
      </c>
    </row>
    <row r="57" spans="2:11" ht="5.1" customHeight="1">
      <c r="B57" s="639"/>
      <c r="C57" s="640"/>
      <c r="D57" s="640"/>
      <c r="E57" s="641"/>
      <c r="F57" s="642"/>
      <c r="G57" s="643"/>
      <c r="H57" s="589"/>
      <c r="I57" s="589"/>
      <c r="J57" s="589"/>
      <c r="K57" s="644"/>
    </row>
    <row r="58" spans="2:11" ht="12.9" customHeight="1">
      <c r="B58" s="578"/>
      <c r="C58" s="578"/>
      <c r="D58" s="578"/>
      <c r="E58" s="598"/>
      <c r="F58" s="645"/>
      <c r="G58" s="578"/>
      <c r="H58" s="578"/>
      <c r="I58" s="578"/>
      <c r="J58" s="578"/>
      <c r="K58" s="578"/>
    </row>
    <row r="59" ht="12.9" customHeight="1"/>
    <row r="60" spans="2:11" ht="12.9" customHeight="1">
      <c r="B60" s="592"/>
      <c r="C60" s="581" t="s">
        <v>3020</v>
      </c>
      <c r="D60" s="602" t="s">
        <v>3083</v>
      </c>
      <c r="E60" s="874" t="s">
        <v>3022</v>
      </c>
      <c r="F60" s="875"/>
      <c r="G60" s="878" t="s">
        <v>3023</v>
      </c>
      <c r="H60" s="879"/>
      <c r="I60" s="879"/>
      <c r="J60" s="879"/>
      <c r="K60" s="880"/>
    </row>
    <row r="61" spans="2:11" ht="12.9" customHeight="1">
      <c r="B61" s="881" t="s">
        <v>3024</v>
      </c>
      <c r="C61" s="874" t="s">
        <v>3025</v>
      </c>
      <c r="D61" s="884" t="s">
        <v>3026</v>
      </c>
      <c r="E61" s="876"/>
      <c r="F61" s="877"/>
      <c r="G61" s="878" t="s">
        <v>3027</v>
      </c>
      <c r="H61" s="880"/>
      <c r="I61" s="878" t="s">
        <v>3028</v>
      </c>
      <c r="J61" s="880"/>
      <c r="K61" s="608" t="s">
        <v>3029</v>
      </c>
    </row>
    <row r="62" spans="2:11" ht="12.9" customHeight="1">
      <c r="B62" s="882"/>
      <c r="C62" s="883"/>
      <c r="D62" s="885"/>
      <c r="E62" s="876"/>
      <c r="F62" s="877"/>
      <c r="G62" s="609" t="s">
        <v>3030</v>
      </c>
      <c r="H62" s="610" t="s">
        <v>2790</v>
      </c>
      <c r="I62" s="611" t="s">
        <v>3030</v>
      </c>
      <c r="J62" s="610" t="s">
        <v>2790</v>
      </c>
      <c r="K62" s="612"/>
    </row>
    <row r="63" spans="2:11" ht="79.2">
      <c r="B63" s="886"/>
      <c r="C63" s="872" t="s">
        <v>3084</v>
      </c>
      <c r="D63" s="647" t="s">
        <v>3085</v>
      </c>
      <c r="E63" s="648"/>
      <c r="F63" s="649"/>
      <c r="G63" s="650"/>
      <c r="H63" s="651"/>
      <c r="I63" s="650"/>
      <c r="J63" s="651"/>
      <c r="K63" s="652"/>
    </row>
    <row r="64" spans="2:11" ht="12">
      <c r="B64" s="887"/>
      <c r="C64" s="888"/>
      <c r="D64" s="653"/>
      <c r="E64" s="654">
        <v>1</v>
      </c>
      <c r="F64" s="655" t="s">
        <v>2753</v>
      </c>
      <c r="G64" s="656"/>
      <c r="H64" s="657" t="str">
        <f>IF(G64&gt;0,E64*G64,"")</f>
        <v/>
      </c>
      <c r="I64" s="656" t="str">
        <f>IF(G64&gt;0,G64*0.25,"")</f>
        <v/>
      </c>
      <c r="J64" s="657" t="str">
        <f>IF(G64&gt;0,E64*I64,"")</f>
        <v/>
      </c>
      <c r="K64" s="658" t="str">
        <f>IF(G64&gt;0,H64+J64,"")</f>
        <v/>
      </c>
    </row>
    <row r="65" spans="2:11" ht="39.6">
      <c r="B65" s="886"/>
      <c r="C65" s="872" t="s">
        <v>3086</v>
      </c>
      <c r="D65" s="647" t="s">
        <v>3087</v>
      </c>
      <c r="E65" s="648"/>
      <c r="F65" s="649"/>
      <c r="G65" s="650"/>
      <c r="H65" s="651"/>
      <c r="I65" s="650"/>
      <c r="J65" s="651"/>
      <c r="K65" s="652"/>
    </row>
    <row r="66" spans="2:11" ht="26.4">
      <c r="B66" s="889"/>
      <c r="C66" s="888"/>
      <c r="D66" s="660" t="s">
        <v>3088</v>
      </c>
      <c r="E66" s="661">
        <v>4</v>
      </c>
      <c r="F66" s="662" t="s">
        <v>770</v>
      </c>
      <c r="G66" s="663"/>
      <c r="H66" s="664" t="str">
        <f>IF(G66&gt;0,E66*G66,"")</f>
        <v/>
      </c>
      <c r="I66" s="663" t="str">
        <f>IF(G66&gt;0,G66*0.25,"")</f>
        <v/>
      </c>
      <c r="J66" s="664" t="str">
        <f>IF(G66&gt;0,E66*I66,"")</f>
        <v/>
      </c>
      <c r="K66" s="665" t="str">
        <f>IF(G66&gt;0,H66+J66,"")</f>
        <v/>
      </c>
    </row>
    <row r="67" spans="2:11" ht="39.6">
      <c r="B67" s="886"/>
      <c r="C67" s="872" t="s">
        <v>3089</v>
      </c>
      <c r="D67" s="647" t="s">
        <v>3090</v>
      </c>
      <c r="E67" s="648"/>
      <c r="F67" s="649"/>
      <c r="G67" s="650"/>
      <c r="H67" s="651"/>
      <c r="I67" s="650"/>
      <c r="J67" s="651"/>
      <c r="K67" s="652"/>
    </row>
    <row r="68" spans="2:11" ht="26.4">
      <c r="B68" s="889"/>
      <c r="C68" s="888"/>
      <c r="D68" s="660" t="s">
        <v>3088</v>
      </c>
      <c r="E68" s="661">
        <v>1</v>
      </c>
      <c r="F68" s="662" t="s">
        <v>770</v>
      </c>
      <c r="G68" s="663"/>
      <c r="H68" s="664" t="str">
        <f>IF(G68&gt;0,E68*G68,"")</f>
        <v/>
      </c>
      <c r="I68" s="663" t="str">
        <f>IF(G68&gt;0,G68*0.25,"")</f>
        <v/>
      </c>
      <c r="J68" s="664" t="str">
        <f>IF(G68&gt;0,E68*I68,"")</f>
        <v/>
      </c>
      <c r="K68" s="665" t="str">
        <f>IF(G68&gt;0,H68+J68,"")</f>
        <v/>
      </c>
    </row>
    <row r="69" spans="2:11" ht="78.75" customHeight="1">
      <c r="B69" s="646"/>
      <c r="C69" s="872" t="s">
        <v>3091</v>
      </c>
      <c r="D69" s="647" t="s">
        <v>3092</v>
      </c>
      <c r="E69" s="648"/>
      <c r="F69" s="649"/>
      <c r="G69" s="650"/>
      <c r="H69" s="651"/>
      <c r="I69" s="650"/>
      <c r="J69" s="651"/>
      <c r="K69" s="652"/>
    </row>
    <row r="70" spans="2:11" ht="12">
      <c r="B70" s="659"/>
      <c r="C70" s="873"/>
      <c r="D70" s="660"/>
      <c r="E70" s="661">
        <v>2</v>
      </c>
      <c r="F70" s="662" t="s">
        <v>770</v>
      </c>
      <c r="G70" s="663"/>
      <c r="H70" s="664" t="str">
        <f aca="true" t="shared" si="7" ref="H70:H78">IF(G70&gt;0,E70*G70,"")</f>
        <v/>
      </c>
      <c r="I70" s="663" t="str">
        <f>IF(G70&gt;0,G70*0.25,"")</f>
        <v/>
      </c>
      <c r="J70" s="664" t="str">
        <f aca="true" t="shared" si="8" ref="J70:J78">IF(G70&gt;0,E70*I70,"")</f>
        <v/>
      </c>
      <c r="K70" s="665" t="str">
        <f>IF(G70&gt;0,H70+J70,"")</f>
        <v/>
      </c>
    </row>
    <row r="71" spans="2:11" ht="39.6">
      <c r="B71" s="666"/>
      <c r="C71" s="614" t="s">
        <v>3093</v>
      </c>
      <c r="D71" s="667" t="s">
        <v>3094</v>
      </c>
      <c r="E71" s="616">
        <v>65</v>
      </c>
      <c r="F71" s="617" t="s">
        <v>3056</v>
      </c>
      <c r="G71" s="618"/>
      <c r="H71" s="619" t="str">
        <f t="shared" si="7"/>
        <v/>
      </c>
      <c r="I71" s="618" t="str">
        <f>IF(G71&gt;0,G71*0.25,"")</f>
        <v/>
      </c>
      <c r="J71" s="619" t="str">
        <f t="shared" si="8"/>
        <v/>
      </c>
      <c r="K71" s="619" t="str">
        <f>IF(G71&gt;0,H71+J71,"")</f>
        <v/>
      </c>
    </row>
    <row r="72" spans="2:11" ht="12">
      <c r="B72" s="666"/>
      <c r="C72" s="614" t="s">
        <v>3095</v>
      </c>
      <c r="D72" s="667" t="s">
        <v>3096</v>
      </c>
      <c r="E72" s="616">
        <f>SUM(E66:E70)-1</f>
        <v>6</v>
      </c>
      <c r="F72" s="617" t="s">
        <v>770</v>
      </c>
      <c r="G72" s="618"/>
      <c r="H72" s="619" t="str">
        <f t="shared" si="7"/>
        <v/>
      </c>
      <c r="I72" s="618"/>
      <c r="J72" s="619" t="str">
        <f t="shared" si="8"/>
        <v/>
      </c>
      <c r="K72" s="619" t="str">
        <f>IF(G72&gt;0,H72+J72,"")</f>
        <v/>
      </c>
    </row>
    <row r="73" spans="2:11" ht="26.4">
      <c r="B73" s="666"/>
      <c r="C73" s="614" t="s">
        <v>3097</v>
      </c>
      <c r="D73" s="667" t="s">
        <v>3098</v>
      </c>
      <c r="E73" s="616">
        <v>1</v>
      </c>
      <c r="F73" s="617" t="s">
        <v>770</v>
      </c>
      <c r="G73" s="618"/>
      <c r="H73" s="619" t="str">
        <f t="shared" si="7"/>
        <v/>
      </c>
      <c r="I73" s="618" t="str">
        <f>IF(G73&gt;0,G73*0.25,"")</f>
        <v/>
      </c>
      <c r="J73" s="619" t="str">
        <f t="shared" si="8"/>
        <v/>
      </c>
      <c r="K73" s="619" t="str">
        <f>IF(G73&gt;0,H73+J73,"")</f>
        <v/>
      </c>
    </row>
    <row r="74" spans="2:11" ht="26.4">
      <c r="B74" s="668"/>
      <c r="C74" s="614" t="s">
        <v>3099</v>
      </c>
      <c r="D74" s="669" t="s">
        <v>3100</v>
      </c>
      <c r="E74" s="670">
        <v>1</v>
      </c>
      <c r="F74" s="671" t="s">
        <v>770</v>
      </c>
      <c r="G74" s="618"/>
      <c r="H74" s="619" t="str">
        <f t="shared" si="7"/>
        <v/>
      </c>
      <c r="I74" s="618"/>
      <c r="J74" s="619" t="str">
        <f t="shared" si="8"/>
        <v/>
      </c>
      <c r="K74" s="672" t="str">
        <f>IF(E74&gt;0,J74,"")</f>
        <v/>
      </c>
    </row>
    <row r="75" spans="2:11" s="620" customFormat="1" ht="12.9" customHeight="1">
      <c r="B75" s="613"/>
      <c r="C75" s="614" t="s">
        <v>3101</v>
      </c>
      <c r="D75" s="615" t="s">
        <v>3102</v>
      </c>
      <c r="E75" s="616">
        <v>10</v>
      </c>
      <c r="F75" s="617" t="s">
        <v>155</v>
      </c>
      <c r="G75" s="618"/>
      <c r="H75" s="619" t="str">
        <f t="shared" si="7"/>
        <v/>
      </c>
      <c r="I75" s="618"/>
      <c r="J75" s="619" t="str">
        <f t="shared" si="8"/>
        <v/>
      </c>
      <c r="K75" s="619" t="str">
        <f>IF(G75&gt;0,H75+J75,"")</f>
        <v/>
      </c>
    </row>
    <row r="76" spans="2:11" s="620" customFormat="1" ht="12.9" customHeight="1">
      <c r="B76" s="613"/>
      <c r="C76" s="614" t="s">
        <v>3103</v>
      </c>
      <c r="D76" s="615" t="s">
        <v>3104</v>
      </c>
      <c r="E76" s="616">
        <v>2</v>
      </c>
      <c r="F76" s="617" t="s">
        <v>2753</v>
      </c>
      <c r="G76" s="618"/>
      <c r="H76" s="619" t="str">
        <f t="shared" si="7"/>
        <v/>
      </c>
      <c r="I76" s="618"/>
      <c r="J76" s="619" t="str">
        <f t="shared" si="8"/>
        <v/>
      </c>
      <c r="K76" s="619" t="str">
        <f>IF(G76&gt;0,H76+J76,"")</f>
        <v/>
      </c>
    </row>
    <row r="77" spans="2:11" s="620" customFormat="1" ht="12.9" customHeight="1">
      <c r="B77" s="613"/>
      <c r="C77" s="614" t="s">
        <v>3105</v>
      </c>
      <c r="D77" s="615" t="s">
        <v>3106</v>
      </c>
      <c r="E77" s="616">
        <v>8</v>
      </c>
      <c r="F77" s="617" t="s">
        <v>155</v>
      </c>
      <c r="G77" s="618"/>
      <c r="H77" s="619" t="str">
        <f t="shared" si="7"/>
        <v/>
      </c>
      <c r="I77" s="618" t="str">
        <f>IF(G77&gt;0,G77*0.35,"")</f>
        <v/>
      </c>
      <c r="J77" s="619" t="str">
        <f t="shared" si="8"/>
        <v/>
      </c>
      <c r="K77" s="619" t="str">
        <f>IF(G77&gt;0,H77+J77,"")</f>
        <v/>
      </c>
    </row>
    <row r="78" spans="2:11" s="620" customFormat="1" ht="12.9" customHeight="1">
      <c r="B78" s="613"/>
      <c r="C78" s="614" t="s">
        <v>3107</v>
      </c>
      <c r="D78" s="615" t="s">
        <v>3108</v>
      </c>
      <c r="E78" s="616">
        <v>6</v>
      </c>
      <c r="F78" s="617" t="s">
        <v>155</v>
      </c>
      <c r="G78" s="618"/>
      <c r="H78" s="619" t="str">
        <f t="shared" si="7"/>
        <v/>
      </c>
      <c r="I78" s="618"/>
      <c r="J78" s="619" t="str">
        <f t="shared" si="8"/>
        <v/>
      </c>
      <c r="K78" s="619" t="str">
        <f>IF(G78&gt;0,H78+J78,"")</f>
        <v/>
      </c>
    </row>
    <row r="79" spans="2:11" ht="5.1" customHeight="1">
      <c r="B79" s="629"/>
      <c r="C79" s="602"/>
      <c r="D79" s="602"/>
      <c r="E79" s="581"/>
      <c r="F79" s="630"/>
      <c r="G79" s="631"/>
      <c r="H79" s="632"/>
      <c r="I79" s="602"/>
      <c r="J79" s="632"/>
      <c r="K79" s="633"/>
    </row>
    <row r="80" spans="2:11" ht="12.9" customHeight="1">
      <c r="B80" s="629"/>
      <c r="C80" s="634" t="s">
        <v>3063</v>
      </c>
      <c r="D80" s="581" t="s">
        <v>3064</v>
      </c>
      <c r="E80" s="870"/>
      <c r="F80" s="871"/>
      <c r="G80" s="635" t="s">
        <v>3065</v>
      </c>
      <c r="H80" s="636" t="str">
        <f>IF(SUM(H62:H79)&gt;0,SUM(H62:H79),"")</f>
        <v/>
      </c>
      <c r="I80" s="637" t="s">
        <v>3066</v>
      </c>
      <c r="J80" s="636" t="str">
        <f>IF(SUM(J62:J79)&gt;0,SUM(J62:J79),"")</f>
        <v/>
      </c>
      <c r="K80" s="638" t="str">
        <f>IF(SUM(K62:K79)&gt;0,SUM(K62:K79),"")</f>
        <v/>
      </c>
    </row>
    <row r="81" spans="2:11" ht="5.1" customHeight="1">
      <c r="B81" s="639"/>
      <c r="C81" s="640"/>
      <c r="D81" s="640"/>
      <c r="E81" s="641"/>
      <c r="F81" s="642"/>
      <c r="G81" s="643"/>
      <c r="H81" s="589"/>
      <c r="I81" s="589"/>
      <c r="J81" s="589"/>
      <c r="K81" s="644"/>
    </row>
    <row r="82" spans="2:11" ht="12.9" customHeight="1">
      <c r="B82" s="578"/>
      <c r="C82" s="578"/>
      <c r="D82" s="578"/>
      <c r="E82" s="598"/>
      <c r="F82" s="645"/>
      <c r="G82" s="578"/>
      <c r="H82" s="578"/>
      <c r="I82" s="578"/>
      <c r="J82" s="578"/>
      <c r="K82" s="578"/>
    </row>
    <row r="83" ht="12.9" customHeight="1"/>
    <row r="84" spans="2:4" s="676" customFormat="1" ht="12.9" customHeight="1">
      <c r="B84" s="673"/>
      <c r="C84" s="674" t="s">
        <v>3020</v>
      </c>
      <c r="D84" s="675" t="s">
        <v>3109</v>
      </c>
    </row>
    <row r="85" ht="12.9" customHeight="1"/>
    <row r="86" spans="2:11" ht="12.9" customHeight="1">
      <c r="B86" s="592"/>
      <c r="C86" s="581" t="s">
        <v>3020</v>
      </c>
      <c r="D86" s="602" t="s">
        <v>3110</v>
      </c>
      <c r="E86" s="874" t="s">
        <v>3022</v>
      </c>
      <c r="F86" s="875"/>
      <c r="G86" s="878" t="s">
        <v>3023</v>
      </c>
      <c r="H86" s="879"/>
      <c r="I86" s="879"/>
      <c r="J86" s="879"/>
      <c r="K86" s="880"/>
    </row>
    <row r="87" spans="2:11" ht="12.9" customHeight="1">
      <c r="B87" s="881" t="s">
        <v>3024</v>
      </c>
      <c r="C87" s="874" t="s">
        <v>3025</v>
      </c>
      <c r="D87" s="884" t="s">
        <v>3026</v>
      </c>
      <c r="E87" s="876"/>
      <c r="F87" s="877"/>
      <c r="G87" s="878" t="s">
        <v>3027</v>
      </c>
      <c r="H87" s="880"/>
      <c r="I87" s="878" t="s">
        <v>3028</v>
      </c>
      <c r="J87" s="880"/>
      <c r="K87" s="608" t="s">
        <v>3029</v>
      </c>
    </row>
    <row r="88" spans="2:11" ht="12.9" customHeight="1">
      <c r="B88" s="882"/>
      <c r="C88" s="883"/>
      <c r="D88" s="885"/>
      <c r="E88" s="876"/>
      <c r="F88" s="877"/>
      <c r="G88" s="609" t="s">
        <v>3030</v>
      </c>
      <c r="H88" s="610" t="s">
        <v>2790</v>
      </c>
      <c r="I88" s="611" t="s">
        <v>3030</v>
      </c>
      <c r="J88" s="610" t="s">
        <v>2790</v>
      </c>
      <c r="K88" s="612"/>
    </row>
    <row r="89" spans="2:11" ht="52.8">
      <c r="B89" s="666"/>
      <c r="C89" s="614" t="s">
        <v>3111</v>
      </c>
      <c r="D89" s="667" t="s">
        <v>3112</v>
      </c>
      <c r="E89" s="616">
        <v>1</v>
      </c>
      <c r="F89" s="617" t="s">
        <v>770</v>
      </c>
      <c r="G89" s="618"/>
      <c r="H89" s="619" t="str">
        <f>IF(G89&gt;0,E89*G89,"")</f>
        <v/>
      </c>
      <c r="I89" s="618"/>
      <c r="J89" s="619" t="str">
        <f>IF(G89&gt;0,E89*I89,"")</f>
        <v/>
      </c>
      <c r="K89" s="619" t="str">
        <f>IF(G89&gt;0,H89+J89,"")</f>
        <v/>
      </c>
    </row>
    <row r="90" spans="2:11" ht="39.6">
      <c r="B90" s="666"/>
      <c r="C90" s="614" t="s">
        <v>3113</v>
      </c>
      <c r="D90" s="667" t="s">
        <v>3114</v>
      </c>
      <c r="E90" s="616">
        <v>1</v>
      </c>
      <c r="F90" s="617" t="s">
        <v>770</v>
      </c>
      <c r="G90" s="618"/>
      <c r="H90" s="619" t="str">
        <f>IF(G90&gt;0,E90*G90,"")</f>
        <v/>
      </c>
      <c r="I90" s="618"/>
      <c r="J90" s="619" t="str">
        <f>IF(G90&gt;0,E90*I90,"")</f>
        <v/>
      </c>
      <c r="K90" s="619" t="str">
        <f>IF(G90&gt;0,H90+J90,"")</f>
        <v/>
      </c>
    </row>
    <row r="91" spans="2:11" ht="39.6">
      <c r="B91" s="666"/>
      <c r="C91" s="614" t="s">
        <v>3115</v>
      </c>
      <c r="D91" s="667" t="s">
        <v>3094</v>
      </c>
      <c r="E91" s="616">
        <v>15</v>
      </c>
      <c r="F91" s="617" t="s">
        <v>3056</v>
      </c>
      <c r="G91" s="618"/>
      <c r="H91" s="619" t="str">
        <f>IF(G91&gt;0,E91*G91,"")</f>
        <v/>
      </c>
      <c r="I91" s="618"/>
      <c r="J91" s="619" t="str">
        <f>IF(G91&gt;0,E91*I91,"")</f>
        <v/>
      </c>
      <c r="K91" s="619" t="str">
        <f>IF(G91&gt;0,H91+J91,"")</f>
        <v/>
      </c>
    </row>
    <row r="92" spans="2:11" ht="26.4">
      <c r="B92" s="666"/>
      <c r="C92" s="614" t="s">
        <v>3116</v>
      </c>
      <c r="D92" s="667" t="s">
        <v>3098</v>
      </c>
      <c r="E92" s="616">
        <v>1</v>
      </c>
      <c r="F92" s="617" t="s">
        <v>770</v>
      </c>
      <c r="G92" s="618"/>
      <c r="H92" s="619" t="str">
        <f>IF(G92&gt;0,E92*G92,"")</f>
        <v/>
      </c>
      <c r="I92" s="618"/>
      <c r="J92" s="619" t="str">
        <f>IF(G92&gt;0,E92*I92,"")</f>
        <v/>
      </c>
      <c r="K92" s="619" t="str">
        <f>IF(G92&gt;0,H92+J92,"")</f>
        <v/>
      </c>
    </row>
    <row r="93" spans="2:11" ht="5.1" customHeight="1">
      <c r="B93" s="629"/>
      <c r="C93" s="602"/>
      <c r="D93" s="602"/>
      <c r="E93" s="581"/>
      <c r="F93" s="630"/>
      <c r="G93" s="631"/>
      <c r="H93" s="632"/>
      <c r="I93" s="602"/>
      <c r="J93" s="632"/>
      <c r="K93" s="633"/>
    </row>
    <row r="94" spans="2:11" ht="12.9" customHeight="1">
      <c r="B94" s="629"/>
      <c r="C94" s="634" t="s">
        <v>3063</v>
      </c>
      <c r="D94" s="581" t="s">
        <v>3064</v>
      </c>
      <c r="E94" s="870"/>
      <c r="F94" s="871"/>
      <c r="G94" s="635" t="s">
        <v>3065</v>
      </c>
      <c r="H94" s="636" t="str">
        <f>IF(SUM(H88:H93)&gt;0,SUM(H88:H93),"")</f>
        <v/>
      </c>
      <c r="I94" s="637" t="s">
        <v>3066</v>
      </c>
      <c r="J94" s="636" t="str">
        <f>IF(SUM(J88:J93)&gt;0,SUM(J88:J93),"")</f>
        <v/>
      </c>
      <c r="K94" s="638" t="str">
        <f>IF(SUM(K88:K93)&gt;0,SUM(K88:K93),"")</f>
        <v/>
      </c>
    </row>
    <row r="95" spans="2:11" ht="5.1" customHeight="1">
      <c r="B95" s="639"/>
      <c r="C95" s="640"/>
      <c r="D95" s="640"/>
      <c r="E95" s="641"/>
      <c r="F95" s="642"/>
      <c r="G95" s="643"/>
      <c r="H95" s="589"/>
      <c r="I95" s="589"/>
      <c r="J95" s="589"/>
      <c r="K95" s="644"/>
    </row>
    <row r="96" spans="2:11" ht="12.9" customHeight="1">
      <c r="B96" s="578"/>
      <c r="C96" s="578"/>
      <c r="D96" s="578"/>
      <c r="E96" s="598"/>
      <c r="F96" s="645"/>
      <c r="G96" s="578"/>
      <c r="H96" s="578"/>
      <c r="I96" s="578"/>
      <c r="J96" s="578"/>
      <c r="K96" s="578"/>
    </row>
  </sheetData>
  <sheetProtection selectLockedCells="1" selectUnlockedCells="1"/>
  <mergeCells count="40">
    <mergeCell ref="C7:D7"/>
    <mergeCell ref="E19:F21"/>
    <mergeCell ref="G19:K19"/>
    <mergeCell ref="B20:B21"/>
    <mergeCell ref="C20:C21"/>
    <mergeCell ref="D20:D21"/>
    <mergeCell ref="G20:H20"/>
    <mergeCell ref="I20:J20"/>
    <mergeCell ref="E39:F39"/>
    <mergeCell ref="E43:F45"/>
    <mergeCell ref="G43:K43"/>
    <mergeCell ref="B44:B45"/>
    <mergeCell ref="C44:C45"/>
    <mergeCell ref="D44:D45"/>
    <mergeCell ref="G44:H44"/>
    <mergeCell ref="I44:J44"/>
    <mergeCell ref="E56:F56"/>
    <mergeCell ref="E60:F62"/>
    <mergeCell ref="G60:K60"/>
    <mergeCell ref="B61:B62"/>
    <mergeCell ref="C61:C62"/>
    <mergeCell ref="D61:D62"/>
    <mergeCell ref="G61:H61"/>
    <mergeCell ref="I61:J61"/>
    <mergeCell ref="B63:B64"/>
    <mergeCell ref="C63:C64"/>
    <mergeCell ref="B65:B66"/>
    <mergeCell ref="C65:C66"/>
    <mergeCell ref="B67:B68"/>
    <mergeCell ref="C67:C68"/>
    <mergeCell ref="B87:B88"/>
    <mergeCell ref="C87:C88"/>
    <mergeCell ref="D87:D88"/>
    <mergeCell ref="G87:H87"/>
    <mergeCell ref="I87:J87"/>
    <mergeCell ref="E94:F94"/>
    <mergeCell ref="C69:C70"/>
    <mergeCell ref="E80:F80"/>
    <mergeCell ref="E86:F88"/>
    <mergeCell ref="G86:K86"/>
  </mergeCells>
  <printOptions/>
  <pageMargins left="0.1968503937007874" right="0" top="0.3937007874015748" bottom="0.5905511811023623" header="0.1968503937007874" footer="0.3937007874015748"/>
  <pageSetup fitToHeight="4" fitToWidth="1" horizontalDpi="300" verticalDpi="300" orientation="landscape" pageOrder="overThenDown" paperSize="9"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325"/>
  <sheetViews>
    <sheetView showGridLines="0" workbookViewId="0" topLeftCell="A98">
      <selection activeCell="I42" sqref="I4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742"/>
      <c r="M2" s="742"/>
      <c r="N2" s="742"/>
      <c r="O2" s="742"/>
      <c r="P2" s="742"/>
      <c r="Q2" s="742"/>
      <c r="R2" s="742"/>
      <c r="S2" s="742"/>
      <c r="T2" s="742"/>
      <c r="U2" s="742"/>
      <c r="V2" s="742"/>
      <c r="AT2" s="16" t="s">
        <v>84</v>
      </c>
    </row>
    <row r="3" spans="2:46" ht="6.9" customHeight="1">
      <c r="B3" s="17"/>
      <c r="C3" s="18"/>
      <c r="D3" s="18"/>
      <c r="E3" s="18"/>
      <c r="F3" s="18"/>
      <c r="G3" s="18"/>
      <c r="H3" s="18"/>
      <c r="I3" s="18"/>
      <c r="J3" s="18"/>
      <c r="K3" s="18"/>
      <c r="L3" s="19"/>
      <c r="AT3" s="16" t="s">
        <v>85</v>
      </c>
    </row>
    <row r="4" spans="2:46" ht="24.9" customHeight="1">
      <c r="B4" s="19"/>
      <c r="D4" s="20" t="s">
        <v>95</v>
      </c>
      <c r="L4" s="19"/>
      <c r="M4" s="85" t="s">
        <v>10</v>
      </c>
      <c r="AT4" s="16" t="s">
        <v>4</v>
      </c>
    </row>
    <row r="5" spans="2:12" ht="6.9" customHeight="1">
      <c r="B5" s="19"/>
      <c r="L5" s="19"/>
    </row>
    <row r="6" spans="2:12" ht="12" customHeight="1">
      <c r="B6" s="19"/>
      <c r="D6" s="26" t="s">
        <v>16</v>
      </c>
      <c r="L6" s="19"/>
    </row>
    <row r="7" spans="2:12" ht="16.5" customHeight="1">
      <c r="B7" s="19"/>
      <c r="E7" s="781" t="str">
        <f>'Rekapitulace stavby'!K6</f>
        <v>Vstupní budova Muzea lidových staveb v Kouřimi</v>
      </c>
      <c r="F7" s="782"/>
      <c r="G7" s="782"/>
      <c r="H7" s="782"/>
      <c r="L7" s="19"/>
    </row>
    <row r="8" spans="2:12" s="1" customFormat="1" ht="12" customHeight="1">
      <c r="B8" s="31"/>
      <c r="D8" s="26" t="s">
        <v>96</v>
      </c>
      <c r="L8" s="31"/>
    </row>
    <row r="9" spans="2:12" s="1" customFormat="1" ht="16.5" customHeight="1">
      <c r="B9" s="31"/>
      <c r="E9" s="763" t="s">
        <v>97</v>
      </c>
      <c r="F9" s="780"/>
      <c r="G9" s="780"/>
      <c r="H9" s="780"/>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23. 11. 2023</v>
      </c>
      <c r="L12" s="31"/>
    </row>
    <row r="13" spans="2:12" s="1" customFormat="1" ht="10.65"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83" t="str">
        <f>'Rekapitulace stavby'!E14</f>
        <v>Vyplň údaj</v>
      </c>
      <c r="F18" s="753"/>
      <c r="G18" s="753"/>
      <c r="H18" s="753"/>
      <c r="I18" s="26" t="s">
        <v>27</v>
      </c>
      <c r="J18" s="27" t="str">
        <f>'Rekapitulace stavby'!AN14</f>
        <v>Vyplň údaj</v>
      </c>
      <c r="L18" s="31"/>
    </row>
    <row r="19" spans="2:12" s="1" customFormat="1" ht="6.9"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 customHeight="1">
      <c r="B22" s="31"/>
      <c r="L22" s="31"/>
    </row>
    <row r="23" spans="2:12" s="1" customFormat="1" ht="12" customHeight="1">
      <c r="B23" s="31"/>
      <c r="D23" s="26" t="s">
        <v>33</v>
      </c>
      <c r="I23" s="26" t="s">
        <v>25</v>
      </c>
      <c r="J23" s="24" t="s">
        <v>1</v>
      </c>
      <c r="L23" s="31"/>
    </row>
    <row r="24" spans="2:12" s="1" customFormat="1" ht="18" customHeight="1">
      <c r="B24" s="31"/>
      <c r="E24" s="24" t="s">
        <v>98</v>
      </c>
      <c r="I24" s="26" t="s">
        <v>27</v>
      </c>
      <c r="J24" s="24" t="s">
        <v>1</v>
      </c>
      <c r="L24" s="31"/>
    </row>
    <row r="25" spans="2:12" s="1" customFormat="1" ht="6.9" customHeight="1">
      <c r="B25" s="31"/>
      <c r="L25" s="31"/>
    </row>
    <row r="26" spans="2:12" s="1" customFormat="1" ht="12" customHeight="1">
      <c r="B26" s="31"/>
      <c r="D26" s="26" t="s">
        <v>35</v>
      </c>
      <c r="L26" s="31"/>
    </row>
    <row r="27" spans="2:12" s="7" customFormat="1" ht="16.5" customHeight="1">
      <c r="B27" s="86"/>
      <c r="E27" s="757" t="s">
        <v>1</v>
      </c>
      <c r="F27" s="757"/>
      <c r="G27" s="757"/>
      <c r="H27" s="757"/>
      <c r="L27" s="86"/>
    </row>
    <row r="28" spans="2:12" s="1" customFormat="1" ht="6.9" customHeight="1">
      <c r="B28" s="31"/>
      <c r="L28" s="31"/>
    </row>
    <row r="29" spans="2:12" s="1" customFormat="1" ht="6.9" customHeight="1">
      <c r="B29" s="31"/>
      <c r="D29" s="51"/>
      <c r="E29" s="51"/>
      <c r="F29" s="51"/>
      <c r="G29" s="51"/>
      <c r="H29" s="51"/>
      <c r="I29" s="51"/>
      <c r="J29" s="51"/>
      <c r="K29" s="51"/>
      <c r="L29" s="31"/>
    </row>
    <row r="30" spans="2:12" s="1" customFormat="1" ht="25.35" customHeight="1">
      <c r="B30" s="31"/>
      <c r="D30" s="87" t="s">
        <v>36</v>
      </c>
      <c r="J30" s="63">
        <f>ROUND(J147,2)</f>
        <v>0</v>
      </c>
      <c r="L30" s="31"/>
    </row>
    <row r="31" spans="2:12" s="1" customFormat="1" ht="6.9" customHeight="1">
      <c r="B31" s="31"/>
      <c r="D31" s="51"/>
      <c r="E31" s="51"/>
      <c r="F31" s="51"/>
      <c r="G31" s="51"/>
      <c r="H31" s="51"/>
      <c r="I31" s="51"/>
      <c r="J31" s="51"/>
      <c r="K31" s="51"/>
      <c r="L31" s="31"/>
    </row>
    <row r="32" spans="2:12" s="1" customFormat="1" ht="14.4" customHeight="1">
      <c r="B32" s="31"/>
      <c r="F32" s="88" t="s">
        <v>38</v>
      </c>
      <c r="I32" s="88" t="s">
        <v>37</v>
      </c>
      <c r="J32" s="88" t="s">
        <v>39</v>
      </c>
      <c r="L32" s="31"/>
    </row>
    <row r="33" spans="2:12" s="1" customFormat="1" ht="14.4" customHeight="1">
      <c r="B33" s="31"/>
      <c r="D33" s="89" t="s">
        <v>40</v>
      </c>
      <c r="E33" s="26" t="s">
        <v>41</v>
      </c>
      <c r="F33" s="90">
        <f>ROUND((SUM(BE147:BE1324)),2)</f>
        <v>0</v>
      </c>
      <c r="I33" s="91">
        <v>0.21</v>
      </c>
      <c r="J33" s="90">
        <f>ROUND(((SUM(BE147:BE1324))*I33),2)</f>
        <v>0</v>
      </c>
      <c r="L33" s="31"/>
    </row>
    <row r="34" spans="2:12" s="1" customFormat="1" ht="14.4" customHeight="1">
      <c r="B34" s="31"/>
      <c r="E34" s="26" t="s">
        <v>42</v>
      </c>
      <c r="F34" s="90">
        <f>ROUND((SUM(BF147:BF1324)),2)</f>
        <v>0</v>
      </c>
      <c r="I34" s="91">
        <v>0.15</v>
      </c>
      <c r="J34" s="90">
        <f>ROUND(((SUM(BF147:BF1324))*I34),2)</f>
        <v>0</v>
      </c>
      <c r="L34" s="31"/>
    </row>
    <row r="35" spans="2:12" s="1" customFormat="1" ht="14.4" customHeight="1" hidden="1">
      <c r="B35" s="31"/>
      <c r="E35" s="26" t="s">
        <v>43</v>
      </c>
      <c r="F35" s="90">
        <f>ROUND((SUM(BG147:BG1324)),2)</f>
        <v>0</v>
      </c>
      <c r="I35" s="91">
        <v>0.21</v>
      </c>
      <c r="J35" s="90">
        <f>0</f>
        <v>0</v>
      </c>
      <c r="L35" s="31"/>
    </row>
    <row r="36" spans="2:12" s="1" customFormat="1" ht="14.4" customHeight="1" hidden="1">
      <c r="B36" s="31"/>
      <c r="E36" s="26" t="s">
        <v>44</v>
      </c>
      <c r="F36" s="90">
        <f>ROUND((SUM(BH147:BH1324)),2)</f>
        <v>0</v>
      </c>
      <c r="I36" s="91">
        <v>0.15</v>
      </c>
      <c r="J36" s="90">
        <f>0</f>
        <v>0</v>
      </c>
      <c r="L36" s="31"/>
    </row>
    <row r="37" spans="2:12" s="1" customFormat="1" ht="14.4" customHeight="1" hidden="1">
      <c r="B37" s="31"/>
      <c r="E37" s="26" t="s">
        <v>45</v>
      </c>
      <c r="F37" s="90">
        <f>ROUND((SUM(BI147:BI1324)),2)</f>
        <v>0</v>
      </c>
      <c r="I37" s="91">
        <v>0</v>
      </c>
      <c r="J37" s="90">
        <f>0</f>
        <v>0</v>
      </c>
      <c r="L37" s="31"/>
    </row>
    <row r="38" spans="2:12" s="1" customFormat="1" ht="6.9" customHeight="1">
      <c r="B38" s="31"/>
      <c r="L38" s="31"/>
    </row>
    <row r="39" spans="2:12" s="1" customFormat="1" ht="25.35" customHeight="1">
      <c r="B39" s="31"/>
      <c r="C39" s="92"/>
      <c r="D39" s="93" t="s">
        <v>46</v>
      </c>
      <c r="E39" s="54"/>
      <c r="F39" s="54"/>
      <c r="G39" s="94" t="s">
        <v>47</v>
      </c>
      <c r="H39" s="95" t="s">
        <v>48</v>
      </c>
      <c r="I39" s="54"/>
      <c r="J39" s="96">
        <f>SUM(J30:J37)</f>
        <v>0</v>
      </c>
      <c r="K39" s="97"/>
      <c r="L39" s="31"/>
    </row>
    <row r="40" spans="2:12" s="1" customFormat="1" ht="14.4" customHeight="1">
      <c r="B40" s="31"/>
      <c r="L40" s="31"/>
    </row>
    <row r="41" spans="2:12" ht="14.4" customHeight="1">
      <c r="B41" s="19"/>
      <c r="L41" s="19"/>
    </row>
    <row r="42" spans="2:12" ht="14.4" customHeight="1">
      <c r="B42" s="19"/>
      <c r="L42" s="19"/>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39" t="s">
        <v>49</v>
      </c>
      <c r="E50" s="40"/>
      <c r="F50" s="40"/>
      <c r="G50" s="39" t="s">
        <v>50</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3.2">
      <c r="B61" s="31"/>
      <c r="D61" s="41" t="s">
        <v>51</v>
      </c>
      <c r="E61" s="33"/>
      <c r="F61" s="98" t="s">
        <v>52</v>
      </c>
      <c r="G61" s="41" t="s">
        <v>51</v>
      </c>
      <c r="H61" s="33"/>
      <c r="I61" s="33"/>
      <c r="J61" s="99" t="s">
        <v>52</v>
      </c>
      <c r="K61" s="33"/>
      <c r="L61" s="31"/>
    </row>
    <row r="62" spans="2:12" ht="12">
      <c r="B62" s="19"/>
      <c r="L62" s="19"/>
    </row>
    <row r="63" spans="2:12" ht="12">
      <c r="B63" s="19"/>
      <c r="L63" s="19"/>
    </row>
    <row r="64" spans="2:12" ht="12">
      <c r="B64" s="19"/>
      <c r="L64" s="19"/>
    </row>
    <row r="65" spans="2:12" s="1" customFormat="1" ht="13.2">
      <c r="B65" s="31"/>
      <c r="D65" s="39" t="s">
        <v>53</v>
      </c>
      <c r="E65" s="40"/>
      <c r="F65" s="40"/>
      <c r="G65" s="39" t="s">
        <v>54</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3.2">
      <c r="B76" s="31"/>
      <c r="D76" s="41" t="s">
        <v>51</v>
      </c>
      <c r="E76" s="33"/>
      <c r="F76" s="98" t="s">
        <v>52</v>
      </c>
      <c r="G76" s="41" t="s">
        <v>51</v>
      </c>
      <c r="H76" s="33"/>
      <c r="I76" s="33"/>
      <c r="J76" s="99" t="s">
        <v>52</v>
      </c>
      <c r="K76" s="33"/>
      <c r="L76" s="31"/>
    </row>
    <row r="77" spans="2:12" s="1" customFormat="1" ht="14.4" customHeight="1">
      <c r="B77" s="42"/>
      <c r="C77" s="43"/>
      <c r="D77" s="43"/>
      <c r="E77" s="43"/>
      <c r="F77" s="43"/>
      <c r="G77" s="43"/>
      <c r="H77" s="43"/>
      <c r="I77" s="43"/>
      <c r="J77" s="43"/>
      <c r="K77" s="43"/>
      <c r="L77" s="31"/>
    </row>
    <row r="81" spans="2:12" s="1" customFormat="1" ht="6.9" customHeight="1">
      <c r="B81" s="44"/>
      <c r="C81" s="45"/>
      <c r="D81" s="45"/>
      <c r="E81" s="45"/>
      <c r="F81" s="45"/>
      <c r="G81" s="45"/>
      <c r="H81" s="45"/>
      <c r="I81" s="45"/>
      <c r="J81" s="45"/>
      <c r="K81" s="45"/>
      <c r="L81" s="31"/>
    </row>
    <row r="82" spans="2:12" s="1" customFormat="1" ht="24.9" customHeight="1">
      <c r="B82" s="31"/>
      <c r="C82" s="20" t="s">
        <v>99</v>
      </c>
      <c r="L82" s="31"/>
    </row>
    <row r="83" spans="2:12" s="1" customFormat="1" ht="6.9" customHeight="1">
      <c r="B83" s="31"/>
      <c r="L83" s="31"/>
    </row>
    <row r="84" spans="2:12" s="1" customFormat="1" ht="12" customHeight="1">
      <c r="B84" s="31"/>
      <c r="C84" s="26" t="s">
        <v>16</v>
      </c>
      <c r="L84" s="31"/>
    </row>
    <row r="85" spans="2:12" s="1" customFormat="1" ht="16.5" customHeight="1">
      <c r="B85" s="31"/>
      <c r="E85" s="781" t="str">
        <f>E7</f>
        <v>Vstupní budova Muzea lidových staveb v Kouřimi</v>
      </c>
      <c r="F85" s="782"/>
      <c r="G85" s="782"/>
      <c r="H85" s="782"/>
      <c r="L85" s="31"/>
    </row>
    <row r="86" spans="2:12" s="1" customFormat="1" ht="12" customHeight="1">
      <c r="B86" s="31"/>
      <c r="C86" s="26" t="s">
        <v>96</v>
      </c>
      <c r="L86" s="31"/>
    </row>
    <row r="87" spans="2:12" s="1" customFormat="1" ht="16.5" customHeight="1">
      <c r="B87" s="31"/>
      <c r="E87" s="763" t="str">
        <f>E9</f>
        <v>01 - Vstupní budova Muzea lidových staveb v Kouřimi</v>
      </c>
      <c r="F87" s="780"/>
      <c r="G87" s="780"/>
      <c r="H87" s="780"/>
      <c r="L87" s="31"/>
    </row>
    <row r="88" spans="2:12" s="1" customFormat="1" ht="6.9" customHeight="1">
      <c r="B88" s="31"/>
      <c r="L88" s="31"/>
    </row>
    <row r="89" spans="2:12" s="1" customFormat="1" ht="12" customHeight="1">
      <c r="B89" s="31"/>
      <c r="C89" s="26" t="s">
        <v>20</v>
      </c>
      <c r="F89" s="24" t="str">
        <f>F12</f>
        <v>Kouřim</v>
      </c>
      <c r="I89" s="26" t="s">
        <v>22</v>
      </c>
      <c r="J89" s="50" t="str">
        <f>IF(J12="","",J12)</f>
        <v>23. 11. 2023</v>
      </c>
      <c r="L89" s="31"/>
    </row>
    <row r="90" spans="2:12" s="1" customFormat="1" ht="6.9" customHeight="1">
      <c r="B90" s="31"/>
      <c r="L90" s="31"/>
    </row>
    <row r="91" spans="2:12" s="1" customFormat="1" ht="15.15" customHeight="1">
      <c r="B91" s="31"/>
      <c r="C91" s="26" t="s">
        <v>24</v>
      </c>
      <c r="F91" s="24" t="str">
        <f>E15</f>
        <v>Regionální muzeum v Kouřimi</v>
      </c>
      <c r="I91" s="26" t="s">
        <v>30</v>
      </c>
      <c r="J91" s="29" t="str">
        <f>E21</f>
        <v>IHARCH s.r.o.</v>
      </c>
      <c r="L91" s="31"/>
    </row>
    <row r="92" spans="2:12" s="1" customFormat="1" ht="15.15" customHeight="1">
      <c r="B92" s="31"/>
      <c r="C92" s="26" t="s">
        <v>28</v>
      </c>
      <c r="F92" s="24" t="str">
        <f>IF(E18="","",E18)</f>
        <v>Vyplň údaj</v>
      </c>
      <c r="I92" s="26" t="s">
        <v>33</v>
      </c>
      <c r="J92" s="29" t="str">
        <f>E24</f>
        <v>Ing.P.Čoudek</v>
      </c>
      <c r="L92" s="31"/>
    </row>
    <row r="93" spans="2:12" s="1" customFormat="1" ht="10.35" customHeight="1">
      <c r="B93" s="31"/>
      <c r="L93" s="31"/>
    </row>
    <row r="94" spans="2:12" s="1" customFormat="1" ht="29.25" customHeight="1">
      <c r="B94" s="31"/>
      <c r="C94" s="100" t="s">
        <v>100</v>
      </c>
      <c r="D94" s="92"/>
      <c r="E94" s="92"/>
      <c r="F94" s="92"/>
      <c r="G94" s="92"/>
      <c r="H94" s="92"/>
      <c r="I94" s="92"/>
      <c r="J94" s="101" t="s">
        <v>101</v>
      </c>
      <c r="K94" s="92"/>
      <c r="L94" s="31"/>
    </row>
    <row r="95" spans="2:12" s="1" customFormat="1" ht="10.35" customHeight="1">
      <c r="B95" s="31"/>
      <c r="L95" s="31"/>
    </row>
    <row r="96" spans="2:47" s="1" customFormat="1" ht="22.65" customHeight="1">
      <c r="B96" s="31"/>
      <c r="C96" s="102" t="s">
        <v>102</v>
      </c>
      <c r="J96" s="63">
        <f>J147</f>
        <v>0</v>
      </c>
      <c r="L96" s="31"/>
      <c r="AU96" s="16" t="s">
        <v>103</v>
      </c>
    </row>
    <row r="97" spans="2:12" s="8" customFormat="1" ht="24.9" customHeight="1">
      <c r="B97" s="103"/>
      <c r="D97" s="104" t="s">
        <v>104</v>
      </c>
      <c r="E97" s="105"/>
      <c r="F97" s="105"/>
      <c r="G97" s="105"/>
      <c r="H97" s="105"/>
      <c r="I97" s="105"/>
      <c r="J97" s="106">
        <f>J148</f>
        <v>0</v>
      </c>
      <c r="L97" s="103"/>
    </row>
    <row r="98" spans="2:12" s="9" customFormat="1" ht="19.95" customHeight="1">
      <c r="B98" s="107"/>
      <c r="D98" s="108" t="s">
        <v>105</v>
      </c>
      <c r="E98" s="109"/>
      <c r="F98" s="109"/>
      <c r="G98" s="109"/>
      <c r="H98" s="109"/>
      <c r="I98" s="109"/>
      <c r="J98" s="110">
        <f>J149</f>
        <v>0</v>
      </c>
      <c r="L98" s="107"/>
    </row>
    <row r="99" spans="2:12" s="9" customFormat="1" ht="19.95" customHeight="1">
      <c r="B99" s="107"/>
      <c r="D99" s="108" t="s">
        <v>106</v>
      </c>
      <c r="E99" s="109"/>
      <c r="F99" s="109"/>
      <c r="G99" s="109"/>
      <c r="H99" s="109"/>
      <c r="I99" s="109"/>
      <c r="J99" s="110">
        <f>J204</f>
        <v>0</v>
      </c>
      <c r="L99" s="107"/>
    </row>
    <row r="100" spans="2:12" s="9" customFormat="1" ht="19.95" customHeight="1">
      <c r="B100" s="107"/>
      <c r="D100" s="108" t="s">
        <v>107</v>
      </c>
      <c r="E100" s="109"/>
      <c r="F100" s="109"/>
      <c r="G100" s="109"/>
      <c r="H100" s="109"/>
      <c r="I100" s="109"/>
      <c r="J100" s="110">
        <f>J251</f>
        <v>0</v>
      </c>
      <c r="L100" s="107"/>
    </row>
    <row r="101" spans="2:12" s="9" customFormat="1" ht="19.95" customHeight="1">
      <c r="B101" s="107"/>
      <c r="D101" s="108" t="s">
        <v>108</v>
      </c>
      <c r="E101" s="109"/>
      <c r="F101" s="109"/>
      <c r="G101" s="109"/>
      <c r="H101" s="109"/>
      <c r="I101" s="109"/>
      <c r="J101" s="110">
        <f>J351</f>
        <v>0</v>
      </c>
      <c r="L101" s="107"/>
    </row>
    <row r="102" spans="2:12" s="9" customFormat="1" ht="19.95" customHeight="1">
      <c r="B102" s="107"/>
      <c r="D102" s="108" t="s">
        <v>109</v>
      </c>
      <c r="E102" s="109"/>
      <c r="F102" s="109"/>
      <c r="G102" s="109"/>
      <c r="H102" s="109"/>
      <c r="I102" s="109"/>
      <c r="J102" s="110">
        <f>J363</f>
        <v>0</v>
      </c>
      <c r="L102" s="107"/>
    </row>
    <row r="103" spans="2:12" s="9" customFormat="1" ht="19.95" customHeight="1">
      <c r="B103" s="107"/>
      <c r="D103" s="108" t="s">
        <v>110</v>
      </c>
      <c r="E103" s="109"/>
      <c r="F103" s="109"/>
      <c r="G103" s="109"/>
      <c r="H103" s="109"/>
      <c r="I103" s="109"/>
      <c r="J103" s="110">
        <f>J381</f>
        <v>0</v>
      </c>
      <c r="L103" s="107"/>
    </row>
    <row r="104" spans="2:12" s="9" customFormat="1" ht="19.95" customHeight="1">
      <c r="B104" s="107"/>
      <c r="D104" s="108" t="s">
        <v>111</v>
      </c>
      <c r="E104" s="109"/>
      <c r="F104" s="109"/>
      <c r="G104" s="109"/>
      <c r="H104" s="109"/>
      <c r="I104" s="109"/>
      <c r="J104" s="110">
        <f>J482</f>
        <v>0</v>
      </c>
      <c r="L104" s="107"/>
    </row>
    <row r="105" spans="2:12" s="9" customFormat="1" ht="14.85" customHeight="1">
      <c r="B105" s="107"/>
      <c r="D105" s="108" t="s">
        <v>112</v>
      </c>
      <c r="E105" s="109"/>
      <c r="F105" s="109"/>
      <c r="G105" s="109"/>
      <c r="H105" s="109"/>
      <c r="I105" s="109"/>
      <c r="J105" s="110">
        <f>J531</f>
        <v>0</v>
      </c>
      <c r="L105" s="107"/>
    </row>
    <row r="106" spans="2:12" s="8" customFormat="1" ht="24.9" customHeight="1">
      <c r="B106" s="103"/>
      <c r="D106" s="104" t="s">
        <v>113</v>
      </c>
      <c r="E106" s="105"/>
      <c r="F106" s="105"/>
      <c r="G106" s="105"/>
      <c r="H106" s="105"/>
      <c r="I106" s="105"/>
      <c r="J106" s="106">
        <f>J534</f>
        <v>0</v>
      </c>
      <c r="L106" s="103"/>
    </row>
    <row r="107" spans="2:12" s="9" customFormat="1" ht="19.95" customHeight="1">
      <c r="B107" s="107"/>
      <c r="D107" s="108" t="s">
        <v>114</v>
      </c>
      <c r="E107" s="109"/>
      <c r="F107" s="109"/>
      <c r="G107" s="109"/>
      <c r="H107" s="109"/>
      <c r="I107" s="109"/>
      <c r="J107" s="110">
        <f>J535</f>
        <v>0</v>
      </c>
      <c r="L107" s="107"/>
    </row>
    <row r="108" spans="2:12" s="9" customFormat="1" ht="19.95" customHeight="1">
      <c r="B108" s="107"/>
      <c r="D108" s="108" t="s">
        <v>115</v>
      </c>
      <c r="E108" s="109"/>
      <c r="F108" s="109"/>
      <c r="G108" s="109"/>
      <c r="H108" s="109"/>
      <c r="I108" s="109"/>
      <c r="J108" s="110">
        <f>J618</f>
        <v>0</v>
      </c>
      <c r="L108" s="107"/>
    </row>
    <row r="109" spans="2:12" s="9" customFormat="1" ht="19.95" customHeight="1">
      <c r="B109" s="107"/>
      <c r="D109" s="108" t="s">
        <v>116</v>
      </c>
      <c r="E109" s="109"/>
      <c r="F109" s="109"/>
      <c r="G109" s="109"/>
      <c r="H109" s="109"/>
      <c r="I109" s="109"/>
      <c r="J109" s="110">
        <f>J630</f>
        <v>0</v>
      </c>
      <c r="L109" s="107"/>
    </row>
    <row r="110" spans="2:12" s="9" customFormat="1" ht="19.95" customHeight="1">
      <c r="B110" s="107"/>
      <c r="D110" s="108" t="s">
        <v>117</v>
      </c>
      <c r="E110" s="109"/>
      <c r="F110" s="109"/>
      <c r="G110" s="109"/>
      <c r="H110" s="109"/>
      <c r="I110" s="109"/>
      <c r="J110" s="110">
        <f>J717</f>
        <v>0</v>
      </c>
      <c r="L110" s="107"/>
    </row>
    <row r="111" spans="2:12" s="9" customFormat="1" ht="19.95" customHeight="1">
      <c r="B111" s="107"/>
      <c r="D111" s="108" t="s">
        <v>118</v>
      </c>
      <c r="E111" s="109"/>
      <c r="F111" s="109"/>
      <c r="G111" s="109"/>
      <c r="H111" s="109"/>
      <c r="I111" s="109"/>
      <c r="J111" s="110">
        <f>J731</f>
        <v>0</v>
      </c>
      <c r="L111" s="107"/>
    </row>
    <row r="112" spans="2:12" s="9" customFormat="1" ht="19.95" customHeight="1">
      <c r="B112" s="107"/>
      <c r="D112" s="108" t="s">
        <v>119</v>
      </c>
      <c r="E112" s="109"/>
      <c r="F112" s="109"/>
      <c r="G112" s="109"/>
      <c r="H112" s="109"/>
      <c r="I112" s="109"/>
      <c r="J112" s="110">
        <f>J748</f>
        <v>0</v>
      </c>
      <c r="L112" s="107"/>
    </row>
    <row r="113" spans="2:12" s="9" customFormat="1" ht="19.95" customHeight="1">
      <c r="B113" s="107"/>
      <c r="D113" s="108" t="s">
        <v>120</v>
      </c>
      <c r="E113" s="109"/>
      <c r="F113" s="109"/>
      <c r="G113" s="109"/>
      <c r="H113" s="109"/>
      <c r="I113" s="109"/>
      <c r="J113" s="110">
        <f>J755</f>
        <v>0</v>
      </c>
      <c r="L113" s="107"/>
    </row>
    <row r="114" spans="2:12" s="9" customFormat="1" ht="19.95" customHeight="1">
      <c r="B114" s="107"/>
      <c r="D114" s="108" t="s">
        <v>121</v>
      </c>
      <c r="E114" s="109"/>
      <c r="F114" s="109"/>
      <c r="G114" s="109"/>
      <c r="H114" s="109"/>
      <c r="I114" s="109"/>
      <c r="J114" s="110">
        <f>J878</f>
        <v>0</v>
      </c>
      <c r="L114" s="107"/>
    </row>
    <row r="115" spans="2:12" s="9" customFormat="1" ht="19.95" customHeight="1">
      <c r="B115" s="107"/>
      <c r="D115" s="108" t="s">
        <v>122</v>
      </c>
      <c r="E115" s="109"/>
      <c r="F115" s="109"/>
      <c r="G115" s="109"/>
      <c r="H115" s="109"/>
      <c r="I115" s="109"/>
      <c r="J115" s="110">
        <f>J962</f>
        <v>0</v>
      </c>
      <c r="L115" s="107"/>
    </row>
    <row r="116" spans="2:12" s="9" customFormat="1" ht="19.95" customHeight="1">
      <c r="B116" s="107"/>
      <c r="D116" s="108" t="s">
        <v>123</v>
      </c>
      <c r="E116" s="109"/>
      <c r="F116" s="109"/>
      <c r="G116" s="109"/>
      <c r="H116" s="109"/>
      <c r="I116" s="109"/>
      <c r="J116" s="110">
        <f>J977</f>
        <v>0</v>
      </c>
      <c r="L116" s="107"/>
    </row>
    <row r="117" spans="2:12" s="9" customFormat="1" ht="19.95" customHeight="1">
      <c r="B117" s="107"/>
      <c r="D117" s="108" t="s">
        <v>124</v>
      </c>
      <c r="E117" s="109"/>
      <c r="F117" s="109"/>
      <c r="G117" s="109"/>
      <c r="H117" s="109"/>
      <c r="I117" s="109"/>
      <c r="J117" s="110">
        <f>J996</f>
        <v>0</v>
      </c>
      <c r="L117" s="107"/>
    </row>
    <row r="118" spans="2:12" s="9" customFormat="1" ht="19.95" customHeight="1">
      <c r="B118" s="107"/>
      <c r="D118" s="108" t="s">
        <v>125</v>
      </c>
      <c r="E118" s="109"/>
      <c r="F118" s="109"/>
      <c r="G118" s="109"/>
      <c r="H118" s="109"/>
      <c r="I118" s="109"/>
      <c r="J118" s="110">
        <f>J1068</f>
        <v>0</v>
      </c>
      <c r="L118" s="107"/>
    </row>
    <row r="119" spans="2:12" s="9" customFormat="1" ht="19.95" customHeight="1">
      <c r="B119" s="107"/>
      <c r="D119" s="108" t="s">
        <v>126</v>
      </c>
      <c r="E119" s="109"/>
      <c r="F119" s="109"/>
      <c r="G119" s="109"/>
      <c r="H119" s="109"/>
      <c r="I119" s="109"/>
      <c r="J119" s="110">
        <f>J1093</f>
        <v>0</v>
      </c>
      <c r="L119" s="107"/>
    </row>
    <row r="120" spans="2:12" s="9" customFormat="1" ht="19.95" customHeight="1">
      <c r="B120" s="107"/>
      <c r="D120" s="108" t="s">
        <v>127</v>
      </c>
      <c r="E120" s="109"/>
      <c r="F120" s="109"/>
      <c r="G120" s="109"/>
      <c r="H120" s="109"/>
      <c r="I120" s="109"/>
      <c r="J120" s="110">
        <f>J1139</f>
        <v>0</v>
      </c>
      <c r="L120" s="107"/>
    </row>
    <row r="121" spans="2:12" s="9" customFormat="1" ht="19.95" customHeight="1">
      <c r="B121" s="107"/>
      <c r="D121" s="108" t="s">
        <v>128</v>
      </c>
      <c r="E121" s="109"/>
      <c r="F121" s="109"/>
      <c r="G121" s="109"/>
      <c r="H121" s="109"/>
      <c r="I121" s="109"/>
      <c r="J121" s="110">
        <f>J1149</f>
        <v>0</v>
      </c>
      <c r="L121" s="107"/>
    </row>
    <row r="122" spans="2:12" s="9" customFormat="1" ht="19.95" customHeight="1">
      <c r="B122" s="107"/>
      <c r="D122" s="108" t="s">
        <v>129</v>
      </c>
      <c r="E122" s="109"/>
      <c r="F122" s="109"/>
      <c r="G122" s="109"/>
      <c r="H122" s="109"/>
      <c r="I122" s="109"/>
      <c r="J122" s="110">
        <f>J1161</f>
        <v>0</v>
      </c>
      <c r="L122" s="107"/>
    </row>
    <row r="123" spans="2:12" s="9" customFormat="1" ht="19.95" customHeight="1">
      <c r="B123" s="107"/>
      <c r="D123" s="108" t="s">
        <v>130</v>
      </c>
      <c r="E123" s="109"/>
      <c r="F123" s="109"/>
      <c r="G123" s="109"/>
      <c r="H123" s="109"/>
      <c r="I123" s="109"/>
      <c r="J123" s="110">
        <f>J1245</f>
        <v>0</v>
      </c>
      <c r="L123" s="107"/>
    </row>
    <row r="124" spans="2:12" s="9" customFormat="1" ht="19.95" customHeight="1">
      <c r="B124" s="107"/>
      <c r="D124" s="108" t="s">
        <v>131</v>
      </c>
      <c r="E124" s="109"/>
      <c r="F124" s="109"/>
      <c r="G124" s="109"/>
      <c r="H124" s="109"/>
      <c r="I124" s="109"/>
      <c r="J124" s="110">
        <f>J1248</f>
        <v>0</v>
      </c>
      <c r="L124" s="107"/>
    </row>
    <row r="125" spans="2:12" s="9" customFormat="1" ht="19.95" customHeight="1">
      <c r="B125" s="107"/>
      <c r="D125" s="108" t="s">
        <v>132</v>
      </c>
      <c r="E125" s="109"/>
      <c r="F125" s="109"/>
      <c r="G125" s="109"/>
      <c r="H125" s="109"/>
      <c r="I125" s="109"/>
      <c r="J125" s="110">
        <f>J1267</f>
        <v>0</v>
      </c>
      <c r="L125" s="107"/>
    </row>
    <row r="126" spans="2:12" s="8" customFormat="1" ht="24.9" customHeight="1">
      <c r="B126" s="103"/>
      <c r="D126" s="104" t="s">
        <v>133</v>
      </c>
      <c r="E126" s="105"/>
      <c r="F126" s="105"/>
      <c r="G126" s="105"/>
      <c r="H126" s="105"/>
      <c r="I126" s="105"/>
      <c r="J126" s="106">
        <f>J1281</f>
        <v>0</v>
      </c>
      <c r="L126" s="103"/>
    </row>
    <row r="127" spans="2:12" s="9" customFormat="1" ht="19.95" customHeight="1">
      <c r="B127" s="107"/>
      <c r="D127" s="108" t="s">
        <v>134</v>
      </c>
      <c r="E127" s="109"/>
      <c r="F127" s="109"/>
      <c r="G127" s="109"/>
      <c r="H127" s="109"/>
      <c r="I127" s="109"/>
      <c r="J127" s="110">
        <f>J1282</f>
        <v>0</v>
      </c>
      <c r="L127" s="107"/>
    </row>
    <row r="128" spans="2:12" s="1" customFormat="1" ht="21.75" customHeight="1">
      <c r="B128" s="31"/>
      <c r="L128" s="31"/>
    </row>
    <row r="129" spans="2:12" s="1" customFormat="1" ht="6.9" customHeight="1">
      <c r="B129" s="42"/>
      <c r="C129" s="43"/>
      <c r="D129" s="43"/>
      <c r="E129" s="43"/>
      <c r="F129" s="43"/>
      <c r="G129" s="43"/>
      <c r="H129" s="43"/>
      <c r="I129" s="43"/>
      <c r="J129" s="43"/>
      <c r="K129" s="43"/>
      <c r="L129" s="31"/>
    </row>
    <row r="133" spans="2:12" s="1" customFormat="1" ht="6.9" customHeight="1">
      <c r="B133" s="44"/>
      <c r="C133" s="45"/>
      <c r="D133" s="45"/>
      <c r="E133" s="45"/>
      <c r="F133" s="45"/>
      <c r="G133" s="45"/>
      <c r="H133" s="45"/>
      <c r="I133" s="45"/>
      <c r="J133" s="45"/>
      <c r="K133" s="45"/>
      <c r="L133" s="31"/>
    </row>
    <row r="134" spans="2:12" s="1" customFormat="1" ht="24.9" customHeight="1">
      <c r="B134" s="31"/>
      <c r="C134" s="20" t="s">
        <v>135</v>
      </c>
      <c r="L134" s="31"/>
    </row>
    <row r="135" spans="2:12" s="1" customFormat="1" ht="6.9" customHeight="1">
      <c r="B135" s="31"/>
      <c r="L135" s="31"/>
    </row>
    <row r="136" spans="2:12" s="1" customFormat="1" ht="12" customHeight="1">
      <c r="B136" s="31"/>
      <c r="C136" s="26" t="s">
        <v>16</v>
      </c>
      <c r="L136" s="31"/>
    </row>
    <row r="137" spans="2:12" s="1" customFormat="1" ht="16.5" customHeight="1">
      <c r="B137" s="31"/>
      <c r="E137" s="781" t="str">
        <f>E7</f>
        <v>Vstupní budova Muzea lidových staveb v Kouřimi</v>
      </c>
      <c r="F137" s="782"/>
      <c r="G137" s="782"/>
      <c r="H137" s="782"/>
      <c r="L137" s="31"/>
    </row>
    <row r="138" spans="2:12" s="1" customFormat="1" ht="12" customHeight="1">
      <c r="B138" s="31"/>
      <c r="C138" s="26" t="s">
        <v>96</v>
      </c>
      <c r="L138" s="31"/>
    </row>
    <row r="139" spans="2:12" s="1" customFormat="1" ht="16.5" customHeight="1">
      <c r="B139" s="31"/>
      <c r="E139" s="763" t="str">
        <f>E9</f>
        <v>01 - Vstupní budova Muzea lidových staveb v Kouřimi</v>
      </c>
      <c r="F139" s="780"/>
      <c r="G139" s="780"/>
      <c r="H139" s="780"/>
      <c r="L139" s="31"/>
    </row>
    <row r="140" spans="2:12" s="1" customFormat="1" ht="6.9" customHeight="1">
      <c r="B140" s="31"/>
      <c r="L140" s="31"/>
    </row>
    <row r="141" spans="2:12" s="1" customFormat="1" ht="12" customHeight="1">
      <c r="B141" s="31"/>
      <c r="C141" s="26" t="s">
        <v>20</v>
      </c>
      <c r="F141" s="24" t="str">
        <f>F12</f>
        <v>Kouřim</v>
      </c>
      <c r="I141" s="26" t="s">
        <v>22</v>
      </c>
      <c r="J141" s="50" t="str">
        <f>IF(J12="","",J12)</f>
        <v>23. 11. 2023</v>
      </c>
      <c r="L141" s="31"/>
    </row>
    <row r="142" spans="2:12" s="1" customFormat="1" ht="6.9" customHeight="1">
      <c r="B142" s="31"/>
      <c r="L142" s="31"/>
    </row>
    <row r="143" spans="2:12" s="1" customFormat="1" ht="15.15" customHeight="1">
      <c r="B143" s="31"/>
      <c r="C143" s="26" t="s">
        <v>24</v>
      </c>
      <c r="F143" s="24" t="str">
        <f>E15</f>
        <v>Regionální muzeum v Kouřimi</v>
      </c>
      <c r="I143" s="26" t="s">
        <v>30</v>
      </c>
      <c r="J143" s="29" t="str">
        <f>E21</f>
        <v>IHARCH s.r.o.</v>
      </c>
      <c r="L143" s="31"/>
    </row>
    <row r="144" spans="2:12" s="1" customFormat="1" ht="15.15" customHeight="1">
      <c r="B144" s="31"/>
      <c r="C144" s="26" t="s">
        <v>28</v>
      </c>
      <c r="F144" s="24" t="str">
        <f>IF(E18="","",E18)</f>
        <v>Vyplň údaj</v>
      </c>
      <c r="I144" s="26" t="s">
        <v>33</v>
      </c>
      <c r="J144" s="29" t="str">
        <f>E24</f>
        <v>Ing.P.Čoudek</v>
      </c>
      <c r="L144" s="31"/>
    </row>
    <row r="145" spans="2:12" s="1" customFormat="1" ht="10.35" customHeight="1">
      <c r="B145" s="31"/>
      <c r="L145" s="31"/>
    </row>
    <row r="146" spans="2:20" s="10" customFormat="1" ht="29.25" customHeight="1">
      <c r="B146" s="111"/>
      <c r="C146" s="112" t="s">
        <v>136</v>
      </c>
      <c r="D146" s="113" t="s">
        <v>61</v>
      </c>
      <c r="E146" s="113" t="s">
        <v>57</v>
      </c>
      <c r="F146" s="113" t="s">
        <v>58</v>
      </c>
      <c r="G146" s="113" t="s">
        <v>137</v>
      </c>
      <c r="H146" s="113" t="s">
        <v>138</v>
      </c>
      <c r="I146" s="113" t="s">
        <v>139</v>
      </c>
      <c r="J146" s="114" t="s">
        <v>101</v>
      </c>
      <c r="K146" s="115" t="s">
        <v>140</v>
      </c>
      <c r="L146" s="111"/>
      <c r="M146" s="56" t="s">
        <v>1</v>
      </c>
      <c r="N146" s="57" t="s">
        <v>40</v>
      </c>
      <c r="O146" s="57" t="s">
        <v>141</v>
      </c>
      <c r="P146" s="57" t="s">
        <v>142</v>
      </c>
      <c r="Q146" s="57" t="s">
        <v>143</v>
      </c>
      <c r="R146" s="57" t="s">
        <v>144</v>
      </c>
      <c r="S146" s="57" t="s">
        <v>145</v>
      </c>
      <c r="T146" s="58" t="s">
        <v>146</v>
      </c>
    </row>
    <row r="147" spans="2:63" s="1" customFormat="1" ht="22.65" customHeight="1">
      <c r="B147" s="31"/>
      <c r="C147" s="61" t="s">
        <v>147</v>
      </c>
      <c r="J147" s="116">
        <f>BK147</f>
        <v>0</v>
      </c>
      <c r="L147" s="31"/>
      <c r="M147" s="59"/>
      <c r="N147" s="51"/>
      <c r="O147" s="51"/>
      <c r="P147" s="117">
        <f>P148+P534+P1281</f>
        <v>0</v>
      </c>
      <c r="Q147" s="51"/>
      <c r="R147" s="117">
        <f>R148+R534+R1281</f>
        <v>572.2077742</v>
      </c>
      <c r="S147" s="51"/>
      <c r="T147" s="118">
        <f>T148+T534+T1281</f>
        <v>0.0931425</v>
      </c>
      <c r="AT147" s="16" t="s">
        <v>75</v>
      </c>
      <c r="AU147" s="16" t="s">
        <v>103</v>
      </c>
      <c r="BK147" s="119">
        <f>BK148+BK534+BK1281</f>
        <v>0</v>
      </c>
    </row>
    <row r="148" spans="2:63" s="11" customFormat="1" ht="25.95" customHeight="1">
      <c r="B148" s="120"/>
      <c r="D148" s="121" t="s">
        <v>75</v>
      </c>
      <c r="E148" s="122" t="s">
        <v>148</v>
      </c>
      <c r="F148" s="122" t="s">
        <v>149</v>
      </c>
      <c r="I148" s="123"/>
      <c r="J148" s="124">
        <f>BK148</f>
        <v>0</v>
      </c>
      <c r="L148" s="120"/>
      <c r="M148" s="125"/>
      <c r="P148" s="126">
        <f>P149+P204+P251+P351+P363+P381+P482</f>
        <v>0</v>
      </c>
      <c r="R148" s="126">
        <f>R149+R204+R251+R351+R363+R381+R482</f>
        <v>537.34408118</v>
      </c>
      <c r="T148" s="127">
        <f>T149+T204+T251+T351+T363+T381+T482</f>
        <v>0</v>
      </c>
      <c r="AR148" s="121" t="s">
        <v>83</v>
      </c>
      <c r="AT148" s="128" t="s">
        <v>75</v>
      </c>
      <c r="AU148" s="128" t="s">
        <v>76</v>
      </c>
      <c r="AY148" s="121" t="s">
        <v>150</v>
      </c>
      <c r="BK148" s="129">
        <f>BK149+BK204+BK251+BK351+BK363+BK381+BK482</f>
        <v>0</v>
      </c>
    </row>
    <row r="149" spans="2:63" s="11" customFormat="1" ht="22.65" customHeight="1">
      <c r="B149" s="120"/>
      <c r="D149" s="121" t="s">
        <v>75</v>
      </c>
      <c r="E149" s="130" t="s">
        <v>83</v>
      </c>
      <c r="F149" s="130" t="s">
        <v>151</v>
      </c>
      <c r="I149" s="123"/>
      <c r="J149" s="131">
        <f>BK149</f>
        <v>0</v>
      </c>
      <c r="L149" s="120"/>
      <c r="M149" s="125"/>
      <c r="P149" s="126">
        <f>SUM(P150:P203)</f>
        <v>0</v>
      </c>
      <c r="R149" s="126">
        <f>SUM(R150:R203)</f>
        <v>0</v>
      </c>
      <c r="T149" s="127">
        <f>SUM(T150:T203)</f>
        <v>0</v>
      </c>
      <c r="AR149" s="121" t="s">
        <v>83</v>
      </c>
      <c r="AT149" s="128" t="s">
        <v>75</v>
      </c>
      <c r="AU149" s="128" t="s">
        <v>83</v>
      </c>
      <c r="AY149" s="121" t="s">
        <v>150</v>
      </c>
      <c r="BK149" s="129">
        <f>SUM(BK150:BK203)</f>
        <v>0</v>
      </c>
    </row>
    <row r="150" spans="2:65" s="1" customFormat="1" ht="24.15" customHeight="1">
      <c r="B150" s="31"/>
      <c r="C150" s="132" t="s">
        <v>83</v>
      </c>
      <c r="D150" s="132" t="s">
        <v>152</v>
      </c>
      <c r="E150" s="133" t="s">
        <v>153</v>
      </c>
      <c r="F150" s="134" t="s">
        <v>154</v>
      </c>
      <c r="G150" s="135" t="s">
        <v>155</v>
      </c>
      <c r="H150" s="136">
        <v>483.15</v>
      </c>
      <c r="I150" s="137"/>
      <c r="J150" s="138">
        <f>ROUND(I150*H150,2)</f>
        <v>0</v>
      </c>
      <c r="K150" s="139"/>
      <c r="L150" s="31"/>
      <c r="M150" s="140" t="s">
        <v>1</v>
      </c>
      <c r="N150" s="141" t="s">
        <v>41</v>
      </c>
      <c r="P150" s="142">
        <f>O150*H150</f>
        <v>0</v>
      </c>
      <c r="Q150" s="142">
        <v>0</v>
      </c>
      <c r="R150" s="142">
        <f>Q150*H150</f>
        <v>0</v>
      </c>
      <c r="S150" s="142">
        <v>0</v>
      </c>
      <c r="T150" s="143">
        <f>S150*H150</f>
        <v>0</v>
      </c>
      <c r="AR150" s="144" t="s">
        <v>156</v>
      </c>
      <c r="AT150" s="144" t="s">
        <v>152</v>
      </c>
      <c r="AU150" s="144" t="s">
        <v>85</v>
      </c>
      <c r="AY150" s="16" t="s">
        <v>150</v>
      </c>
      <c r="BE150" s="145">
        <f>IF(N150="základní",J150,0)</f>
        <v>0</v>
      </c>
      <c r="BF150" s="145">
        <f>IF(N150="snížená",J150,0)</f>
        <v>0</v>
      </c>
      <c r="BG150" s="145">
        <f>IF(N150="zákl. přenesená",J150,0)</f>
        <v>0</v>
      </c>
      <c r="BH150" s="145">
        <f>IF(N150="sníž. přenesená",J150,0)</f>
        <v>0</v>
      </c>
      <c r="BI150" s="145">
        <f>IF(N150="nulová",J150,0)</f>
        <v>0</v>
      </c>
      <c r="BJ150" s="16" t="s">
        <v>83</v>
      </c>
      <c r="BK150" s="145">
        <f>ROUND(I150*H150,2)</f>
        <v>0</v>
      </c>
      <c r="BL150" s="16" t="s">
        <v>156</v>
      </c>
      <c r="BM150" s="144" t="s">
        <v>157</v>
      </c>
    </row>
    <row r="151" spans="2:47" s="1" customFormat="1" ht="19.2">
      <c r="B151" s="31"/>
      <c r="D151" s="146" t="s">
        <v>158</v>
      </c>
      <c r="F151" s="147" t="s">
        <v>159</v>
      </c>
      <c r="I151" s="148"/>
      <c r="L151" s="31"/>
      <c r="M151" s="149"/>
      <c r="T151" s="53"/>
      <c r="AT151" s="16" t="s">
        <v>158</v>
      </c>
      <c r="AU151" s="16" t="s">
        <v>85</v>
      </c>
    </row>
    <row r="152" spans="2:51" s="12" customFormat="1" ht="12">
      <c r="B152" s="150"/>
      <c r="D152" s="146" t="s">
        <v>160</v>
      </c>
      <c r="E152" s="151" t="s">
        <v>1</v>
      </c>
      <c r="F152" s="152" t="s">
        <v>161</v>
      </c>
      <c r="H152" s="153">
        <v>171</v>
      </c>
      <c r="I152" s="154"/>
      <c r="L152" s="150"/>
      <c r="M152" s="155"/>
      <c r="T152" s="156"/>
      <c r="AT152" s="151" t="s">
        <v>160</v>
      </c>
      <c r="AU152" s="151" t="s">
        <v>85</v>
      </c>
      <c r="AV152" s="12" t="s">
        <v>85</v>
      </c>
      <c r="AW152" s="12" t="s">
        <v>32</v>
      </c>
      <c r="AX152" s="12" t="s">
        <v>76</v>
      </c>
      <c r="AY152" s="151" t="s">
        <v>150</v>
      </c>
    </row>
    <row r="153" spans="2:51" s="12" customFormat="1" ht="12">
      <c r="B153" s="150"/>
      <c r="D153" s="146" t="s">
        <v>160</v>
      </c>
      <c r="E153" s="151" t="s">
        <v>1</v>
      </c>
      <c r="F153" s="152" t="s">
        <v>162</v>
      </c>
      <c r="H153" s="153">
        <v>33.15</v>
      </c>
      <c r="I153" s="154"/>
      <c r="L153" s="150"/>
      <c r="M153" s="155"/>
      <c r="T153" s="156"/>
      <c r="AT153" s="151" t="s">
        <v>160</v>
      </c>
      <c r="AU153" s="151" t="s">
        <v>85</v>
      </c>
      <c r="AV153" s="12" t="s">
        <v>85</v>
      </c>
      <c r="AW153" s="12" t="s">
        <v>32</v>
      </c>
      <c r="AX153" s="12" t="s">
        <v>76</v>
      </c>
      <c r="AY153" s="151" t="s">
        <v>150</v>
      </c>
    </row>
    <row r="154" spans="2:51" s="12" customFormat="1" ht="12">
      <c r="B154" s="150"/>
      <c r="D154" s="146" t="s">
        <v>160</v>
      </c>
      <c r="E154" s="151" t="s">
        <v>1</v>
      </c>
      <c r="F154" s="152" t="s">
        <v>163</v>
      </c>
      <c r="H154" s="153">
        <v>279</v>
      </c>
      <c r="I154" s="154"/>
      <c r="L154" s="150"/>
      <c r="M154" s="155"/>
      <c r="T154" s="156"/>
      <c r="AT154" s="151" t="s">
        <v>160</v>
      </c>
      <c r="AU154" s="151" t="s">
        <v>85</v>
      </c>
      <c r="AV154" s="12" t="s">
        <v>85</v>
      </c>
      <c r="AW154" s="12" t="s">
        <v>32</v>
      </c>
      <c r="AX154" s="12" t="s">
        <v>76</v>
      </c>
      <c r="AY154" s="151" t="s">
        <v>150</v>
      </c>
    </row>
    <row r="155" spans="2:51" s="13" customFormat="1" ht="12">
      <c r="B155" s="157"/>
      <c r="D155" s="146" t="s">
        <v>160</v>
      </c>
      <c r="E155" s="158" t="s">
        <v>1</v>
      </c>
      <c r="F155" s="159" t="s">
        <v>164</v>
      </c>
      <c r="H155" s="160">
        <v>483.15</v>
      </c>
      <c r="I155" s="161"/>
      <c r="L155" s="157"/>
      <c r="M155" s="162"/>
      <c r="T155" s="163"/>
      <c r="AT155" s="158" t="s">
        <v>160</v>
      </c>
      <c r="AU155" s="158" t="s">
        <v>85</v>
      </c>
      <c r="AV155" s="13" t="s">
        <v>156</v>
      </c>
      <c r="AW155" s="13" t="s">
        <v>32</v>
      </c>
      <c r="AX155" s="13" t="s">
        <v>83</v>
      </c>
      <c r="AY155" s="158" t="s">
        <v>150</v>
      </c>
    </row>
    <row r="156" spans="2:65" s="1" customFormat="1" ht="33" customHeight="1">
      <c r="B156" s="31"/>
      <c r="C156" s="132" t="s">
        <v>85</v>
      </c>
      <c r="D156" s="132" t="s">
        <v>152</v>
      </c>
      <c r="E156" s="133" t="s">
        <v>165</v>
      </c>
      <c r="F156" s="134" t="s">
        <v>166</v>
      </c>
      <c r="G156" s="135" t="s">
        <v>167</v>
      </c>
      <c r="H156" s="136">
        <v>27.9</v>
      </c>
      <c r="I156" s="137"/>
      <c r="J156" s="138">
        <f>ROUND(I156*H156,2)</f>
        <v>0</v>
      </c>
      <c r="K156" s="139"/>
      <c r="L156" s="31"/>
      <c r="M156" s="140" t="s">
        <v>1</v>
      </c>
      <c r="N156" s="141" t="s">
        <v>41</v>
      </c>
      <c r="P156" s="142">
        <f>O156*H156</f>
        <v>0</v>
      </c>
      <c r="Q156" s="142">
        <v>0</v>
      </c>
      <c r="R156" s="142">
        <f>Q156*H156</f>
        <v>0</v>
      </c>
      <c r="S156" s="142">
        <v>0</v>
      </c>
      <c r="T156" s="143">
        <f>S156*H156</f>
        <v>0</v>
      </c>
      <c r="AR156" s="144" t="s">
        <v>156</v>
      </c>
      <c r="AT156" s="144" t="s">
        <v>152</v>
      </c>
      <c r="AU156" s="144" t="s">
        <v>85</v>
      </c>
      <c r="AY156" s="16" t="s">
        <v>150</v>
      </c>
      <c r="BE156" s="145">
        <f>IF(N156="základní",J156,0)</f>
        <v>0</v>
      </c>
      <c r="BF156" s="145">
        <f>IF(N156="snížená",J156,0)</f>
        <v>0</v>
      </c>
      <c r="BG156" s="145">
        <f>IF(N156="zákl. přenesená",J156,0)</f>
        <v>0</v>
      </c>
      <c r="BH156" s="145">
        <f>IF(N156="sníž. přenesená",J156,0)</f>
        <v>0</v>
      </c>
      <c r="BI156" s="145">
        <f>IF(N156="nulová",J156,0)</f>
        <v>0</v>
      </c>
      <c r="BJ156" s="16" t="s">
        <v>83</v>
      </c>
      <c r="BK156" s="145">
        <f>ROUND(I156*H156,2)</f>
        <v>0</v>
      </c>
      <c r="BL156" s="16" t="s">
        <v>156</v>
      </c>
      <c r="BM156" s="144" t="s">
        <v>168</v>
      </c>
    </row>
    <row r="157" spans="2:47" s="1" customFormat="1" ht="19.2">
      <c r="B157" s="31"/>
      <c r="D157" s="146" t="s">
        <v>158</v>
      </c>
      <c r="F157" s="147" t="s">
        <v>169</v>
      </c>
      <c r="I157" s="148"/>
      <c r="L157" s="31"/>
      <c r="M157" s="149"/>
      <c r="T157" s="53"/>
      <c r="AT157" s="16" t="s">
        <v>158</v>
      </c>
      <c r="AU157" s="16" t="s">
        <v>85</v>
      </c>
    </row>
    <row r="158" spans="2:51" s="12" customFormat="1" ht="12">
      <c r="B158" s="150"/>
      <c r="D158" s="146" t="s">
        <v>160</v>
      </c>
      <c r="E158" s="151" t="s">
        <v>1</v>
      </c>
      <c r="F158" s="152" t="s">
        <v>170</v>
      </c>
      <c r="H158" s="153">
        <v>27.9</v>
      </c>
      <c r="I158" s="154"/>
      <c r="L158" s="150"/>
      <c r="M158" s="155"/>
      <c r="T158" s="156"/>
      <c r="AT158" s="151" t="s">
        <v>160</v>
      </c>
      <c r="AU158" s="151" t="s">
        <v>85</v>
      </c>
      <c r="AV158" s="12" t="s">
        <v>85</v>
      </c>
      <c r="AW158" s="12" t="s">
        <v>32</v>
      </c>
      <c r="AX158" s="12" t="s">
        <v>83</v>
      </c>
      <c r="AY158" s="151" t="s">
        <v>150</v>
      </c>
    </row>
    <row r="159" spans="2:65" s="1" customFormat="1" ht="33" customHeight="1">
      <c r="B159" s="31"/>
      <c r="C159" s="132" t="s">
        <v>171</v>
      </c>
      <c r="D159" s="132" t="s">
        <v>152</v>
      </c>
      <c r="E159" s="133" t="s">
        <v>172</v>
      </c>
      <c r="F159" s="134" t="s">
        <v>173</v>
      </c>
      <c r="G159" s="135" t="s">
        <v>167</v>
      </c>
      <c r="H159" s="136">
        <v>606.4</v>
      </c>
      <c r="I159" s="137"/>
      <c r="J159" s="138">
        <f>ROUND(I159*H159,2)</f>
        <v>0</v>
      </c>
      <c r="K159" s="139"/>
      <c r="L159" s="31"/>
      <c r="M159" s="140" t="s">
        <v>1</v>
      </c>
      <c r="N159" s="141" t="s">
        <v>41</v>
      </c>
      <c r="P159" s="142">
        <f>O159*H159</f>
        <v>0</v>
      </c>
      <c r="Q159" s="142">
        <v>0</v>
      </c>
      <c r="R159" s="142">
        <f>Q159*H159</f>
        <v>0</v>
      </c>
      <c r="S159" s="142">
        <v>0</v>
      </c>
      <c r="T159" s="143">
        <f>S159*H159</f>
        <v>0</v>
      </c>
      <c r="AR159" s="144" t="s">
        <v>156</v>
      </c>
      <c r="AT159" s="144" t="s">
        <v>152</v>
      </c>
      <c r="AU159" s="144" t="s">
        <v>85</v>
      </c>
      <c r="AY159" s="16" t="s">
        <v>150</v>
      </c>
      <c r="BE159" s="145">
        <f>IF(N159="základní",J159,0)</f>
        <v>0</v>
      </c>
      <c r="BF159" s="145">
        <f>IF(N159="snížená",J159,0)</f>
        <v>0</v>
      </c>
      <c r="BG159" s="145">
        <f>IF(N159="zákl. přenesená",J159,0)</f>
        <v>0</v>
      </c>
      <c r="BH159" s="145">
        <f>IF(N159="sníž. přenesená",J159,0)</f>
        <v>0</v>
      </c>
      <c r="BI159" s="145">
        <f>IF(N159="nulová",J159,0)</f>
        <v>0</v>
      </c>
      <c r="BJ159" s="16" t="s">
        <v>83</v>
      </c>
      <c r="BK159" s="145">
        <f>ROUND(I159*H159,2)</f>
        <v>0</v>
      </c>
      <c r="BL159" s="16" t="s">
        <v>156</v>
      </c>
      <c r="BM159" s="144" t="s">
        <v>174</v>
      </c>
    </row>
    <row r="160" spans="2:47" s="1" customFormat="1" ht="28.8">
      <c r="B160" s="31"/>
      <c r="D160" s="146" t="s">
        <v>158</v>
      </c>
      <c r="F160" s="147" t="s">
        <v>175</v>
      </c>
      <c r="I160" s="148"/>
      <c r="L160" s="31"/>
      <c r="M160" s="149"/>
      <c r="T160" s="53"/>
      <c r="AT160" s="16" t="s">
        <v>158</v>
      </c>
      <c r="AU160" s="16" t="s">
        <v>85</v>
      </c>
    </row>
    <row r="161" spans="2:51" s="12" customFormat="1" ht="12">
      <c r="B161" s="150"/>
      <c r="D161" s="146" t="s">
        <v>160</v>
      </c>
      <c r="E161" s="151" t="s">
        <v>1</v>
      </c>
      <c r="F161" s="152" t="s">
        <v>176</v>
      </c>
      <c r="H161" s="153">
        <v>308.75</v>
      </c>
      <c r="I161" s="154"/>
      <c r="L161" s="150"/>
      <c r="M161" s="155"/>
      <c r="T161" s="156"/>
      <c r="AT161" s="151" t="s">
        <v>160</v>
      </c>
      <c r="AU161" s="151" t="s">
        <v>85</v>
      </c>
      <c r="AV161" s="12" t="s">
        <v>85</v>
      </c>
      <c r="AW161" s="12" t="s">
        <v>32</v>
      </c>
      <c r="AX161" s="12" t="s">
        <v>76</v>
      </c>
      <c r="AY161" s="151" t="s">
        <v>150</v>
      </c>
    </row>
    <row r="162" spans="2:51" s="12" customFormat="1" ht="12">
      <c r="B162" s="150"/>
      <c r="D162" s="146" t="s">
        <v>160</v>
      </c>
      <c r="E162" s="151" t="s">
        <v>1</v>
      </c>
      <c r="F162" s="152" t="s">
        <v>177</v>
      </c>
      <c r="H162" s="153">
        <v>269.75</v>
      </c>
      <c r="I162" s="154"/>
      <c r="L162" s="150"/>
      <c r="M162" s="155"/>
      <c r="T162" s="156"/>
      <c r="AT162" s="151" t="s">
        <v>160</v>
      </c>
      <c r="AU162" s="151" t="s">
        <v>85</v>
      </c>
      <c r="AV162" s="12" t="s">
        <v>85</v>
      </c>
      <c r="AW162" s="12" t="s">
        <v>32</v>
      </c>
      <c r="AX162" s="12" t="s">
        <v>76</v>
      </c>
      <c r="AY162" s="151" t="s">
        <v>150</v>
      </c>
    </row>
    <row r="163" spans="2:51" s="12" customFormat="1" ht="12">
      <c r="B163" s="150"/>
      <c r="D163" s="146" t="s">
        <v>160</v>
      </c>
      <c r="E163" s="151" t="s">
        <v>1</v>
      </c>
      <c r="F163" s="152" t="s">
        <v>170</v>
      </c>
      <c r="H163" s="153">
        <v>27.9</v>
      </c>
      <c r="I163" s="154"/>
      <c r="L163" s="150"/>
      <c r="M163" s="155"/>
      <c r="T163" s="156"/>
      <c r="AT163" s="151" t="s">
        <v>160</v>
      </c>
      <c r="AU163" s="151" t="s">
        <v>85</v>
      </c>
      <c r="AV163" s="12" t="s">
        <v>85</v>
      </c>
      <c r="AW163" s="12" t="s">
        <v>32</v>
      </c>
      <c r="AX163" s="12" t="s">
        <v>76</v>
      </c>
      <c r="AY163" s="151" t="s">
        <v>150</v>
      </c>
    </row>
    <row r="164" spans="2:51" s="13" customFormat="1" ht="12">
      <c r="B164" s="157"/>
      <c r="D164" s="146" t="s">
        <v>160</v>
      </c>
      <c r="E164" s="158" t="s">
        <v>1</v>
      </c>
      <c r="F164" s="159" t="s">
        <v>164</v>
      </c>
      <c r="H164" s="160">
        <v>606.4</v>
      </c>
      <c r="I164" s="161"/>
      <c r="L164" s="157"/>
      <c r="M164" s="162"/>
      <c r="T164" s="163"/>
      <c r="AT164" s="158" t="s">
        <v>160</v>
      </c>
      <c r="AU164" s="158" t="s">
        <v>85</v>
      </c>
      <c r="AV164" s="13" t="s">
        <v>156</v>
      </c>
      <c r="AW164" s="13" t="s">
        <v>32</v>
      </c>
      <c r="AX164" s="13" t="s">
        <v>83</v>
      </c>
      <c r="AY164" s="158" t="s">
        <v>150</v>
      </c>
    </row>
    <row r="165" spans="2:65" s="1" customFormat="1" ht="33" customHeight="1">
      <c r="B165" s="31"/>
      <c r="C165" s="132" t="s">
        <v>156</v>
      </c>
      <c r="D165" s="132" t="s">
        <v>152</v>
      </c>
      <c r="E165" s="133" t="s">
        <v>178</v>
      </c>
      <c r="F165" s="134" t="s">
        <v>179</v>
      </c>
      <c r="G165" s="135" t="s">
        <v>167</v>
      </c>
      <c r="H165" s="136">
        <v>67.761</v>
      </c>
      <c r="I165" s="137"/>
      <c r="J165" s="138">
        <f>ROUND(I165*H165,2)</f>
        <v>0</v>
      </c>
      <c r="K165" s="139"/>
      <c r="L165" s="31"/>
      <c r="M165" s="140" t="s">
        <v>1</v>
      </c>
      <c r="N165" s="141" t="s">
        <v>41</v>
      </c>
      <c r="P165" s="142">
        <f>O165*H165</f>
        <v>0</v>
      </c>
      <c r="Q165" s="142">
        <v>0</v>
      </c>
      <c r="R165" s="142">
        <f>Q165*H165</f>
        <v>0</v>
      </c>
      <c r="S165" s="142">
        <v>0</v>
      </c>
      <c r="T165" s="143">
        <f>S165*H165</f>
        <v>0</v>
      </c>
      <c r="AR165" s="144" t="s">
        <v>156</v>
      </c>
      <c r="AT165" s="144" t="s">
        <v>152</v>
      </c>
      <c r="AU165" s="144" t="s">
        <v>85</v>
      </c>
      <c r="AY165" s="16" t="s">
        <v>150</v>
      </c>
      <c r="BE165" s="145">
        <f>IF(N165="základní",J165,0)</f>
        <v>0</v>
      </c>
      <c r="BF165" s="145">
        <f>IF(N165="snížená",J165,0)</f>
        <v>0</v>
      </c>
      <c r="BG165" s="145">
        <f>IF(N165="zákl. přenesená",J165,0)</f>
        <v>0</v>
      </c>
      <c r="BH165" s="145">
        <f>IF(N165="sníž. přenesená",J165,0)</f>
        <v>0</v>
      </c>
      <c r="BI165" s="145">
        <f>IF(N165="nulová",J165,0)</f>
        <v>0</v>
      </c>
      <c r="BJ165" s="16" t="s">
        <v>83</v>
      </c>
      <c r="BK165" s="145">
        <f>ROUND(I165*H165,2)</f>
        <v>0</v>
      </c>
      <c r="BL165" s="16" t="s">
        <v>156</v>
      </c>
      <c r="BM165" s="144" t="s">
        <v>180</v>
      </c>
    </row>
    <row r="166" spans="2:47" s="1" customFormat="1" ht="28.8">
      <c r="B166" s="31"/>
      <c r="D166" s="146" t="s">
        <v>158</v>
      </c>
      <c r="F166" s="147" t="s">
        <v>181</v>
      </c>
      <c r="I166" s="148"/>
      <c r="L166" s="31"/>
      <c r="M166" s="149"/>
      <c r="T166" s="53"/>
      <c r="AT166" s="16" t="s">
        <v>158</v>
      </c>
      <c r="AU166" s="16" t="s">
        <v>85</v>
      </c>
    </row>
    <row r="167" spans="2:51" s="14" customFormat="1" ht="12">
      <c r="B167" s="164"/>
      <c r="D167" s="146" t="s">
        <v>160</v>
      </c>
      <c r="E167" s="165" t="s">
        <v>1</v>
      </c>
      <c r="F167" s="166" t="s">
        <v>182</v>
      </c>
      <c r="H167" s="165" t="s">
        <v>1</v>
      </c>
      <c r="I167" s="167"/>
      <c r="L167" s="164"/>
      <c r="M167" s="168"/>
      <c r="T167" s="169"/>
      <c r="AT167" s="165" t="s">
        <v>160</v>
      </c>
      <c r="AU167" s="165" t="s">
        <v>85</v>
      </c>
      <c r="AV167" s="14" t="s">
        <v>83</v>
      </c>
      <c r="AW167" s="14" t="s">
        <v>32</v>
      </c>
      <c r="AX167" s="14" t="s">
        <v>76</v>
      </c>
      <c r="AY167" s="165" t="s">
        <v>150</v>
      </c>
    </row>
    <row r="168" spans="2:51" s="12" customFormat="1" ht="20.4">
      <c r="B168" s="150"/>
      <c r="D168" s="146" t="s">
        <v>160</v>
      </c>
      <c r="E168" s="151" t="s">
        <v>1</v>
      </c>
      <c r="F168" s="152" t="s">
        <v>183</v>
      </c>
      <c r="H168" s="153">
        <v>55.629</v>
      </c>
      <c r="I168" s="154"/>
      <c r="L168" s="150"/>
      <c r="M168" s="155"/>
      <c r="T168" s="156"/>
      <c r="AT168" s="151" t="s">
        <v>160</v>
      </c>
      <c r="AU168" s="151" t="s">
        <v>85</v>
      </c>
      <c r="AV168" s="12" t="s">
        <v>85</v>
      </c>
      <c r="AW168" s="12" t="s">
        <v>32</v>
      </c>
      <c r="AX168" s="12" t="s">
        <v>76</v>
      </c>
      <c r="AY168" s="151" t="s">
        <v>150</v>
      </c>
    </row>
    <row r="169" spans="2:51" s="12" customFormat="1" ht="12">
      <c r="B169" s="150"/>
      <c r="D169" s="146" t="s">
        <v>160</v>
      </c>
      <c r="E169" s="151" t="s">
        <v>1</v>
      </c>
      <c r="F169" s="152" t="s">
        <v>184</v>
      </c>
      <c r="H169" s="153">
        <v>9.84</v>
      </c>
      <c r="I169" s="154"/>
      <c r="L169" s="150"/>
      <c r="M169" s="155"/>
      <c r="T169" s="156"/>
      <c r="AT169" s="151" t="s">
        <v>160</v>
      </c>
      <c r="AU169" s="151" t="s">
        <v>85</v>
      </c>
      <c r="AV169" s="12" t="s">
        <v>85</v>
      </c>
      <c r="AW169" s="12" t="s">
        <v>32</v>
      </c>
      <c r="AX169" s="12" t="s">
        <v>76</v>
      </c>
      <c r="AY169" s="151" t="s">
        <v>150</v>
      </c>
    </row>
    <row r="170" spans="2:51" s="12" customFormat="1" ht="12">
      <c r="B170" s="150"/>
      <c r="D170" s="146" t="s">
        <v>160</v>
      </c>
      <c r="E170" s="151" t="s">
        <v>1</v>
      </c>
      <c r="F170" s="152" t="s">
        <v>185</v>
      </c>
      <c r="H170" s="153">
        <v>1.606</v>
      </c>
      <c r="I170" s="154"/>
      <c r="L170" s="150"/>
      <c r="M170" s="155"/>
      <c r="T170" s="156"/>
      <c r="AT170" s="151" t="s">
        <v>160</v>
      </c>
      <c r="AU170" s="151" t="s">
        <v>85</v>
      </c>
      <c r="AV170" s="12" t="s">
        <v>85</v>
      </c>
      <c r="AW170" s="12" t="s">
        <v>32</v>
      </c>
      <c r="AX170" s="12" t="s">
        <v>76</v>
      </c>
      <c r="AY170" s="151" t="s">
        <v>150</v>
      </c>
    </row>
    <row r="171" spans="2:51" s="12" customFormat="1" ht="12">
      <c r="B171" s="150"/>
      <c r="D171" s="146" t="s">
        <v>160</v>
      </c>
      <c r="E171" s="151" t="s">
        <v>1</v>
      </c>
      <c r="F171" s="152" t="s">
        <v>186</v>
      </c>
      <c r="H171" s="153">
        <v>0.686</v>
      </c>
      <c r="I171" s="154"/>
      <c r="L171" s="150"/>
      <c r="M171" s="155"/>
      <c r="T171" s="156"/>
      <c r="AT171" s="151" t="s">
        <v>160</v>
      </c>
      <c r="AU171" s="151" t="s">
        <v>85</v>
      </c>
      <c r="AV171" s="12" t="s">
        <v>85</v>
      </c>
      <c r="AW171" s="12" t="s">
        <v>32</v>
      </c>
      <c r="AX171" s="12" t="s">
        <v>76</v>
      </c>
      <c r="AY171" s="151" t="s">
        <v>150</v>
      </c>
    </row>
    <row r="172" spans="2:51" s="13" customFormat="1" ht="12">
      <c r="B172" s="157"/>
      <c r="D172" s="146" t="s">
        <v>160</v>
      </c>
      <c r="E172" s="158" t="s">
        <v>1</v>
      </c>
      <c r="F172" s="159" t="s">
        <v>164</v>
      </c>
      <c r="H172" s="160">
        <v>67.761</v>
      </c>
      <c r="I172" s="161"/>
      <c r="L172" s="157"/>
      <c r="M172" s="162"/>
      <c r="T172" s="163"/>
      <c r="AT172" s="158" t="s">
        <v>160</v>
      </c>
      <c r="AU172" s="158" t="s">
        <v>85</v>
      </c>
      <c r="AV172" s="13" t="s">
        <v>156</v>
      </c>
      <c r="AW172" s="13" t="s">
        <v>32</v>
      </c>
      <c r="AX172" s="13" t="s">
        <v>83</v>
      </c>
      <c r="AY172" s="158" t="s">
        <v>150</v>
      </c>
    </row>
    <row r="173" spans="2:65" s="1" customFormat="1" ht="37.65" customHeight="1">
      <c r="B173" s="31"/>
      <c r="C173" s="132" t="s">
        <v>187</v>
      </c>
      <c r="D173" s="132" t="s">
        <v>152</v>
      </c>
      <c r="E173" s="133" t="s">
        <v>188</v>
      </c>
      <c r="F173" s="134" t="s">
        <v>189</v>
      </c>
      <c r="G173" s="135" t="s">
        <v>167</v>
      </c>
      <c r="H173" s="136">
        <v>93.786</v>
      </c>
      <c r="I173" s="137"/>
      <c r="J173" s="138">
        <f>ROUND(I173*H173,2)</f>
        <v>0</v>
      </c>
      <c r="K173" s="139"/>
      <c r="L173" s="31"/>
      <c r="M173" s="140" t="s">
        <v>1</v>
      </c>
      <c r="N173" s="141" t="s">
        <v>41</v>
      </c>
      <c r="P173" s="142">
        <f>O173*H173</f>
        <v>0</v>
      </c>
      <c r="Q173" s="142">
        <v>0</v>
      </c>
      <c r="R173" s="142">
        <f>Q173*H173</f>
        <v>0</v>
      </c>
      <c r="S173" s="142">
        <v>0</v>
      </c>
      <c r="T173" s="143">
        <f>S173*H173</f>
        <v>0</v>
      </c>
      <c r="AR173" s="144" t="s">
        <v>156</v>
      </c>
      <c r="AT173" s="144" t="s">
        <v>152</v>
      </c>
      <c r="AU173" s="144" t="s">
        <v>85</v>
      </c>
      <c r="AY173" s="16" t="s">
        <v>150</v>
      </c>
      <c r="BE173" s="145">
        <f>IF(N173="základní",J173,0)</f>
        <v>0</v>
      </c>
      <c r="BF173" s="145">
        <f>IF(N173="snížená",J173,0)</f>
        <v>0</v>
      </c>
      <c r="BG173" s="145">
        <f>IF(N173="zákl. přenesená",J173,0)</f>
        <v>0</v>
      </c>
      <c r="BH173" s="145">
        <f>IF(N173="sníž. přenesená",J173,0)</f>
        <v>0</v>
      </c>
      <c r="BI173" s="145">
        <f>IF(N173="nulová",J173,0)</f>
        <v>0</v>
      </c>
      <c r="BJ173" s="16" t="s">
        <v>83</v>
      </c>
      <c r="BK173" s="145">
        <f>ROUND(I173*H173,2)</f>
        <v>0</v>
      </c>
      <c r="BL173" s="16" t="s">
        <v>156</v>
      </c>
      <c r="BM173" s="144" t="s">
        <v>190</v>
      </c>
    </row>
    <row r="174" spans="2:47" s="1" customFormat="1" ht="38.4">
      <c r="B174" s="31"/>
      <c r="D174" s="146" t="s">
        <v>158</v>
      </c>
      <c r="F174" s="147" t="s">
        <v>191</v>
      </c>
      <c r="I174" s="148"/>
      <c r="L174" s="31"/>
      <c r="M174" s="149"/>
      <c r="T174" s="53"/>
      <c r="AT174" s="16" t="s">
        <v>158</v>
      </c>
      <c r="AU174" s="16" t="s">
        <v>85</v>
      </c>
    </row>
    <row r="175" spans="2:51" s="12" customFormat="1" ht="12">
      <c r="B175" s="150"/>
      <c r="D175" s="146" t="s">
        <v>160</v>
      </c>
      <c r="E175" s="151" t="s">
        <v>1</v>
      </c>
      <c r="F175" s="152" t="s">
        <v>192</v>
      </c>
      <c r="H175" s="153">
        <v>93.786</v>
      </c>
      <c r="I175" s="154"/>
      <c r="L175" s="150"/>
      <c r="M175" s="155"/>
      <c r="T175" s="156"/>
      <c r="AT175" s="151" t="s">
        <v>160</v>
      </c>
      <c r="AU175" s="151" t="s">
        <v>85</v>
      </c>
      <c r="AV175" s="12" t="s">
        <v>85</v>
      </c>
      <c r="AW175" s="12" t="s">
        <v>32</v>
      </c>
      <c r="AX175" s="12" t="s">
        <v>83</v>
      </c>
      <c r="AY175" s="151" t="s">
        <v>150</v>
      </c>
    </row>
    <row r="176" spans="2:65" s="1" customFormat="1" ht="37.65" customHeight="1">
      <c r="B176" s="31"/>
      <c r="C176" s="132" t="s">
        <v>193</v>
      </c>
      <c r="D176" s="132" t="s">
        <v>152</v>
      </c>
      <c r="E176" s="133" t="s">
        <v>194</v>
      </c>
      <c r="F176" s="134" t="s">
        <v>195</v>
      </c>
      <c r="G176" s="135" t="s">
        <v>167</v>
      </c>
      <c r="H176" s="136">
        <v>608.275</v>
      </c>
      <c r="I176" s="137"/>
      <c r="J176" s="138">
        <f>ROUND(I176*H176,2)</f>
        <v>0</v>
      </c>
      <c r="K176" s="139"/>
      <c r="L176" s="31"/>
      <c r="M176" s="140" t="s">
        <v>1</v>
      </c>
      <c r="N176" s="141" t="s">
        <v>41</v>
      </c>
      <c r="P176" s="142">
        <f>O176*H176</f>
        <v>0</v>
      </c>
      <c r="Q176" s="142">
        <v>0</v>
      </c>
      <c r="R176" s="142">
        <f>Q176*H176</f>
        <v>0</v>
      </c>
      <c r="S176" s="142">
        <v>0</v>
      </c>
      <c r="T176" s="143">
        <f>S176*H176</f>
        <v>0</v>
      </c>
      <c r="AR176" s="144" t="s">
        <v>156</v>
      </c>
      <c r="AT176" s="144" t="s">
        <v>152</v>
      </c>
      <c r="AU176" s="144" t="s">
        <v>85</v>
      </c>
      <c r="AY176" s="16" t="s">
        <v>150</v>
      </c>
      <c r="BE176" s="145">
        <f>IF(N176="základní",J176,0)</f>
        <v>0</v>
      </c>
      <c r="BF176" s="145">
        <f>IF(N176="snížená",J176,0)</f>
        <v>0</v>
      </c>
      <c r="BG176" s="145">
        <f>IF(N176="zákl. přenesená",J176,0)</f>
        <v>0</v>
      </c>
      <c r="BH176" s="145">
        <f>IF(N176="sníž. přenesená",J176,0)</f>
        <v>0</v>
      </c>
      <c r="BI176" s="145">
        <f>IF(N176="nulová",J176,0)</f>
        <v>0</v>
      </c>
      <c r="BJ176" s="16" t="s">
        <v>83</v>
      </c>
      <c r="BK176" s="145">
        <f>ROUND(I176*H176,2)</f>
        <v>0</v>
      </c>
      <c r="BL176" s="16" t="s">
        <v>156</v>
      </c>
      <c r="BM176" s="144" t="s">
        <v>196</v>
      </c>
    </row>
    <row r="177" spans="2:47" s="1" customFormat="1" ht="38.4">
      <c r="B177" s="31"/>
      <c r="D177" s="146" t="s">
        <v>158</v>
      </c>
      <c r="F177" s="147" t="s">
        <v>197</v>
      </c>
      <c r="I177" s="148"/>
      <c r="L177" s="31"/>
      <c r="M177" s="149"/>
      <c r="T177" s="53"/>
      <c r="AT177" s="16" t="s">
        <v>158</v>
      </c>
      <c r="AU177" s="16" t="s">
        <v>85</v>
      </c>
    </row>
    <row r="178" spans="2:51" s="12" customFormat="1" ht="12">
      <c r="B178" s="150"/>
      <c r="D178" s="146" t="s">
        <v>160</v>
      </c>
      <c r="E178" s="151" t="s">
        <v>1</v>
      </c>
      <c r="F178" s="152" t="s">
        <v>198</v>
      </c>
      <c r="H178" s="153">
        <v>608.275</v>
      </c>
      <c r="I178" s="154"/>
      <c r="L178" s="150"/>
      <c r="M178" s="155"/>
      <c r="T178" s="156"/>
      <c r="AT178" s="151" t="s">
        <v>160</v>
      </c>
      <c r="AU178" s="151" t="s">
        <v>85</v>
      </c>
      <c r="AV178" s="12" t="s">
        <v>85</v>
      </c>
      <c r="AW178" s="12" t="s">
        <v>32</v>
      </c>
      <c r="AX178" s="12" t="s">
        <v>83</v>
      </c>
      <c r="AY178" s="151" t="s">
        <v>150</v>
      </c>
    </row>
    <row r="179" spans="2:65" s="1" customFormat="1" ht="24.15" customHeight="1">
      <c r="B179" s="31"/>
      <c r="C179" s="132" t="s">
        <v>199</v>
      </c>
      <c r="D179" s="132" t="s">
        <v>152</v>
      </c>
      <c r="E179" s="133" t="s">
        <v>200</v>
      </c>
      <c r="F179" s="134" t="s">
        <v>201</v>
      </c>
      <c r="G179" s="135" t="s">
        <v>167</v>
      </c>
      <c r="H179" s="136">
        <v>238.731</v>
      </c>
      <c r="I179" s="137"/>
      <c r="J179" s="138">
        <f>ROUND(I179*H179,2)</f>
        <v>0</v>
      </c>
      <c r="K179" s="139"/>
      <c r="L179" s="31"/>
      <c r="M179" s="140" t="s">
        <v>1</v>
      </c>
      <c r="N179" s="141" t="s">
        <v>41</v>
      </c>
      <c r="P179" s="142">
        <f>O179*H179</f>
        <v>0</v>
      </c>
      <c r="Q179" s="142">
        <v>0</v>
      </c>
      <c r="R179" s="142">
        <f>Q179*H179</f>
        <v>0</v>
      </c>
      <c r="S179" s="142">
        <v>0</v>
      </c>
      <c r="T179" s="143">
        <f>S179*H179</f>
        <v>0</v>
      </c>
      <c r="AR179" s="144" t="s">
        <v>156</v>
      </c>
      <c r="AT179" s="144" t="s">
        <v>152</v>
      </c>
      <c r="AU179" s="144" t="s">
        <v>85</v>
      </c>
      <c r="AY179" s="16" t="s">
        <v>150</v>
      </c>
      <c r="BE179" s="145">
        <f>IF(N179="základní",J179,0)</f>
        <v>0</v>
      </c>
      <c r="BF179" s="145">
        <f>IF(N179="snížená",J179,0)</f>
        <v>0</v>
      </c>
      <c r="BG179" s="145">
        <f>IF(N179="zákl. přenesená",J179,0)</f>
        <v>0</v>
      </c>
      <c r="BH179" s="145">
        <f>IF(N179="sníž. přenesená",J179,0)</f>
        <v>0</v>
      </c>
      <c r="BI179" s="145">
        <f>IF(N179="nulová",J179,0)</f>
        <v>0</v>
      </c>
      <c r="BJ179" s="16" t="s">
        <v>83</v>
      </c>
      <c r="BK179" s="145">
        <f>ROUND(I179*H179,2)</f>
        <v>0</v>
      </c>
      <c r="BL179" s="16" t="s">
        <v>156</v>
      </c>
      <c r="BM179" s="144" t="s">
        <v>202</v>
      </c>
    </row>
    <row r="180" spans="2:47" s="1" customFormat="1" ht="28.8">
      <c r="B180" s="31"/>
      <c r="D180" s="146" t="s">
        <v>158</v>
      </c>
      <c r="F180" s="147" t="s">
        <v>203</v>
      </c>
      <c r="I180" s="148"/>
      <c r="L180" s="31"/>
      <c r="M180" s="149"/>
      <c r="T180" s="53"/>
      <c r="AT180" s="16" t="s">
        <v>158</v>
      </c>
      <c r="AU180" s="16" t="s">
        <v>85</v>
      </c>
    </row>
    <row r="181" spans="2:51" s="12" customFormat="1" ht="12">
      <c r="B181" s="150"/>
      <c r="D181" s="146" t="s">
        <v>160</v>
      </c>
      <c r="E181" s="151" t="s">
        <v>1</v>
      </c>
      <c r="F181" s="152" t="s">
        <v>204</v>
      </c>
      <c r="H181" s="153">
        <v>238.731</v>
      </c>
      <c r="I181" s="154"/>
      <c r="L181" s="150"/>
      <c r="M181" s="155"/>
      <c r="T181" s="156"/>
      <c r="AT181" s="151" t="s">
        <v>160</v>
      </c>
      <c r="AU181" s="151" t="s">
        <v>85</v>
      </c>
      <c r="AV181" s="12" t="s">
        <v>85</v>
      </c>
      <c r="AW181" s="12" t="s">
        <v>32</v>
      </c>
      <c r="AX181" s="12" t="s">
        <v>83</v>
      </c>
      <c r="AY181" s="151" t="s">
        <v>150</v>
      </c>
    </row>
    <row r="182" spans="2:65" s="1" customFormat="1" ht="16.5" customHeight="1">
      <c r="B182" s="31"/>
      <c r="C182" s="132" t="s">
        <v>205</v>
      </c>
      <c r="D182" s="132" t="s">
        <v>152</v>
      </c>
      <c r="E182" s="133" t="s">
        <v>206</v>
      </c>
      <c r="F182" s="134" t="s">
        <v>207</v>
      </c>
      <c r="G182" s="135" t="s">
        <v>155</v>
      </c>
      <c r="H182" s="136">
        <v>279</v>
      </c>
      <c r="I182" s="137"/>
      <c r="J182" s="138">
        <f>ROUND(I182*H182,2)</f>
        <v>0</v>
      </c>
      <c r="K182" s="139"/>
      <c r="L182" s="31"/>
      <c r="M182" s="140" t="s">
        <v>1</v>
      </c>
      <c r="N182" s="141" t="s">
        <v>41</v>
      </c>
      <c r="P182" s="142">
        <f>O182*H182</f>
        <v>0</v>
      </c>
      <c r="Q182" s="142">
        <v>0</v>
      </c>
      <c r="R182" s="142">
        <f>Q182*H182</f>
        <v>0</v>
      </c>
      <c r="S182" s="142">
        <v>0</v>
      </c>
      <c r="T182" s="143">
        <f>S182*H182</f>
        <v>0</v>
      </c>
      <c r="AR182" s="144" t="s">
        <v>156</v>
      </c>
      <c r="AT182" s="144" t="s">
        <v>152</v>
      </c>
      <c r="AU182" s="144" t="s">
        <v>85</v>
      </c>
      <c r="AY182" s="16" t="s">
        <v>150</v>
      </c>
      <c r="BE182" s="145">
        <f>IF(N182="základní",J182,0)</f>
        <v>0</v>
      </c>
      <c r="BF182" s="145">
        <f>IF(N182="snížená",J182,0)</f>
        <v>0</v>
      </c>
      <c r="BG182" s="145">
        <f>IF(N182="zákl. přenesená",J182,0)</f>
        <v>0</v>
      </c>
      <c r="BH182" s="145">
        <f>IF(N182="sníž. přenesená",J182,0)</f>
        <v>0</v>
      </c>
      <c r="BI182" s="145">
        <f>IF(N182="nulová",J182,0)</f>
        <v>0</v>
      </c>
      <c r="BJ182" s="16" t="s">
        <v>83</v>
      </c>
      <c r="BK182" s="145">
        <f>ROUND(I182*H182,2)</f>
        <v>0</v>
      </c>
      <c r="BL182" s="16" t="s">
        <v>156</v>
      </c>
      <c r="BM182" s="144" t="s">
        <v>208</v>
      </c>
    </row>
    <row r="183" spans="2:47" s="1" customFormat="1" ht="19.2">
      <c r="B183" s="31"/>
      <c r="D183" s="146" t="s">
        <v>158</v>
      </c>
      <c r="F183" s="147" t="s">
        <v>209</v>
      </c>
      <c r="I183" s="148"/>
      <c r="L183" s="31"/>
      <c r="M183" s="149"/>
      <c r="T183" s="53"/>
      <c r="AT183" s="16" t="s">
        <v>158</v>
      </c>
      <c r="AU183" s="16" t="s">
        <v>85</v>
      </c>
    </row>
    <row r="184" spans="2:51" s="12" customFormat="1" ht="12">
      <c r="B184" s="150"/>
      <c r="D184" s="146" t="s">
        <v>160</v>
      </c>
      <c r="E184" s="151" t="s">
        <v>1</v>
      </c>
      <c r="F184" s="152" t="s">
        <v>210</v>
      </c>
      <c r="H184" s="153">
        <v>279</v>
      </c>
      <c r="I184" s="154"/>
      <c r="L184" s="150"/>
      <c r="M184" s="155"/>
      <c r="T184" s="156"/>
      <c r="AT184" s="151" t="s">
        <v>160</v>
      </c>
      <c r="AU184" s="151" t="s">
        <v>85</v>
      </c>
      <c r="AV184" s="12" t="s">
        <v>85</v>
      </c>
      <c r="AW184" s="12" t="s">
        <v>32</v>
      </c>
      <c r="AX184" s="12" t="s">
        <v>83</v>
      </c>
      <c r="AY184" s="151" t="s">
        <v>150</v>
      </c>
    </row>
    <row r="185" spans="2:65" s="1" customFormat="1" ht="24.15" customHeight="1">
      <c r="B185" s="31"/>
      <c r="C185" s="132" t="s">
        <v>211</v>
      </c>
      <c r="D185" s="132" t="s">
        <v>152</v>
      </c>
      <c r="E185" s="133" t="s">
        <v>212</v>
      </c>
      <c r="F185" s="134" t="s">
        <v>213</v>
      </c>
      <c r="G185" s="135" t="s">
        <v>214</v>
      </c>
      <c r="H185" s="136">
        <v>973.24</v>
      </c>
      <c r="I185" s="137"/>
      <c r="J185" s="138">
        <f>ROUND(I185*H185,2)</f>
        <v>0</v>
      </c>
      <c r="K185" s="139"/>
      <c r="L185" s="31"/>
      <c r="M185" s="140" t="s">
        <v>1</v>
      </c>
      <c r="N185" s="141" t="s">
        <v>41</v>
      </c>
      <c r="P185" s="142">
        <f>O185*H185</f>
        <v>0</v>
      </c>
      <c r="Q185" s="142">
        <v>0</v>
      </c>
      <c r="R185" s="142">
        <f>Q185*H185</f>
        <v>0</v>
      </c>
      <c r="S185" s="142">
        <v>0</v>
      </c>
      <c r="T185" s="143">
        <f>S185*H185</f>
        <v>0</v>
      </c>
      <c r="AR185" s="144" t="s">
        <v>156</v>
      </c>
      <c r="AT185" s="144" t="s">
        <v>152</v>
      </c>
      <c r="AU185" s="144" t="s">
        <v>85</v>
      </c>
      <c r="AY185" s="16" t="s">
        <v>150</v>
      </c>
      <c r="BE185" s="145">
        <f>IF(N185="základní",J185,0)</f>
        <v>0</v>
      </c>
      <c r="BF185" s="145">
        <f>IF(N185="snížená",J185,0)</f>
        <v>0</v>
      </c>
      <c r="BG185" s="145">
        <f>IF(N185="zákl. přenesená",J185,0)</f>
        <v>0</v>
      </c>
      <c r="BH185" s="145">
        <f>IF(N185="sníž. přenesená",J185,0)</f>
        <v>0</v>
      </c>
      <c r="BI185" s="145">
        <f>IF(N185="nulová",J185,0)</f>
        <v>0</v>
      </c>
      <c r="BJ185" s="16" t="s">
        <v>83</v>
      </c>
      <c r="BK185" s="145">
        <f>ROUND(I185*H185,2)</f>
        <v>0</v>
      </c>
      <c r="BL185" s="16" t="s">
        <v>156</v>
      </c>
      <c r="BM185" s="144" t="s">
        <v>215</v>
      </c>
    </row>
    <row r="186" spans="2:47" s="1" customFormat="1" ht="28.8">
      <c r="B186" s="31"/>
      <c r="D186" s="146" t="s">
        <v>158</v>
      </c>
      <c r="F186" s="147" t="s">
        <v>216</v>
      </c>
      <c r="I186" s="148"/>
      <c r="L186" s="31"/>
      <c r="M186" s="149"/>
      <c r="T186" s="53"/>
      <c r="AT186" s="16" t="s">
        <v>158</v>
      </c>
      <c r="AU186" s="16" t="s">
        <v>85</v>
      </c>
    </row>
    <row r="187" spans="2:51" s="12" customFormat="1" ht="12">
      <c r="B187" s="150"/>
      <c r="D187" s="146" t="s">
        <v>160</v>
      </c>
      <c r="E187" s="151" t="s">
        <v>1</v>
      </c>
      <c r="F187" s="152" t="s">
        <v>217</v>
      </c>
      <c r="H187" s="153">
        <v>973.24</v>
      </c>
      <c r="I187" s="154"/>
      <c r="L187" s="150"/>
      <c r="M187" s="155"/>
      <c r="T187" s="156"/>
      <c r="AT187" s="151" t="s">
        <v>160</v>
      </c>
      <c r="AU187" s="151" t="s">
        <v>85</v>
      </c>
      <c r="AV187" s="12" t="s">
        <v>85</v>
      </c>
      <c r="AW187" s="12" t="s">
        <v>32</v>
      </c>
      <c r="AX187" s="12" t="s">
        <v>83</v>
      </c>
      <c r="AY187" s="151" t="s">
        <v>150</v>
      </c>
    </row>
    <row r="188" spans="2:65" s="1" customFormat="1" ht="16.5" customHeight="1">
      <c r="B188" s="31"/>
      <c r="C188" s="132" t="s">
        <v>218</v>
      </c>
      <c r="D188" s="132" t="s">
        <v>152</v>
      </c>
      <c r="E188" s="133" t="s">
        <v>219</v>
      </c>
      <c r="F188" s="134" t="s">
        <v>220</v>
      </c>
      <c r="G188" s="135" t="s">
        <v>167</v>
      </c>
      <c r="H188" s="136">
        <v>702.061</v>
      </c>
      <c r="I188" s="137"/>
      <c r="J188" s="138">
        <f>ROUND(I188*H188,2)</f>
        <v>0</v>
      </c>
      <c r="K188" s="139"/>
      <c r="L188" s="31"/>
      <c r="M188" s="140" t="s">
        <v>1</v>
      </c>
      <c r="N188" s="141" t="s">
        <v>41</v>
      </c>
      <c r="P188" s="142">
        <f>O188*H188</f>
        <v>0</v>
      </c>
      <c r="Q188" s="142">
        <v>0</v>
      </c>
      <c r="R188" s="142">
        <f>Q188*H188</f>
        <v>0</v>
      </c>
      <c r="S188" s="142">
        <v>0</v>
      </c>
      <c r="T188" s="143">
        <f>S188*H188</f>
        <v>0</v>
      </c>
      <c r="AR188" s="144" t="s">
        <v>156</v>
      </c>
      <c r="AT188" s="144" t="s">
        <v>152</v>
      </c>
      <c r="AU188" s="144" t="s">
        <v>85</v>
      </c>
      <c r="AY188" s="16" t="s">
        <v>150</v>
      </c>
      <c r="BE188" s="145">
        <f>IF(N188="základní",J188,0)</f>
        <v>0</v>
      </c>
      <c r="BF188" s="145">
        <f>IF(N188="snížená",J188,0)</f>
        <v>0</v>
      </c>
      <c r="BG188" s="145">
        <f>IF(N188="zákl. přenesená",J188,0)</f>
        <v>0</v>
      </c>
      <c r="BH188" s="145">
        <f>IF(N188="sníž. přenesená",J188,0)</f>
        <v>0</v>
      </c>
      <c r="BI188" s="145">
        <f>IF(N188="nulová",J188,0)</f>
        <v>0</v>
      </c>
      <c r="BJ188" s="16" t="s">
        <v>83</v>
      </c>
      <c r="BK188" s="145">
        <f>ROUND(I188*H188,2)</f>
        <v>0</v>
      </c>
      <c r="BL188" s="16" t="s">
        <v>156</v>
      </c>
      <c r="BM188" s="144" t="s">
        <v>221</v>
      </c>
    </row>
    <row r="189" spans="2:47" s="1" customFormat="1" ht="28.8">
      <c r="B189" s="31"/>
      <c r="D189" s="146" t="s">
        <v>158</v>
      </c>
      <c r="F189" s="147" t="s">
        <v>222</v>
      </c>
      <c r="I189" s="148"/>
      <c r="L189" s="31"/>
      <c r="M189" s="149"/>
      <c r="T189" s="53"/>
      <c r="AT189" s="16" t="s">
        <v>158</v>
      </c>
      <c r="AU189" s="16" t="s">
        <v>85</v>
      </c>
    </row>
    <row r="190" spans="2:51" s="12" customFormat="1" ht="12">
      <c r="B190" s="150"/>
      <c r="D190" s="146" t="s">
        <v>160</v>
      </c>
      <c r="E190" s="151" t="s">
        <v>1</v>
      </c>
      <c r="F190" s="152" t="s">
        <v>223</v>
      </c>
      <c r="H190" s="153">
        <v>608.275</v>
      </c>
      <c r="I190" s="154"/>
      <c r="L190" s="150"/>
      <c r="M190" s="155"/>
      <c r="T190" s="156"/>
      <c r="AT190" s="151" t="s">
        <v>160</v>
      </c>
      <c r="AU190" s="151" t="s">
        <v>85</v>
      </c>
      <c r="AV190" s="12" t="s">
        <v>85</v>
      </c>
      <c r="AW190" s="12" t="s">
        <v>32</v>
      </c>
      <c r="AX190" s="12" t="s">
        <v>76</v>
      </c>
      <c r="AY190" s="151" t="s">
        <v>150</v>
      </c>
    </row>
    <row r="191" spans="2:51" s="12" customFormat="1" ht="12">
      <c r="B191" s="150"/>
      <c r="D191" s="146" t="s">
        <v>160</v>
      </c>
      <c r="E191" s="151" t="s">
        <v>1</v>
      </c>
      <c r="F191" s="152" t="s">
        <v>224</v>
      </c>
      <c r="H191" s="153">
        <v>93.786</v>
      </c>
      <c r="I191" s="154"/>
      <c r="L191" s="150"/>
      <c r="M191" s="155"/>
      <c r="T191" s="156"/>
      <c r="AT191" s="151" t="s">
        <v>160</v>
      </c>
      <c r="AU191" s="151" t="s">
        <v>85</v>
      </c>
      <c r="AV191" s="12" t="s">
        <v>85</v>
      </c>
      <c r="AW191" s="12" t="s">
        <v>32</v>
      </c>
      <c r="AX191" s="12" t="s">
        <v>76</v>
      </c>
      <c r="AY191" s="151" t="s">
        <v>150</v>
      </c>
    </row>
    <row r="192" spans="2:51" s="13" customFormat="1" ht="12">
      <c r="B192" s="157"/>
      <c r="D192" s="146" t="s">
        <v>160</v>
      </c>
      <c r="E192" s="158" t="s">
        <v>1</v>
      </c>
      <c r="F192" s="159" t="s">
        <v>164</v>
      </c>
      <c r="H192" s="160">
        <v>702.061</v>
      </c>
      <c r="I192" s="161"/>
      <c r="L192" s="157"/>
      <c r="M192" s="162"/>
      <c r="T192" s="163"/>
      <c r="AT192" s="158" t="s">
        <v>160</v>
      </c>
      <c r="AU192" s="158" t="s">
        <v>85</v>
      </c>
      <c r="AV192" s="13" t="s">
        <v>156</v>
      </c>
      <c r="AW192" s="13" t="s">
        <v>32</v>
      </c>
      <c r="AX192" s="13" t="s">
        <v>83</v>
      </c>
      <c r="AY192" s="158" t="s">
        <v>150</v>
      </c>
    </row>
    <row r="193" spans="2:65" s="1" customFormat="1" ht="24.15" customHeight="1">
      <c r="B193" s="31"/>
      <c r="C193" s="132" t="s">
        <v>225</v>
      </c>
      <c r="D193" s="132" t="s">
        <v>152</v>
      </c>
      <c r="E193" s="133" t="s">
        <v>226</v>
      </c>
      <c r="F193" s="134" t="s">
        <v>227</v>
      </c>
      <c r="G193" s="135" t="s">
        <v>167</v>
      </c>
      <c r="H193" s="136">
        <v>6.616</v>
      </c>
      <c r="I193" s="137"/>
      <c r="J193" s="138">
        <f>ROUND(I193*H193,2)</f>
        <v>0</v>
      </c>
      <c r="K193" s="139"/>
      <c r="L193" s="31"/>
      <c r="M193" s="140" t="s">
        <v>1</v>
      </c>
      <c r="N193" s="141" t="s">
        <v>41</v>
      </c>
      <c r="P193" s="142">
        <f>O193*H193</f>
        <v>0</v>
      </c>
      <c r="Q193" s="142">
        <v>0</v>
      </c>
      <c r="R193" s="142">
        <f>Q193*H193</f>
        <v>0</v>
      </c>
      <c r="S193" s="142">
        <v>0</v>
      </c>
      <c r="T193" s="143">
        <f>S193*H193</f>
        <v>0</v>
      </c>
      <c r="AR193" s="144" t="s">
        <v>156</v>
      </c>
      <c r="AT193" s="144" t="s">
        <v>152</v>
      </c>
      <c r="AU193" s="144" t="s">
        <v>85</v>
      </c>
      <c r="AY193" s="16" t="s">
        <v>150</v>
      </c>
      <c r="BE193" s="145">
        <f>IF(N193="základní",J193,0)</f>
        <v>0</v>
      </c>
      <c r="BF193" s="145">
        <f>IF(N193="snížená",J193,0)</f>
        <v>0</v>
      </c>
      <c r="BG193" s="145">
        <f>IF(N193="zákl. přenesená",J193,0)</f>
        <v>0</v>
      </c>
      <c r="BH193" s="145">
        <f>IF(N193="sníž. přenesená",J193,0)</f>
        <v>0</v>
      </c>
      <c r="BI193" s="145">
        <f>IF(N193="nulová",J193,0)</f>
        <v>0</v>
      </c>
      <c r="BJ193" s="16" t="s">
        <v>83</v>
      </c>
      <c r="BK193" s="145">
        <f>ROUND(I193*H193,2)</f>
        <v>0</v>
      </c>
      <c r="BL193" s="16" t="s">
        <v>156</v>
      </c>
      <c r="BM193" s="144" t="s">
        <v>228</v>
      </c>
    </row>
    <row r="194" spans="2:47" s="1" customFormat="1" ht="28.8">
      <c r="B194" s="31"/>
      <c r="D194" s="146" t="s">
        <v>158</v>
      </c>
      <c r="F194" s="147" t="s">
        <v>229</v>
      </c>
      <c r="I194" s="148"/>
      <c r="L194" s="31"/>
      <c r="M194" s="149"/>
      <c r="T194" s="53"/>
      <c r="AT194" s="16" t="s">
        <v>158</v>
      </c>
      <c r="AU194" s="16" t="s">
        <v>85</v>
      </c>
    </row>
    <row r="195" spans="2:51" s="12" customFormat="1" ht="12">
      <c r="B195" s="150"/>
      <c r="D195" s="146" t="s">
        <v>160</v>
      </c>
      <c r="E195" s="151" t="s">
        <v>1</v>
      </c>
      <c r="F195" s="152" t="s">
        <v>230</v>
      </c>
      <c r="H195" s="153">
        <v>6.616</v>
      </c>
      <c r="I195" s="154"/>
      <c r="L195" s="150"/>
      <c r="M195" s="155"/>
      <c r="T195" s="156"/>
      <c r="AT195" s="151" t="s">
        <v>160</v>
      </c>
      <c r="AU195" s="151" t="s">
        <v>85</v>
      </c>
      <c r="AV195" s="12" t="s">
        <v>85</v>
      </c>
      <c r="AW195" s="12" t="s">
        <v>32</v>
      </c>
      <c r="AX195" s="12" t="s">
        <v>83</v>
      </c>
      <c r="AY195" s="151" t="s">
        <v>150</v>
      </c>
    </row>
    <row r="196" spans="2:65" s="1" customFormat="1" ht="21.75" customHeight="1">
      <c r="B196" s="31"/>
      <c r="C196" s="132" t="s">
        <v>231</v>
      </c>
      <c r="D196" s="132" t="s">
        <v>152</v>
      </c>
      <c r="E196" s="133" t="s">
        <v>232</v>
      </c>
      <c r="F196" s="134" t="s">
        <v>233</v>
      </c>
      <c r="G196" s="135" t="s">
        <v>167</v>
      </c>
      <c r="H196" s="136">
        <v>6.616</v>
      </c>
      <c r="I196" s="137"/>
      <c r="J196" s="138">
        <f>ROUND(I196*H196,2)</f>
        <v>0</v>
      </c>
      <c r="K196" s="139"/>
      <c r="L196" s="31"/>
      <c r="M196" s="140" t="s">
        <v>1</v>
      </c>
      <c r="N196" s="141" t="s">
        <v>41</v>
      </c>
      <c r="P196" s="142">
        <f>O196*H196</f>
        <v>0</v>
      </c>
      <c r="Q196" s="142">
        <v>0</v>
      </c>
      <c r="R196" s="142">
        <f>Q196*H196</f>
        <v>0</v>
      </c>
      <c r="S196" s="142">
        <v>0</v>
      </c>
      <c r="T196" s="143">
        <f>S196*H196</f>
        <v>0</v>
      </c>
      <c r="AR196" s="144" t="s">
        <v>156</v>
      </c>
      <c r="AT196" s="144" t="s">
        <v>152</v>
      </c>
      <c r="AU196" s="144" t="s">
        <v>85</v>
      </c>
      <c r="AY196" s="16" t="s">
        <v>150</v>
      </c>
      <c r="BE196" s="145">
        <f>IF(N196="základní",J196,0)</f>
        <v>0</v>
      </c>
      <c r="BF196" s="145">
        <f>IF(N196="snížená",J196,0)</f>
        <v>0</v>
      </c>
      <c r="BG196" s="145">
        <f>IF(N196="zákl. přenesená",J196,0)</f>
        <v>0</v>
      </c>
      <c r="BH196" s="145">
        <f>IF(N196="sníž. přenesená",J196,0)</f>
        <v>0</v>
      </c>
      <c r="BI196" s="145">
        <f>IF(N196="nulová",J196,0)</f>
        <v>0</v>
      </c>
      <c r="BJ196" s="16" t="s">
        <v>83</v>
      </c>
      <c r="BK196" s="145">
        <f>ROUND(I196*H196,2)</f>
        <v>0</v>
      </c>
      <c r="BL196" s="16" t="s">
        <v>156</v>
      </c>
      <c r="BM196" s="144" t="s">
        <v>234</v>
      </c>
    </row>
    <row r="197" spans="2:47" s="1" customFormat="1" ht="19.2">
      <c r="B197" s="31"/>
      <c r="D197" s="146" t="s">
        <v>158</v>
      </c>
      <c r="F197" s="147" t="s">
        <v>235</v>
      </c>
      <c r="I197" s="148"/>
      <c r="L197" s="31"/>
      <c r="M197" s="149"/>
      <c r="T197" s="53"/>
      <c r="AT197" s="16" t="s">
        <v>158</v>
      </c>
      <c r="AU197" s="16" t="s">
        <v>85</v>
      </c>
    </row>
    <row r="198" spans="2:65" s="1" customFormat="1" ht="33" customHeight="1">
      <c r="B198" s="31"/>
      <c r="C198" s="132" t="s">
        <v>236</v>
      </c>
      <c r="D198" s="132" t="s">
        <v>152</v>
      </c>
      <c r="E198" s="133" t="s">
        <v>237</v>
      </c>
      <c r="F198" s="134" t="s">
        <v>238</v>
      </c>
      <c r="G198" s="135" t="s">
        <v>167</v>
      </c>
      <c r="H198" s="136">
        <v>87.17</v>
      </c>
      <c r="I198" s="137"/>
      <c r="J198" s="138">
        <f>ROUND(I198*H198,2)</f>
        <v>0</v>
      </c>
      <c r="K198" s="139"/>
      <c r="L198" s="31"/>
      <c r="M198" s="140" t="s">
        <v>1</v>
      </c>
      <c r="N198" s="141" t="s">
        <v>41</v>
      </c>
      <c r="P198" s="142">
        <f>O198*H198</f>
        <v>0</v>
      </c>
      <c r="Q198" s="142">
        <v>0</v>
      </c>
      <c r="R198" s="142">
        <f>Q198*H198</f>
        <v>0</v>
      </c>
      <c r="S198" s="142">
        <v>0</v>
      </c>
      <c r="T198" s="143">
        <f>S198*H198</f>
        <v>0</v>
      </c>
      <c r="AR198" s="144" t="s">
        <v>156</v>
      </c>
      <c r="AT198" s="144" t="s">
        <v>152</v>
      </c>
      <c r="AU198" s="144" t="s">
        <v>85</v>
      </c>
      <c r="AY198" s="16" t="s">
        <v>150</v>
      </c>
      <c r="BE198" s="145">
        <f>IF(N198="základní",J198,0)</f>
        <v>0</v>
      </c>
      <c r="BF198" s="145">
        <f>IF(N198="snížená",J198,0)</f>
        <v>0</v>
      </c>
      <c r="BG198" s="145">
        <f>IF(N198="zákl. přenesená",J198,0)</f>
        <v>0</v>
      </c>
      <c r="BH198" s="145">
        <f>IF(N198="sníž. přenesená",J198,0)</f>
        <v>0</v>
      </c>
      <c r="BI198" s="145">
        <f>IF(N198="nulová",J198,0)</f>
        <v>0</v>
      </c>
      <c r="BJ198" s="16" t="s">
        <v>83</v>
      </c>
      <c r="BK198" s="145">
        <f>ROUND(I198*H198,2)</f>
        <v>0</v>
      </c>
      <c r="BL198" s="16" t="s">
        <v>156</v>
      </c>
      <c r="BM198" s="144" t="s">
        <v>239</v>
      </c>
    </row>
    <row r="199" spans="2:47" s="1" customFormat="1" ht="48">
      <c r="B199" s="31"/>
      <c r="D199" s="146" t="s">
        <v>158</v>
      </c>
      <c r="F199" s="147" t="s">
        <v>240</v>
      </c>
      <c r="I199" s="148"/>
      <c r="L199" s="31"/>
      <c r="M199" s="149"/>
      <c r="T199" s="53"/>
      <c r="AT199" s="16" t="s">
        <v>158</v>
      </c>
      <c r="AU199" s="16" t="s">
        <v>85</v>
      </c>
    </row>
    <row r="200" spans="2:51" s="12" customFormat="1" ht="12">
      <c r="B200" s="150"/>
      <c r="D200" s="146" t="s">
        <v>160</v>
      </c>
      <c r="E200" s="151" t="s">
        <v>1</v>
      </c>
      <c r="F200" s="152" t="s">
        <v>241</v>
      </c>
      <c r="H200" s="153">
        <v>59.5</v>
      </c>
      <c r="I200" s="154"/>
      <c r="L200" s="150"/>
      <c r="M200" s="155"/>
      <c r="T200" s="156"/>
      <c r="AT200" s="151" t="s">
        <v>160</v>
      </c>
      <c r="AU200" s="151" t="s">
        <v>85</v>
      </c>
      <c r="AV200" s="12" t="s">
        <v>85</v>
      </c>
      <c r="AW200" s="12" t="s">
        <v>32</v>
      </c>
      <c r="AX200" s="12" t="s">
        <v>76</v>
      </c>
      <c r="AY200" s="151" t="s">
        <v>150</v>
      </c>
    </row>
    <row r="201" spans="2:51" s="12" customFormat="1" ht="12">
      <c r="B201" s="150"/>
      <c r="D201" s="146" t="s">
        <v>160</v>
      </c>
      <c r="E201" s="151" t="s">
        <v>1</v>
      </c>
      <c r="F201" s="152" t="s">
        <v>242</v>
      </c>
      <c r="H201" s="153">
        <v>24.15</v>
      </c>
      <c r="I201" s="154"/>
      <c r="L201" s="150"/>
      <c r="M201" s="155"/>
      <c r="T201" s="156"/>
      <c r="AT201" s="151" t="s">
        <v>160</v>
      </c>
      <c r="AU201" s="151" t="s">
        <v>85</v>
      </c>
      <c r="AV201" s="12" t="s">
        <v>85</v>
      </c>
      <c r="AW201" s="12" t="s">
        <v>32</v>
      </c>
      <c r="AX201" s="12" t="s">
        <v>76</v>
      </c>
      <c r="AY201" s="151" t="s">
        <v>150</v>
      </c>
    </row>
    <row r="202" spans="2:51" s="12" customFormat="1" ht="12">
      <c r="B202" s="150"/>
      <c r="D202" s="146" t="s">
        <v>160</v>
      </c>
      <c r="E202" s="151" t="s">
        <v>1</v>
      </c>
      <c r="F202" s="152" t="s">
        <v>243</v>
      </c>
      <c r="H202" s="153">
        <v>3.52</v>
      </c>
      <c r="I202" s="154"/>
      <c r="L202" s="150"/>
      <c r="M202" s="155"/>
      <c r="T202" s="156"/>
      <c r="AT202" s="151" t="s">
        <v>160</v>
      </c>
      <c r="AU202" s="151" t="s">
        <v>85</v>
      </c>
      <c r="AV202" s="12" t="s">
        <v>85</v>
      </c>
      <c r="AW202" s="12" t="s">
        <v>32</v>
      </c>
      <c r="AX202" s="12" t="s">
        <v>76</v>
      </c>
      <c r="AY202" s="151" t="s">
        <v>150</v>
      </c>
    </row>
    <row r="203" spans="2:51" s="13" customFormat="1" ht="12">
      <c r="B203" s="157"/>
      <c r="D203" s="146" t="s">
        <v>160</v>
      </c>
      <c r="E203" s="158" t="s">
        <v>1</v>
      </c>
      <c r="F203" s="159" t="s">
        <v>164</v>
      </c>
      <c r="H203" s="160">
        <v>87.17</v>
      </c>
      <c r="I203" s="161"/>
      <c r="L203" s="157"/>
      <c r="M203" s="162"/>
      <c r="T203" s="163"/>
      <c r="AT203" s="158" t="s">
        <v>160</v>
      </c>
      <c r="AU203" s="158" t="s">
        <v>85</v>
      </c>
      <c r="AV203" s="13" t="s">
        <v>156</v>
      </c>
      <c r="AW203" s="13" t="s">
        <v>32</v>
      </c>
      <c r="AX203" s="13" t="s">
        <v>83</v>
      </c>
      <c r="AY203" s="158" t="s">
        <v>150</v>
      </c>
    </row>
    <row r="204" spans="2:63" s="11" customFormat="1" ht="22.65" customHeight="1">
      <c r="B204" s="120"/>
      <c r="D204" s="121" t="s">
        <v>75</v>
      </c>
      <c r="E204" s="130" t="s">
        <v>85</v>
      </c>
      <c r="F204" s="130" t="s">
        <v>244</v>
      </c>
      <c r="I204" s="123"/>
      <c r="J204" s="131">
        <f>BK204</f>
        <v>0</v>
      </c>
      <c r="L204" s="120"/>
      <c r="M204" s="125"/>
      <c r="P204" s="126">
        <f>SUM(P205:P250)</f>
        <v>0</v>
      </c>
      <c r="R204" s="126">
        <f>SUM(R205:R250)</f>
        <v>275.17798025999997</v>
      </c>
      <c r="T204" s="127">
        <f>SUM(T205:T250)</f>
        <v>0</v>
      </c>
      <c r="AR204" s="121" t="s">
        <v>83</v>
      </c>
      <c r="AT204" s="128" t="s">
        <v>75</v>
      </c>
      <c r="AU204" s="128" t="s">
        <v>83</v>
      </c>
      <c r="AY204" s="121" t="s">
        <v>150</v>
      </c>
      <c r="BK204" s="129">
        <f>SUM(BK205:BK250)</f>
        <v>0</v>
      </c>
    </row>
    <row r="205" spans="2:65" s="1" customFormat="1" ht="21.75" customHeight="1">
      <c r="B205" s="31"/>
      <c r="C205" s="132" t="s">
        <v>245</v>
      </c>
      <c r="D205" s="132" t="s">
        <v>152</v>
      </c>
      <c r="E205" s="133" t="s">
        <v>246</v>
      </c>
      <c r="F205" s="134" t="s">
        <v>247</v>
      </c>
      <c r="G205" s="135" t="s">
        <v>167</v>
      </c>
      <c r="H205" s="136">
        <v>2.896</v>
      </c>
      <c r="I205" s="137"/>
      <c r="J205" s="138">
        <f>ROUND(I205*H205,2)</f>
        <v>0</v>
      </c>
      <c r="K205" s="139"/>
      <c r="L205" s="31"/>
      <c r="M205" s="140" t="s">
        <v>1</v>
      </c>
      <c r="N205" s="141" t="s">
        <v>41</v>
      </c>
      <c r="P205" s="142">
        <f>O205*H205</f>
        <v>0</v>
      </c>
      <c r="Q205" s="142">
        <v>1.92</v>
      </c>
      <c r="R205" s="142">
        <f>Q205*H205</f>
        <v>5.56032</v>
      </c>
      <c r="S205" s="142">
        <v>0</v>
      </c>
      <c r="T205" s="143">
        <f>S205*H205</f>
        <v>0</v>
      </c>
      <c r="AR205" s="144" t="s">
        <v>156</v>
      </c>
      <c r="AT205" s="144" t="s">
        <v>152</v>
      </c>
      <c r="AU205" s="144" t="s">
        <v>85</v>
      </c>
      <c r="AY205" s="16" t="s">
        <v>150</v>
      </c>
      <c r="BE205" s="145">
        <f>IF(N205="základní",J205,0)</f>
        <v>0</v>
      </c>
      <c r="BF205" s="145">
        <f>IF(N205="snížená",J205,0)</f>
        <v>0</v>
      </c>
      <c r="BG205" s="145">
        <f>IF(N205="zákl. přenesená",J205,0)</f>
        <v>0</v>
      </c>
      <c r="BH205" s="145">
        <f>IF(N205="sníž. přenesená",J205,0)</f>
        <v>0</v>
      </c>
      <c r="BI205" s="145">
        <f>IF(N205="nulová",J205,0)</f>
        <v>0</v>
      </c>
      <c r="BJ205" s="16" t="s">
        <v>83</v>
      </c>
      <c r="BK205" s="145">
        <f>ROUND(I205*H205,2)</f>
        <v>0</v>
      </c>
      <c r="BL205" s="16" t="s">
        <v>156</v>
      </c>
      <c r="BM205" s="144" t="s">
        <v>248</v>
      </c>
    </row>
    <row r="206" spans="2:47" s="1" customFormat="1" ht="12">
      <c r="B206" s="31"/>
      <c r="D206" s="146" t="s">
        <v>158</v>
      </c>
      <c r="F206" s="147" t="s">
        <v>247</v>
      </c>
      <c r="I206" s="148"/>
      <c r="L206" s="31"/>
      <c r="M206" s="149"/>
      <c r="T206" s="53"/>
      <c r="AT206" s="16" t="s">
        <v>158</v>
      </c>
      <c r="AU206" s="16" t="s">
        <v>85</v>
      </c>
    </row>
    <row r="207" spans="2:51" s="12" customFormat="1" ht="12">
      <c r="B207" s="150"/>
      <c r="D207" s="146" t="s">
        <v>160</v>
      </c>
      <c r="E207" s="151" t="s">
        <v>1</v>
      </c>
      <c r="F207" s="152" t="s">
        <v>249</v>
      </c>
      <c r="H207" s="153">
        <v>0.616</v>
      </c>
      <c r="I207" s="154"/>
      <c r="L207" s="150"/>
      <c r="M207" s="155"/>
      <c r="T207" s="156"/>
      <c r="AT207" s="151" t="s">
        <v>160</v>
      </c>
      <c r="AU207" s="151" t="s">
        <v>85</v>
      </c>
      <c r="AV207" s="12" t="s">
        <v>85</v>
      </c>
      <c r="AW207" s="12" t="s">
        <v>32</v>
      </c>
      <c r="AX207" s="12" t="s">
        <v>76</v>
      </c>
      <c r="AY207" s="151" t="s">
        <v>150</v>
      </c>
    </row>
    <row r="208" spans="2:51" s="12" customFormat="1" ht="12">
      <c r="B208" s="150"/>
      <c r="D208" s="146" t="s">
        <v>160</v>
      </c>
      <c r="E208" s="151" t="s">
        <v>1</v>
      </c>
      <c r="F208" s="152" t="s">
        <v>250</v>
      </c>
      <c r="H208" s="153">
        <v>2.28</v>
      </c>
      <c r="I208" s="154"/>
      <c r="L208" s="150"/>
      <c r="M208" s="155"/>
      <c r="T208" s="156"/>
      <c r="AT208" s="151" t="s">
        <v>160</v>
      </c>
      <c r="AU208" s="151" t="s">
        <v>85</v>
      </c>
      <c r="AV208" s="12" t="s">
        <v>85</v>
      </c>
      <c r="AW208" s="12" t="s">
        <v>32</v>
      </c>
      <c r="AX208" s="12" t="s">
        <v>76</v>
      </c>
      <c r="AY208" s="151" t="s">
        <v>150</v>
      </c>
    </row>
    <row r="209" spans="2:51" s="13" customFormat="1" ht="12">
      <c r="B209" s="157"/>
      <c r="D209" s="146" t="s">
        <v>160</v>
      </c>
      <c r="E209" s="158" t="s">
        <v>1</v>
      </c>
      <c r="F209" s="159" t="s">
        <v>164</v>
      </c>
      <c r="H209" s="160">
        <v>2.896</v>
      </c>
      <c r="I209" s="161"/>
      <c r="L209" s="157"/>
      <c r="M209" s="162"/>
      <c r="T209" s="163"/>
      <c r="AT209" s="158" t="s">
        <v>160</v>
      </c>
      <c r="AU209" s="158" t="s">
        <v>85</v>
      </c>
      <c r="AV209" s="13" t="s">
        <v>156</v>
      </c>
      <c r="AW209" s="13" t="s">
        <v>32</v>
      </c>
      <c r="AX209" s="13" t="s">
        <v>83</v>
      </c>
      <c r="AY209" s="158" t="s">
        <v>150</v>
      </c>
    </row>
    <row r="210" spans="2:65" s="1" customFormat="1" ht="24.15" customHeight="1">
      <c r="B210" s="31"/>
      <c r="C210" s="132" t="s">
        <v>8</v>
      </c>
      <c r="D210" s="132" t="s">
        <v>152</v>
      </c>
      <c r="E210" s="133" t="s">
        <v>251</v>
      </c>
      <c r="F210" s="134" t="s">
        <v>252</v>
      </c>
      <c r="G210" s="135" t="s">
        <v>253</v>
      </c>
      <c r="H210" s="136">
        <v>29.8</v>
      </c>
      <c r="I210" s="137"/>
      <c r="J210" s="138">
        <f>ROUND(I210*H210,2)</f>
        <v>0</v>
      </c>
      <c r="K210" s="139"/>
      <c r="L210" s="31"/>
      <c r="M210" s="140" t="s">
        <v>1</v>
      </c>
      <c r="N210" s="141" t="s">
        <v>41</v>
      </c>
      <c r="P210" s="142">
        <f>O210*H210</f>
        <v>0</v>
      </c>
      <c r="Q210" s="142">
        <v>0.00049</v>
      </c>
      <c r="R210" s="142">
        <f>Q210*H210</f>
        <v>0.014602</v>
      </c>
      <c r="S210" s="142">
        <v>0</v>
      </c>
      <c r="T210" s="143">
        <f>S210*H210</f>
        <v>0</v>
      </c>
      <c r="AR210" s="144" t="s">
        <v>156</v>
      </c>
      <c r="AT210" s="144" t="s">
        <v>152</v>
      </c>
      <c r="AU210" s="144" t="s">
        <v>85</v>
      </c>
      <c r="AY210" s="16" t="s">
        <v>150</v>
      </c>
      <c r="BE210" s="145">
        <f>IF(N210="základní",J210,0)</f>
        <v>0</v>
      </c>
      <c r="BF210" s="145">
        <f>IF(N210="snížená",J210,0)</f>
        <v>0</v>
      </c>
      <c r="BG210" s="145">
        <f>IF(N210="zákl. přenesená",J210,0)</f>
        <v>0</v>
      </c>
      <c r="BH210" s="145">
        <f>IF(N210="sníž. přenesená",J210,0)</f>
        <v>0</v>
      </c>
      <c r="BI210" s="145">
        <f>IF(N210="nulová",J210,0)</f>
        <v>0</v>
      </c>
      <c r="BJ210" s="16" t="s">
        <v>83</v>
      </c>
      <c r="BK210" s="145">
        <f>ROUND(I210*H210,2)</f>
        <v>0</v>
      </c>
      <c r="BL210" s="16" t="s">
        <v>156</v>
      </c>
      <c r="BM210" s="144" t="s">
        <v>254</v>
      </c>
    </row>
    <row r="211" spans="2:47" s="1" customFormat="1" ht="19.2">
      <c r="B211" s="31"/>
      <c r="D211" s="146" t="s">
        <v>158</v>
      </c>
      <c r="F211" s="147" t="s">
        <v>255</v>
      </c>
      <c r="I211" s="148"/>
      <c r="L211" s="31"/>
      <c r="M211" s="149"/>
      <c r="T211" s="53"/>
      <c r="AT211" s="16" t="s">
        <v>158</v>
      </c>
      <c r="AU211" s="16" t="s">
        <v>85</v>
      </c>
    </row>
    <row r="212" spans="2:51" s="12" customFormat="1" ht="12">
      <c r="B212" s="150"/>
      <c r="D212" s="146" t="s">
        <v>160</v>
      </c>
      <c r="E212" s="151" t="s">
        <v>1</v>
      </c>
      <c r="F212" s="152" t="s">
        <v>256</v>
      </c>
      <c r="H212" s="153">
        <v>23.4</v>
      </c>
      <c r="I212" s="154"/>
      <c r="L212" s="150"/>
      <c r="M212" s="155"/>
      <c r="T212" s="156"/>
      <c r="AT212" s="151" t="s">
        <v>160</v>
      </c>
      <c r="AU212" s="151" t="s">
        <v>85</v>
      </c>
      <c r="AV212" s="12" t="s">
        <v>85</v>
      </c>
      <c r="AW212" s="12" t="s">
        <v>32</v>
      </c>
      <c r="AX212" s="12" t="s">
        <v>76</v>
      </c>
      <c r="AY212" s="151" t="s">
        <v>150</v>
      </c>
    </row>
    <row r="213" spans="2:51" s="12" customFormat="1" ht="12">
      <c r="B213" s="150"/>
      <c r="D213" s="146" t="s">
        <v>160</v>
      </c>
      <c r="E213" s="151" t="s">
        <v>1</v>
      </c>
      <c r="F213" s="152" t="s">
        <v>257</v>
      </c>
      <c r="H213" s="153">
        <v>6.4</v>
      </c>
      <c r="I213" s="154"/>
      <c r="L213" s="150"/>
      <c r="M213" s="155"/>
      <c r="T213" s="156"/>
      <c r="AT213" s="151" t="s">
        <v>160</v>
      </c>
      <c r="AU213" s="151" t="s">
        <v>85</v>
      </c>
      <c r="AV213" s="12" t="s">
        <v>85</v>
      </c>
      <c r="AW213" s="12" t="s">
        <v>32</v>
      </c>
      <c r="AX213" s="12" t="s">
        <v>76</v>
      </c>
      <c r="AY213" s="151" t="s">
        <v>150</v>
      </c>
    </row>
    <row r="214" spans="2:51" s="13" customFormat="1" ht="12">
      <c r="B214" s="157"/>
      <c r="D214" s="146" t="s">
        <v>160</v>
      </c>
      <c r="E214" s="158" t="s">
        <v>1</v>
      </c>
      <c r="F214" s="159" t="s">
        <v>164</v>
      </c>
      <c r="H214" s="160">
        <v>29.8</v>
      </c>
      <c r="I214" s="161"/>
      <c r="L214" s="157"/>
      <c r="M214" s="162"/>
      <c r="T214" s="163"/>
      <c r="AT214" s="158" t="s">
        <v>160</v>
      </c>
      <c r="AU214" s="158" t="s">
        <v>85</v>
      </c>
      <c r="AV214" s="13" t="s">
        <v>156</v>
      </c>
      <c r="AW214" s="13" t="s">
        <v>32</v>
      </c>
      <c r="AX214" s="13" t="s">
        <v>83</v>
      </c>
      <c r="AY214" s="158" t="s">
        <v>150</v>
      </c>
    </row>
    <row r="215" spans="2:65" s="1" customFormat="1" ht="21.75" customHeight="1">
      <c r="B215" s="31"/>
      <c r="C215" s="132" t="s">
        <v>258</v>
      </c>
      <c r="D215" s="132" t="s">
        <v>152</v>
      </c>
      <c r="E215" s="133" t="s">
        <v>259</v>
      </c>
      <c r="F215" s="134" t="s">
        <v>260</v>
      </c>
      <c r="G215" s="135" t="s">
        <v>155</v>
      </c>
      <c r="H215" s="136">
        <v>154.42</v>
      </c>
      <c r="I215" s="137"/>
      <c r="J215" s="138">
        <f>ROUND(I215*H215,2)</f>
        <v>0</v>
      </c>
      <c r="K215" s="139"/>
      <c r="L215" s="31"/>
      <c r="M215" s="140" t="s">
        <v>1</v>
      </c>
      <c r="N215" s="141" t="s">
        <v>41</v>
      </c>
      <c r="P215" s="142">
        <f>O215*H215</f>
        <v>0</v>
      </c>
      <c r="Q215" s="142">
        <v>0.00014</v>
      </c>
      <c r="R215" s="142">
        <f>Q215*H215</f>
        <v>0.021618799999999997</v>
      </c>
      <c r="S215" s="142">
        <v>0</v>
      </c>
      <c r="T215" s="143">
        <f>S215*H215</f>
        <v>0</v>
      </c>
      <c r="AR215" s="144" t="s">
        <v>156</v>
      </c>
      <c r="AT215" s="144" t="s">
        <v>152</v>
      </c>
      <c r="AU215" s="144" t="s">
        <v>85</v>
      </c>
      <c r="AY215" s="16" t="s">
        <v>150</v>
      </c>
      <c r="BE215" s="145">
        <f>IF(N215="základní",J215,0)</f>
        <v>0</v>
      </c>
      <c r="BF215" s="145">
        <f>IF(N215="snížená",J215,0)</f>
        <v>0</v>
      </c>
      <c r="BG215" s="145">
        <f>IF(N215="zákl. přenesená",J215,0)</f>
        <v>0</v>
      </c>
      <c r="BH215" s="145">
        <f>IF(N215="sníž. přenesená",J215,0)</f>
        <v>0</v>
      </c>
      <c r="BI215" s="145">
        <f>IF(N215="nulová",J215,0)</f>
        <v>0</v>
      </c>
      <c r="BJ215" s="16" t="s">
        <v>83</v>
      </c>
      <c r="BK215" s="145">
        <f>ROUND(I215*H215,2)</f>
        <v>0</v>
      </c>
      <c r="BL215" s="16" t="s">
        <v>156</v>
      </c>
      <c r="BM215" s="144" t="s">
        <v>261</v>
      </c>
    </row>
    <row r="216" spans="2:47" s="1" customFormat="1" ht="28.8">
      <c r="B216" s="31"/>
      <c r="D216" s="146" t="s">
        <v>158</v>
      </c>
      <c r="F216" s="147" t="s">
        <v>262</v>
      </c>
      <c r="I216" s="148"/>
      <c r="L216" s="31"/>
      <c r="M216" s="149"/>
      <c r="T216" s="53"/>
      <c r="AT216" s="16" t="s">
        <v>158</v>
      </c>
      <c r="AU216" s="16" t="s">
        <v>85</v>
      </c>
    </row>
    <row r="217" spans="2:51" s="12" customFormat="1" ht="12">
      <c r="B217" s="150"/>
      <c r="D217" s="146" t="s">
        <v>160</v>
      </c>
      <c r="E217" s="151" t="s">
        <v>1</v>
      </c>
      <c r="F217" s="152" t="s">
        <v>263</v>
      </c>
      <c r="H217" s="153">
        <v>144.74</v>
      </c>
      <c r="I217" s="154"/>
      <c r="L217" s="150"/>
      <c r="M217" s="155"/>
      <c r="T217" s="156"/>
      <c r="AT217" s="151" t="s">
        <v>160</v>
      </c>
      <c r="AU217" s="151" t="s">
        <v>85</v>
      </c>
      <c r="AV217" s="12" t="s">
        <v>85</v>
      </c>
      <c r="AW217" s="12" t="s">
        <v>32</v>
      </c>
      <c r="AX217" s="12" t="s">
        <v>76</v>
      </c>
      <c r="AY217" s="151" t="s">
        <v>150</v>
      </c>
    </row>
    <row r="218" spans="2:51" s="12" customFormat="1" ht="12">
      <c r="B218" s="150"/>
      <c r="D218" s="146" t="s">
        <v>160</v>
      </c>
      <c r="E218" s="151" t="s">
        <v>1</v>
      </c>
      <c r="F218" s="152" t="s">
        <v>264</v>
      </c>
      <c r="H218" s="153">
        <v>9.68</v>
      </c>
      <c r="I218" s="154"/>
      <c r="L218" s="150"/>
      <c r="M218" s="155"/>
      <c r="T218" s="156"/>
      <c r="AT218" s="151" t="s">
        <v>160</v>
      </c>
      <c r="AU218" s="151" t="s">
        <v>85</v>
      </c>
      <c r="AV218" s="12" t="s">
        <v>85</v>
      </c>
      <c r="AW218" s="12" t="s">
        <v>32</v>
      </c>
      <c r="AX218" s="12" t="s">
        <v>76</v>
      </c>
      <c r="AY218" s="151" t="s">
        <v>150</v>
      </c>
    </row>
    <row r="219" spans="2:51" s="13" customFormat="1" ht="12">
      <c r="B219" s="157"/>
      <c r="D219" s="146" t="s">
        <v>160</v>
      </c>
      <c r="E219" s="158" t="s">
        <v>1</v>
      </c>
      <c r="F219" s="159" t="s">
        <v>164</v>
      </c>
      <c r="H219" s="160">
        <v>154.42</v>
      </c>
      <c r="I219" s="161"/>
      <c r="L219" s="157"/>
      <c r="M219" s="162"/>
      <c r="T219" s="163"/>
      <c r="AT219" s="158" t="s">
        <v>160</v>
      </c>
      <c r="AU219" s="158" t="s">
        <v>85</v>
      </c>
      <c r="AV219" s="13" t="s">
        <v>156</v>
      </c>
      <c r="AW219" s="13" t="s">
        <v>32</v>
      </c>
      <c r="AX219" s="13" t="s">
        <v>83</v>
      </c>
      <c r="AY219" s="158" t="s">
        <v>150</v>
      </c>
    </row>
    <row r="220" spans="2:65" s="1" customFormat="1" ht="24.15" customHeight="1">
      <c r="B220" s="31"/>
      <c r="C220" s="170" t="s">
        <v>265</v>
      </c>
      <c r="D220" s="170" t="s">
        <v>266</v>
      </c>
      <c r="E220" s="171" t="s">
        <v>267</v>
      </c>
      <c r="F220" s="172" t="s">
        <v>268</v>
      </c>
      <c r="G220" s="173" t="s">
        <v>155</v>
      </c>
      <c r="H220" s="174">
        <v>157.508</v>
      </c>
      <c r="I220" s="175"/>
      <c r="J220" s="176">
        <f>ROUND(I220*H220,2)</f>
        <v>0</v>
      </c>
      <c r="K220" s="177"/>
      <c r="L220" s="178"/>
      <c r="M220" s="179" t="s">
        <v>1</v>
      </c>
      <c r="N220" s="180" t="s">
        <v>41</v>
      </c>
      <c r="P220" s="142">
        <f>O220*H220</f>
        <v>0</v>
      </c>
      <c r="Q220" s="142">
        <v>0.0005</v>
      </c>
      <c r="R220" s="142">
        <f>Q220*H220</f>
        <v>0.078754</v>
      </c>
      <c r="S220" s="142">
        <v>0</v>
      </c>
      <c r="T220" s="143">
        <f>S220*H220</f>
        <v>0</v>
      </c>
      <c r="AR220" s="144" t="s">
        <v>205</v>
      </c>
      <c r="AT220" s="144" t="s">
        <v>266</v>
      </c>
      <c r="AU220" s="144" t="s">
        <v>85</v>
      </c>
      <c r="AY220" s="16" t="s">
        <v>150</v>
      </c>
      <c r="BE220" s="145">
        <f>IF(N220="základní",J220,0)</f>
        <v>0</v>
      </c>
      <c r="BF220" s="145">
        <f>IF(N220="snížená",J220,0)</f>
        <v>0</v>
      </c>
      <c r="BG220" s="145">
        <f>IF(N220="zákl. přenesená",J220,0)</f>
        <v>0</v>
      </c>
      <c r="BH220" s="145">
        <f>IF(N220="sníž. přenesená",J220,0)</f>
        <v>0</v>
      </c>
      <c r="BI220" s="145">
        <f>IF(N220="nulová",J220,0)</f>
        <v>0</v>
      </c>
      <c r="BJ220" s="16" t="s">
        <v>83</v>
      </c>
      <c r="BK220" s="145">
        <f>ROUND(I220*H220,2)</f>
        <v>0</v>
      </c>
      <c r="BL220" s="16" t="s">
        <v>156</v>
      </c>
      <c r="BM220" s="144" t="s">
        <v>269</v>
      </c>
    </row>
    <row r="221" spans="2:47" s="1" customFormat="1" ht="19.2">
      <c r="B221" s="31"/>
      <c r="D221" s="146" t="s">
        <v>158</v>
      </c>
      <c r="F221" s="147" t="s">
        <v>268</v>
      </c>
      <c r="I221" s="148"/>
      <c r="L221" s="31"/>
      <c r="M221" s="149"/>
      <c r="T221" s="53"/>
      <c r="AT221" s="16" t="s">
        <v>158</v>
      </c>
      <c r="AU221" s="16" t="s">
        <v>85</v>
      </c>
    </row>
    <row r="222" spans="2:51" s="12" customFormat="1" ht="12">
      <c r="B222" s="150"/>
      <c r="D222" s="146" t="s">
        <v>160</v>
      </c>
      <c r="F222" s="152" t="s">
        <v>270</v>
      </c>
      <c r="H222" s="153">
        <v>157.508</v>
      </c>
      <c r="I222" s="154"/>
      <c r="L222" s="150"/>
      <c r="M222" s="155"/>
      <c r="T222" s="156"/>
      <c r="AT222" s="151" t="s">
        <v>160</v>
      </c>
      <c r="AU222" s="151" t="s">
        <v>85</v>
      </c>
      <c r="AV222" s="12" t="s">
        <v>85</v>
      </c>
      <c r="AW222" s="12" t="s">
        <v>4</v>
      </c>
      <c r="AX222" s="12" t="s">
        <v>83</v>
      </c>
      <c r="AY222" s="151" t="s">
        <v>150</v>
      </c>
    </row>
    <row r="223" spans="2:65" s="1" customFormat="1" ht="24.15" customHeight="1">
      <c r="B223" s="31"/>
      <c r="C223" s="132" t="s">
        <v>271</v>
      </c>
      <c r="D223" s="132" t="s">
        <v>152</v>
      </c>
      <c r="E223" s="133" t="s">
        <v>272</v>
      </c>
      <c r="F223" s="134" t="s">
        <v>273</v>
      </c>
      <c r="G223" s="135" t="s">
        <v>167</v>
      </c>
      <c r="H223" s="136">
        <v>32.074</v>
      </c>
      <c r="I223" s="137"/>
      <c r="J223" s="138">
        <f>ROUND(I223*H223,2)</f>
        <v>0</v>
      </c>
      <c r="K223" s="139"/>
      <c r="L223" s="31"/>
      <c r="M223" s="140" t="s">
        <v>1</v>
      </c>
      <c r="N223" s="141" t="s">
        <v>41</v>
      </c>
      <c r="P223" s="142">
        <f>O223*H223</f>
        <v>0</v>
      </c>
      <c r="Q223" s="142">
        <v>2.45329</v>
      </c>
      <c r="R223" s="142">
        <f>Q223*H223</f>
        <v>78.68682346</v>
      </c>
      <c r="S223" s="142">
        <v>0</v>
      </c>
      <c r="T223" s="143">
        <f>S223*H223</f>
        <v>0</v>
      </c>
      <c r="AR223" s="144" t="s">
        <v>156</v>
      </c>
      <c r="AT223" s="144" t="s">
        <v>152</v>
      </c>
      <c r="AU223" s="144" t="s">
        <v>85</v>
      </c>
      <c r="AY223" s="16" t="s">
        <v>150</v>
      </c>
      <c r="BE223" s="145">
        <f>IF(N223="základní",J223,0)</f>
        <v>0</v>
      </c>
      <c r="BF223" s="145">
        <f>IF(N223="snížená",J223,0)</f>
        <v>0</v>
      </c>
      <c r="BG223" s="145">
        <f>IF(N223="zákl. přenesená",J223,0)</f>
        <v>0</v>
      </c>
      <c r="BH223" s="145">
        <f>IF(N223="sníž. přenesená",J223,0)</f>
        <v>0</v>
      </c>
      <c r="BI223" s="145">
        <f>IF(N223="nulová",J223,0)</f>
        <v>0</v>
      </c>
      <c r="BJ223" s="16" t="s">
        <v>83</v>
      </c>
      <c r="BK223" s="145">
        <f>ROUND(I223*H223,2)</f>
        <v>0</v>
      </c>
      <c r="BL223" s="16" t="s">
        <v>156</v>
      </c>
      <c r="BM223" s="144" t="s">
        <v>274</v>
      </c>
    </row>
    <row r="224" spans="2:47" s="1" customFormat="1" ht="19.2">
      <c r="B224" s="31"/>
      <c r="D224" s="146" t="s">
        <v>158</v>
      </c>
      <c r="F224" s="147" t="s">
        <v>275</v>
      </c>
      <c r="I224" s="148"/>
      <c r="L224" s="31"/>
      <c r="M224" s="149"/>
      <c r="T224" s="53"/>
      <c r="AT224" s="16" t="s">
        <v>158</v>
      </c>
      <c r="AU224" s="16" t="s">
        <v>85</v>
      </c>
    </row>
    <row r="225" spans="2:51" s="12" customFormat="1" ht="12">
      <c r="B225" s="150"/>
      <c r="D225" s="146" t="s">
        <v>160</v>
      </c>
      <c r="E225" s="151" t="s">
        <v>1</v>
      </c>
      <c r="F225" s="152" t="s">
        <v>276</v>
      </c>
      <c r="H225" s="153">
        <v>27.004</v>
      </c>
      <c r="I225" s="154"/>
      <c r="L225" s="150"/>
      <c r="M225" s="155"/>
      <c r="T225" s="156"/>
      <c r="AT225" s="151" t="s">
        <v>160</v>
      </c>
      <c r="AU225" s="151" t="s">
        <v>85</v>
      </c>
      <c r="AV225" s="12" t="s">
        <v>85</v>
      </c>
      <c r="AW225" s="12" t="s">
        <v>32</v>
      </c>
      <c r="AX225" s="12" t="s">
        <v>76</v>
      </c>
      <c r="AY225" s="151" t="s">
        <v>150</v>
      </c>
    </row>
    <row r="226" spans="2:51" s="12" customFormat="1" ht="12">
      <c r="B226" s="150"/>
      <c r="D226" s="146" t="s">
        <v>160</v>
      </c>
      <c r="E226" s="151" t="s">
        <v>1</v>
      </c>
      <c r="F226" s="152" t="s">
        <v>277</v>
      </c>
      <c r="H226" s="153">
        <v>5.07</v>
      </c>
      <c r="I226" s="154"/>
      <c r="L226" s="150"/>
      <c r="M226" s="155"/>
      <c r="T226" s="156"/>
      <c r="AT226" s="151" t="s">
        <v>160</v>
      </c>
      <c r="AU226" s="151" t="s">
        <v>85</v>
      </c>
      <c r="AV226" s="12" t="s">
        <v>85</v>
      </c>
      <c r="AW226" s="12" t="s">
        <v>32</v>
      </c>
      <c r="AX226" s="12" t="s">
        <v>76</v>
      </c>
      <c r="AY226" s="151" t="s">
        <v>150</v>
      </c>
    </row>
    <row r="227" spans="2:51" s="13" customFormat="1" ht="12">
      <c r="B227" s="157"/>
      <c r="D227" s="146" t="s">
        <v>160</v>
      </c>
      <c r="E227" s="158" t="s">
        <v>1</v>
      </c>
      <c r="F227" s="159" t="s">
        <v>164</v>
      </c>
      <c r="H227" s="160">
        <v>32.074</v>
      </c>
      <c r="I227" s="161"/>
      <c r="L227" s="157"/>
      <c r="M227" s="162"/>
      <c r="T227" s="163"/>
      <c r="AT227" s="158" t="s">
        <v>160</v>
      </c>
      <c r="AU227" s="158" t="s">
        <v>85</v>
      </c>
      <c r="AV227" s="13" t="s">
        <v>156</v>
      </c>
      <c r="AW227" s="13" t="s">
        <v>32</v>
      </c>
      <c r="AX227" s="13" t="s">
        <v>83</v>
      </c>
      <c r="AY227" s="158" t="s">
        <v>150</v>
      </c>
    </row>
    <row r="228" spans="2:65" s="1" customFormat="1" ht="16.5" customHeight="1">
      <c r="B228" s="31"/>
      <c r="C228" s="132" t="s">
        <v>278</v>
      </c>
      <c r="D228" s="132" t="s">
        <v>152</v>
      </c>
      <c r="E228" s="133" t="s">
        <v>279</v>
      </c>
      <c r="F228" s="134" t="s">
        <v>280</v>
      </c>
      <c r="G228" s="135" t="s">
        <v>155</v>
      </c>
      <c r="H228" s="136">
        <v>16.35</v>
      </c>
      <c r="I228" s="137"/>
      <c r="J228" s="138">
        <f>ROUND(I228*H228,2)</f>
        <v>0</v>
      </c>
      <c r="K228" s="139"/>
      <c r="L228" s="31"/>
      <c r="M228" s="140" t="s">
        <v>1</v>
      </c>
      <c r="N228" s="141" t="s">
        <v>41</v>
      </c>
      <c r="P228" s="142">
        <f>O228*H228</f>
        <v>0</v>
      </c>
      <c r="Q228" s="142">
        <v>0.00247</v>
      </c>
      <c r="R228" s="142">
        <f>Q228*H228</f>
        <v>0.040384500000000004</v>
      </c>
      <c r="S228" s="142">
        <v>0</v>
      </c>
      <c r="T228" s="143">
        <f>S228*H228</f>
        <v>0</v>
      </c>
      <c r="AR228" s="144" t="s">
        <v>156</v>
      </c>
      <c r="AT228" s="144" t="s">
        <v>152</v>
      </c>
      <c r="AU228" s="144" t="s">
        <v>85</v>
      </c>
      <c r="AY228" s="16" t="s">
        <v>150</v>
      </c>
      <c r="BE228" s="145">
        <f>IF(N228="základní",J228,0)</f>
        <v>0</v>
      </c>
      <c r="BF228" s="145">
        <f>IF(N228="snížená",J228,0)</f>
        <v>0</v>
      </c>
      <c r="BG228" s="145">
        <f>IF(N228="zákl. přenesená",J228,0)</f>
        <v>0</v>
      </c>
      <c r="BH228" s="145">
        <f>IF(N228="sníž. přenesená",J228,0)</f>
        <v>0</v>
      </c>
      <c r="BI228" s="145">
        <f>IF(N228="nulová",J228,0)</f>
        <v>0</v>
      </c>
      <c r="BJ228" s="16" t="s">
        <v>83</v>
      </c>
      <c r="BK228" s="145">
        <f>ROUND(I228*H228,2)</f>
        <v>0</v>
      </c>
      <c r="BL228" s="16" t="s">
        <v>156</v>
      </c>
      <c r="BM228" s="144" t="s">
        <v>281</v>
      </c>
    </row>
    <row r="229" spans="2:47" s="1" customFormat="1" ht="12">
      <c r="B229" s="31"/>
      <c r="D229" s="146" t="s">
        <v>158</v>
      </c>
      <c r="F229" s="147" t="s">
        <v>282</v>
      </c>
      <c r="I229" s="148"/>
      <c r="L229" s="31"/>
      <c r="M229" s="149"/>
      <c r="T229" s="53"/>
      <c r="AT229" s="16" t="s">
        <v>158</v>
      </c>
      <c r="AU229" s="16" t="s">
        <v>85</v>
      </c>
    </row>
    <row r="230" spans="2:51" s="12" customFormat="1" ht="12">
      <c r="B230" s="150"/>
      <c r="D230" s="146" t="s">
        <v>160</v>
      </c>
      <c r="E230" s="151" t="s">
        <v>1</v>
      </c>
      <c r="F230" s="152" t="s">
        <v>283</v>
      </c>
      <c r="H230" s="153">
        <v>9.72</v>
      </c>
      <c r="I230" s="154"/>
      <c r="L230" s="150"/>
      <c r="M230" s="155"/>
      <c r="T230" s="156"/>
      <c r="AT230" s="151" t="s">
        <v>160</v>
      </c>
      <c r="AU230" s="151" t="s">
        <v>85</v>
      </c>
      <c r="AV230" s="12" t="s">
        <v>85</v>
      </c>
      <c r="AW230" s="12" t="s">
        <v>32</v>
      </c>
      <c r="AX230" s="12" t="s">
        <v>76</v>
      </c>
      <c r="AY230" s="151" t="s">
        <v>150</v>
      </c>
    </row>
    <row r="231" spans="2:51" s="12" customFormat="1" ht="12">
      <c r="B231" s="150"/>
      <c r="D231" s="146" t="s">
        <v>160</v>
      </c>
      <c r="E231" s="151" t="s">
        <v>1</v>
      </c>
      <c r="F231" s="152" t="s">
        <v>284</v>
      </c>
      <c r="H231" s="153">
        <v>6.63</v>
      </c>
      <c r="I231" s="154"/>
      <c r="L231" s="150"/>
      <c r="M231" s="155"/>
      <c r="T231" s="156"/>
      <c r="AT231" s="151" t="s">
        <v>160</v>
      </c>
      <c r="AU231" s="151" t="s">
        <v>85</v>
      </c>
      <c r="AV231" s="12" t="s">
        <v>85</v>
      </c>
      <c r="AW231" s="12" t="s">
        <v>32</v>
      </c>
      <c r="AX231" s="12" t="s">
        <v>76</v>
      </c>
      <c r="AY231" s="151" t="s">
        <v>150</v>
      </c>
    </row>
    <row r="232" spans="2:51" s="13" customFormat="1" ht="12">
      <c r="B232" s="157"/>
      <c r="D232" s="146" t="s">
        <v>160</v>
      </c>
      <c r="E232" s="158" t="s">
        <v>1</v>
      </c>
      <c r="F232" s="159" t="s">
        <v>164</v>
      </c>
      <c r="H232" s="160">
        <v>16.35</v>
      </c>
      <c r="I232" s="161"/>
      <c r="L232" s="157"/>
      <c r="M232" s="162"/>
      <c r="T232" s="163"/>
      <c r="AT232" s="158" t="s">
        <v>160</v>
      </c>
      <c r="AU232" s="158" t="s">
        <v>85</v>
      </c>
      <c r="AV232" s="13" t="s">
        <v>156</v>
      </c>
      <c r="AW232" s="13" t="s">
        <v>32</v>
      </c>
      <c r="AX232" s="13" t="s">
        <v>83</v>
      </c>
      <c r="AY232" s="158" t="s">
        <v>150</v>
      </c>
    </row>
    <row r="233" spans="2:65" s="1" customFormat="1" ht="16.5" customHeight="1">
      <c r="B233" s="31"/>
      <c r="C233" s="132" t="s">
        <v>285</v>
      </c>
      <c r="D233" s="132" t="s">
        <v>152</v>
      </c>
      <c r="E233" s="133" t="s">
        <v>286</v>
      </c>
      <c r="F233" s="134" t="s">
        <v>287</v>
      </c>
      <c r="G233" s="135" t="s">
        <v>155</v>
      </c>
      <c r="H233" s="136">
        <v>16.35</v>
      </c>
      <c r="I233" s="137"/>
      <c r="J233" s="138">
        <f>ROUND(I233*H233,2)</f>
        <v>0</v>
      </c>
      <c r="K233" s="139"/>
      <c r="L233" s="31"/>
      <c r="M233" s="140" t="s">
        <v>1</v>
      </c>
      <c r="N233" s="141" t="s">
        <v>41</v>
      </c>
      <c r="P233" s="142">
        <f>O233*H233</f>
        <v>0</v>
      </c>
      <c r="Q233" s="142">
        <v>0</v>
      </c>
      <c r="R233" s="142">
        <f>Q233*H233</f>
        <v>0</v>
      </c>
      <c r="S233" s="142">
        <v>0</v>
      </c>
      <c r="T233" s="143">
        <f>S233*H233</f>
        <v>0</v>
      </c>
      <c r="AR233" s="144" t="s">
        <v>156</v>
      </c>
      <c r="AT233" s="144" t="s">
        <v>152</v>
      </c>
      <c r="AU233" s="144" t="s">
        <v>85</v>
      </c>
      <c r="AY233" s="16" t="s">
        <v>150</v>
      </c>
      <c r="BE233" s="145">
        <f>IF(N233="základní",J233,0)</f>
        <v>0</v>
      </c>
      <c r="BF233" s="145">
        <f>IF(N233="snížená",J233,0)</f>
        <v>0</v>
      </c>
      <c r="BG233" s="145">
        <f>IF(N233="zákl. přenesená",J233,0)</f>
        <v>0</v>
      </c>
      <c r="BH233" s="145">
        <f>IF(N233="sníž. přenesená",J233,0)</f>
        <v>0</v>
      </c>
      <c r="BI233" s="145">
        <f>IF(N233="nulová",J233,0)</f>
        <v>0</v>
      </c>
      <c r="BJ233" s="16" t="s">
        <v>83</v>
      </c>
      <c r="BK233" s="145">
        <f>ROUND(I233*H233,2)</f>
        <v>0</v>
      </c>
      <c r="BL233" s="16" t="s">
        <v>156</v>
      </c>
      <c r="BM233" s="144" t="s">
        <v>288</v>
      </c>
    </row>
    <row r="234" spans="2:47" s="1" customFormat="1" ht="12">
      <c r="B234" s="31"/>
      <c r="D234" s="146" t="s">
        <v>158</v>
      </c>
      <c r="F234" s="147" t="s">
        <v>289</v>
      </c>
      <c r="I234" s="148"/>
      <c r="L234" s="31"/>
      <c r="M234" s="149"/>
      <c r="T234" s="53"/>
      <c r="AT234" s="16" t="s">
        <v>158</v>
      </c>
      <c r="AU234" s="16" t="s">
        <v>85</v>
      </c>
    </row>
    <row r="235" spans="2:65" s="1" customFormat="1" ht="24.15" customHeight="1">
      <c r="B235" s="31"/>
      <c r="C235" s="132" t="s">
        <v>7</v>
      </c>
      <c r="D235" s="132" t="s">
        <v>152</v>
      </c>
      <c r="E235" s="133" t="s">
        <v>290</v>
      </c>
      <c r="F235" s="134" t="s">
        <v>291</v>
      </c>
      <c r="G235" s="135" t="s">
        <v>214</v>
      </c>
      <c r="H235" s="136">
        <v>4.807</v>
      </c>
      <c r="I235" s="137"/>
      <c r="J235" s="138">
        <f>ROUND(I235*H235,2)</f>
        <v>0</v>
      </c>
      <c r="K235" s="139"/>
      <c r="L235" s="31"/>
      <c r="M235" s="140" t="s">
        <v>1</v>
      </c>
      <c r="N235" s="141" t="s">
        <v>41</v>
      </c>
      <c r="P235" s="142">
        <f>O235*H235</f>
        <v>0</v>
      </c>
      <c r="Q235" s="142">
        <v>1.06062</v>
      </c>
      <c r="R235" s="142">
        <f>Q235*H235</f>
        <v>5.0984003399999995</v>
      </c>
      <c r="S235" s="142">
        <v>0</v>
      </c>
      <c r="T235" s="143">
        <f>S235*H235</f>
        <v>0</v>
      </c>
      <c r="AR235" s="144" t="s">
        <v>156</v>
      </c>
      <c r="AT235" s="144" t="s">
        <v>152</v>
      </c>
      <c r="AU235" s="144" t="s">
        <v>85</v>
      </c>
      <c r="AY235" s="16" t="s">
        <v>150</v>
      </c>
      <c r="BE235" s="145">
        <f>IF(N235="základní",J235,0)</f>
        <v>0</v>
      </c>
      <c r="BF235" s="145">
        <f>IF(N235="snížená",J235,0)</f>
        <v>0</v>
      </c>
      <c r="BG235" s="145">
        <f>IF(N235="zákl. přenesená",J235,0)</f>
        <v>0</v>
      </c>
      <c r="BH235" s="145">
        <f>IF(N235="sníž. přenesená",J235,0)</f>
        <v>0</v>
      </c>
      <c r="BI235" s="145">
        <f>IF(N235="nulová",J235,0)</f>
        <v>0</v>
      </c>
      <c r="BJ235" s="16" t="s">
        <v>83</v>
      </c>
      <c r="BK235" s="145">
        <f>ROUND(I235*H235,2)</f>
        <v>0</v>
      </c>
      <c r="BL235" s="16" t="s">
        <v>156</v>
      </c>
      <c r="BM235" s="144" t="s">
        <v>292</v>
      </c>
    </row>
    <row r="236" spans="2:47" s="1" customFormat="1" ht="19.2">
      <c r="B236" s="31"/>
      <c r="D236" s="146" t="s">
        <v>158</v>
      </c>
      <c r="F236" s="147" t="s">
        <v>293</v>
      </c>
      <c r="I236" s="148"/>
      <c r="L236" s="31"/>
      <c r="M236" s="149"/>
      <c r="T236" s="53"/>
      <c r="AT236" s="16" t="s">
        <v>158</v>
      </c>
      <c r="AU236" s="16" t="s">
        <v>85</v>
      </c>
    </row>
    <row r="237" spans="2:51" s="12" customFormat="1" ht="12">
      <c r="B237" s="150"/>
      <c r="D237" s="146" t="s">
        <v>160</v>
      </c>
      <c r="E237" s="151" t="s">
        <v>1</v>
      </c>
      <c r="F237" s="152" t="s">
        <v>294</v>
      </c>
      <c r="H237" s="153">
        <v>3.435</v>
      </c>
      <c r="I237" s="154"/>
      <c r="L237" s="150"/>
      <c r="M237" s="155"/>
      <c r="T237" s="156"/>
      <c r="AT237" s="151" t="s">
        <v>160</v>
      </c>
      <c r="AU237" s="151" t="s">
        <v>85</v>
      </c>
      <c r="AV237" s="12" t="s">
        <v>85</v>
      </c>
      <c r="AW237" s="12" t="s">
        <v>32</v>
      </c>
      <c r="AX237" s="12" t="s">
        <v>76</v>
      </c>
      <c r="AY237" s="151" t="s">
        <v>150</v>
      </c>
    </row>
    <row r="238" spans="2:51" s="12" customFormat="1" ht="12">
      <c r="B238" s="150"/>
      <c r="D238" s="146" t="s">
        <v>160</v>
      </c>
      <c r="E238" s="151" t="s">
        <v>1</v>
      </c>
      <c r="F238" s="152" t="s">
        <v>295</v>
      </c>
      <c r="H238" s="153">
        <v>1.372</v>
      </c>
      <c r="I238" s="154"/>
      <c r="L238" s="150"/>
      <c r="M238" s="155"/>
      <c r="T238" s="156"/>
      <c r="AT238" s="151" t="s">
        <v>160</v>
      </c>
      <c r="AU238" s="151" t="s">
        <v>85</v>
      </c>
      <c r="AV238" s="12" t="s">
        <v>85</v>
      </c>
      <c r="AW238" s="12" t="s">
        <v>32</v>
      </c>
      <c r="AX238" s="12" t="s">
        <v>76</v>
      </c>
      <c r="AY238" s="151" t="s">
        <v>150</v>
      </c>
    </row>
    <row r="239" spans="2:51" s="13" customFormat="1" ht="12">
      <c r="B239" s="157"/>
      <c r="D239" s="146" t="s">
        <v>160</v>
      </c>
      <c r="E239" s="158" t="s">
        <v>1</v>
      </c>
      <c r="F239" s="159" t="s">
        <v>164</v>
      </c>
      <c r="H239" s="160">
        <v>4.807</v>
      </c>
      <c r="I239" s="161"/>
      <c r="L239" s="157"/>
      <c r="M239" s="162"/>
      <c r="T239" s="163"/>
      <c r="AT239" s="158" t="s">
        <v>160</v>
      </c>
      <c r="AU239" s="158" t="s">
        <v>85</v>
      </c>
      <c r="AV239" s="13" t="s">
        <v>156</v>
      </c>
      <c r="AW239" s="13" t="s">
        <v>32</v>
      </c>
      <c r="AX239" s="13" t="s">
        <v>83</v>
      </c>
      <c r="AY239" s="158" t="s">
        <v>150</v>
      </c>
    </row>
    <row r="240" spans="2:65" s="1" customFormat="1" ht="24.15" customHeight="1">
      <c r="B240" s="31"/>
      <c r="C240" s="132" t="s">
        <v>296</v>
      </c>
      <c r="D240" s="132" t="s">
        <v>152</v>
      </c>
      <c r="E240" s="133" t="s">
        <v>297</v>
      </c>
      <c r="F240" s="134" t="s">
        <v>298</v>
      </c>
      <c r="G240" s="135" t="s">
        <v>167</v>
      </c>
      <c r="H240" s="136">
        <v>74.172</v>
      </c>
      <c r="I240" s="137"/>
      <c r="J240" s="138">
        <f>ROUND(I240*H240,2)</f>
        <v>0</v>
      </c>
      <c r="K240" s="139"/>
      <c r="L240" s="31"/>
      <c r="M240" s="140" t="s">
        <v>1</v>
      </c>
      <c r="N240" s="141" t="s">
        <v>41</v>
      </c>
      <c r="P240" s="142">
        <f>O240*H240</f>
        <v>0</v>
      </c>
      <c r="Q240" s="142">
        <v>2.45329</v>
      </c>
      <c r="R240" s="142">
        <f>Q240*H240</f>
        <v>181.96542588</v>
      </c>
      <c r="S240" s="142">
        <v>0</v>
      </c>
      <c r="T240" s="143">
        <f>S240*H240</f>
        <v>0</v>
      </c>
      <c r="AR240" s="144" t="s">
        <v>156</v>
      </c>
      <c r="AT240" s="144" t="s">
        <v>152</v>
      </c>
      <c r="AU240" s="144" t="s">
        <v>85</v>
      </c>
      <c r="AY240" s="16" t="s">
        <v>150</v>
      </c>
      <c r="BE240" s="145">
        <f>IF(N240="základní",J240,0)</f>
        <v>0</v>
      </c>
      <c r="BF240" s="145">
        <f>IF(N240="snížená",J240,0)</f>
        <v>0</v>
      </c>
      <c r="BG240" s="145">
        <f>IF(N240="zákl. přenesená",J240,0)</f>
        <v>0</v>
      </c>
      <c r="BH240" s="145">
        <f>IF(N240="sníž. přenesená",J240,0)</f>
        <v>0</v>
      </c>
      <c r="BI240" s="145">
        <f>IF(N240="nulová",J240,0)</f>
        <v>0</v>
      </c>
      <c r="BJ240" s="16" t="s">
        <v>83</v>
      </c>
      <c r="BK240" s="145">
        <f>ROUND(I240*H240,2)</f>
        <v>0</v>
      </c>
      <c r="BL240" s="16" t="s">
        <v>156</v>
      </c>
      <c r="BM240" s="144" t="s">
        <v>299</v>
      </c>
    </row>
    <row r="241" spans="2:47" s="1" customFormat="1" ht="19.2">
      <c r="B241" s="31"/>
      <c r="D241" s="146" t="s">
        <v>158</v>
      </c>
      <c r="F241" s="147" t="s">
        <v>300</v>
      </c>
      <c r="I241" s="148"/>
      <c r="L241" s="31"/>
      <c r="M241" s="149"/>
      <c r="T241" s="53"/>
      <c r="AT241" s="16" t="s">
        <v>158</v>
      </c>
      <c r="AU241" s="16" t="s">
        <v>85</v>
      </c>
    </row>
    <row r="242" spans="2:51" s="12" customFormat="1" ht="20.4">
      <c r="B242" s="150"/>
      <c r="D242" s="146" t="s">
        <v>160</v>
      </c>
      <c r="E242" s="151" t="s">
        <v>1</v>
      </c>
      <c r="F242" s="152" t="s">
        <v>301</v>
      </c>
      <c r="H242" s="153">
        <v>74.172</v>
      </c>
      <c r="I242" s="154"/>
      <c r="L242" s="150"/>
      <c r="M242" s="155"/>
      <c r="T242" s="156"/>
      <c r="AT242" s="151" t="s">
        <v>160</v>
      </c>
      <c r="AU242" s="151" t="s">
        <v>85</v>
      </c>
      <c r="AV242" s="12" t="s">
        <v>85</v>
      </c>
      <c r="AW242" s="12" t="s">
        <v>32</v>
      </c>
      <c r="AX242" s="12" t="s">
        <v>83</v>
      </c>
      <c r="AY242" s="151" t="s">
        <v>150</v>
      </c>
    </row>
    <row r="243" spans="2:65" s="1" customFormat="1" ht="16.5" customHeight="1">
      <c r="B243" s="31"/>
      <c r="C243" s="132" t="s">
        <v>302</v>
      </c>
      <c r="D243" s="132" t="s">
        <v>152</v>
      </c>
      <c r="E243" s="133" t="s">
        <v>303</v>
      </c>
      <c r="F243" s="134" t="s">
        <v>304</v>
      </c>
      <c r="G243" s="135" t="s">
        <v>155</v>
      </c>
      <c r="H243" s="136">
        <v>179.6</v>
      </c>
      <c r="I243" s="137"/>
      <c r="J243" s="138">
        <f>ROUND(I243*H243,2)</f>
        <v>0</v>
      </c>
      <c r="K243" s="139"/>
      <c r="L243" s="31"/>
      <c r="M243" s="140" t="s">
        <v>1</v>
      </c>
      <c r="N243" s="141" t="s">
        <v>41</v>
      </c>
      <c r="P243" s="142">
        <f>O243*H243</f>
        <v>0</v>
      </c>
      <c r="Q243" s="142">
        <v>0.00269</v>
      </c>
      <c r="R243" s="142">
        <f>Q243*H243</f>
        <v>0.483124</v>
      </c>
      <c r="S243" s="142">
        <v>0</v>
      </c>
      <c r="T243" s="143">
        <f>S243*H243</f>
        <v>0</v>
      </c>
      <c r="AR243" s="144" t="s">
        <v>156</v>
      </c>
      <c r="AT243" s="144" t="s">
        <v>152</v>
      </c>
      <c r="AU243" s="144" t="s">
        <v>85</v>
      </c>
      <c r="AY243" s="16" t="s">
        <v>150</v>
      </c>
      <c r="BE243" s="145">
        <f>IF(N243="základní",J243,0)</f>
        <v>0</v>
      </c>
      <c r="BF243" s="145">
        <f>IF(N243="snížená",J243,0)</f>
        <v>0</v>
      </c>
      <c r="BG243" s="145">
        <f>IF(N243="zákl. přenesená",J243,0)</f>
        <v>0</v>
      </c>
      <c r="BH243" s="145">
        <f>IF(N243="sníž. přenesená",J243,0)</f>
        <v>0</v>
      </c>
      <c r="BI243" s="145">
        <f>IF(N243="nulová",J243,0)</f>
        <v>0</v>
      </c>
      <c r="BJ243" s="16" t="s">
        <v>83</v>
      </c>
      <c r="BK243" s="145">
        <f>ROUND(I243*H243,2)</f>
        <v>0</v>
      </c>
      <c r="BL243" s="16" t="s">
        <v>156</v>
      </c>
      <c r="BM243" s="144" t="s">
        <v>305</v>
      </c>
    </row>
    <row r="244" spans="2:47" s="1" customFormat="1" ht="12">
      <c r="B244" s="31"/>
      <c r="D244" s="146" t="s">
        <v>158</v>
      </c>
      <c r="F244" s="147" t="s">
        <v>306</v>
      </c>
      <c r="I244" s="148"/>
      <c r="L244" s="31"/>
      <c r="M244" s="149"/>
      <c r="T244" s="53"/>
      <c r="AT244" s="16" t="s">
        <v>158</v>
      </c>
      <c r="AU244" s="16" t="s">
        <v>85</v>
      </c>
    </row>
    <row r="245" spans="2:51" s="12" customFormat="1" ht="12">
      <c r="B245" s="150"/>
      <c r="D245" s="146" t="s">
        <v>160</v>
      </c>
      <c r="E245" s="151" t="s">
        <v>1</v>
      </c>
      <c r="F245" s="152" t="s">
        <v>307</v>
      </c>
      <c r="H245" s="153">
        <v>179.6</v>
      </c>
      <c r="I245" s="154"/>
      <c r="L245" s="150"/>
      <c r="M245" s="155"/>
      <c r="T245" s="156"/>
      <c r="AT245" s="151" t="s">
        <v>160</v>
      </c>
      <c r="AU245" s="151" t="s">
        <v>85</v>
      </c>
      <c r="AV245" s="12" t="s">
        <v>85</v>
      </c>
      <c r="AW245" s="12" t="s">
        <v>32</v>
      </c>
      <c r="AX245" s="12" t="s">
        <v>83</v>
      </c>
      <c r="AY245" s="151" t="s">
        <v>150</v>
      </c>
    </row>
    <row r="246" spans="2:65" s="1" customFormat="1" ht="16.5" customHeight="1">
      <c r="B246" s="31"/>
      <c r="C246" s="132" t="s">
        <v>308</v>
      </c>
      <c r="D246" s="132" t="s">
        <v>152</v>
      </c>
      <c r="E246" s="133" t="s">
        <v>309</v>
      </c>
      <c r="F246" s="134" t="s">
        <v>310</v>
      </c>
      <c r="G246" s="135" t="s">
        <v>155</v>
      </c>
      <c r="H246" s="136">
        <v>179.6</v>
      </c>
      <c r="I246" s="137"/>
      <c r="J246" s="138">
        <f>ROUND(I246*H246,2)</f>
        <v>0</v>
      </c>
      <c r="K246" s="139"/>
      <c r="L246" s="31"/>
      <c r="M246" s="140" t="s">
        <v>1</v>
      </c>
      <c r="N246" s="141" t="s">
        <v>41</v>
      </c>
      <c r="P246" s="142">
        <f>O246*H246</f>
        <v>0</v>
      </c>
      <c r="Q246" s="142">
        <v>0</v>
      </c>
      <c r="R246" s="142">
        <f>Q246*H246</f>
        <v>0</v>
      </c>
      <c r="S246" s="142">
        <v>0</v>
      </c>
      <c r="T246" s="143">
        <f>S246*H246</f>
        <v>0</v>
      </c>
      <c r="AR246" s="144" t="s">
        <v>156</v>
      </c>
      <c r="AT246" s="144" t="s">
        <v>152</v>
      </c>
      <c r="AU246" s="144" t="s">
        <v>85</v>
      </c>
      <c r="AY246" s="16" t="s">
        <v>150</v>
      </c>
      <c r="BE246" s="145">
        <f>IF(N246="základní",J246,0)</f>
        <v>0</v>
      </c>
      <c r="BF246" s="145">
        <f>IF(N246="snížená",J246,0)</f>
        <v>0</v>
      </c>
      <c r="BG246" s="145">
        <f>IF(N246="zákl. přenesená",J246,0)</f>
        <v>0</v>
      </c>
      <c r="BH246" s="145">
        <f>IF(N246="sníž. přenesená",J246,0)</f>
        <v>0</v>
      </c>
      <c r="BI246" s="145">
        <f>IF(N246="nulová",J246,0)</f>
        <v>0</v>
      </c>
      <c r="BJ246" s="16" t="s">
        <v>83</v>
      </c>
      <c r="BK246" s="145">
        <f>ROUND(I246*H246,2)</f>
        <v>0</v>
      </c>
      <c r="BL246" s="16" t="s">
        <v>156</v>
      </c>
      <c r="BM246" s="144" t="s">
        <v>311</v>
      </c>
    </row>
    <row r="247" spans="2:47" s="1" customFormat="1" ht="12">
      <c r="B247" s="31"/>
      <c r="D247" s="146" t="s">
        <v>158</v>
      </c>
      <c r="F247" s="147" t="s">
        <v>312</v>
      </c>
      <c r="I247" s="148"/>
      <c r="L247" s="31"/>
      <c r="M247" s="149"/>
      <c r="T247" s="53"/>
      <c r="AT247" s="16" t="s">
        <v>158</v>
      </c>
      <c r="AU247" s="16" t="s">
        <v>85</v>
      </c>
    </row>
    <row r="248" spans="2:65" s="1" customFormat="1" ht="21.75" customHeight="1">
      <c r="B248" s="31"/>
      <c r="C248" s="132" t="s">
        <v>313</v>
      </c>
      <c r="D248" s="132" t="s">
        <v>152</v>
      </c>
      <c r="E248" s="133" t="s">
        <v>314</v>
      </c>
      <c r="F248" s="134" t="s">
        <v>315</v>
      </c>
      <c r="G248" s="135" t="s">
        <v>214</v>
      </c>
      <c r="H248" s="136">
        <v>3.044</v>
      </c>
      <c r="I248" s="137"/>
      <c r="J248" s="138">
        <f>ROUND(I248*H248,2)</f>
        <v>0</v>
      </c>
      <c r="K248" s="139"/>
      <c r="L248" s="31"/>
      <c r="M248" s="140" t="s">
        <v>1</v>
      </c>
      <c r="N248" s="141" t="s">
        <v>41</v>
      </c>
      <c r="P248" s="142">
        <f>O248*H248</f>
        <v>0</v>
      </c>
      <c r="Q248" s="142">
        <v>1.06062</v>
      </c>
      <c r="R248" s="142">
        <f>Q248*H248</f>
        <v>3.2285272799999998</v>
      </c>
      <c r="S248" s="142">
        <v>0</v>
      </c>
      <c r="T248" s="143">
        <f>S248*H248</f>
        <v>0</v>
      </c>
      <c r="AR248" s="144" t="s">
        <v>156</v>
      </c>
      <c r="AT248" s="144" t="s">
        <v>152</v>
      </c>
      <c r="AU248" s="144" t="s">
        <v>85</v>
      </c>
      <c r="AY248" s="16" t="s">
        <v>150</v>
      </c>
      <c r="BE248" s="145">
        <f>IF(N248="základní",J248,0)</f>
        <v>0</v>
      </c>
      <c r="BF248" s="145">
        <f>IF(N248="snížená",J248,0)</f>
        <v>0</v>
      </c>
      <c r="BG248" s="145">
        <f>IF(N248="zákl. přenesená",J248,0)</f>
        <v>0</v>
      </c>
      <c r="BH248" s="145">
        <f>IF(N248="sníž. přenesená",J248,0)</f>
        <v>0</v>
      </c>
      <c r="BI248" s="145">
        <f>IF(N248="nulová",J248,0)</f>
        <v>0</v>
      </c>
      <c r="BJ248" s="16" t="s">
        <v>83</v>
      </c>
      <c r="BK248" s="145">
        <f>ROUND(I248*H248,2)</f>
        <v>0</v>
      </c>
      <c r="BL248" s="16" t="s">
        <v>156</v>
      </c>
      <c r="BM248" s="144" t="s">
        <v>316</v>
      </c>
    </row>
    <row r="249" spans="2:47" s="1" customFormat="1" ht="19.2">
      <c r="B249" s="31"/>
      <c r="D249" s="146" t="s">
        <v>158</v>
      </c>
      <c r="F249" s="147" t="s">
        <v>317</v>
      </c>
      <c r="I249" s="148"/>
      <c r="L249" s="31"/>
      <c r="M249" s="149"/>
      <c r="T249" s="53"/>
      <c r="AT249" s="16" t="s">
        <v>158</v>
      </c>
      <c r="AU249" s="16" t="s">
        <v>85</v>
      </c>
    </row>
    <row r="250" spans="2:51" s="12" customFormat="1" ht="12">
      <c r="B250" s="150"/>
      <c r="D250" s="146" t="s">
        <v>160</v>
      </c>
      <c r="E250" s="151" t="s">
        <v>1</v>
      </c>
      <c r="F250" s="152" t="s">
        <v>318</v>
      </c>
      <c r="H250" s="153">
        <v>3.044</v>
      </c>
      <c r="I250" s="154"/>
      <c r="L250" s="150"/>
      <c r="M250" s="155"/>
      <c r="T250" s="156"/>
      <c r="AT250" s="151" t="s">
        <v>160</v>
      </c>
      <c r="AU250" s="151" t="s">
        <v>85</v>
      </c>
      <c r="AV250" s="12" t="s">
        <v>85</v>
      </c>
      <c r="AW250" s="12" t="s">
        <v>32</v>
      </c>
      <c r="AX250" s="12" t="s">
        <v>83</v>
      </c>
      <c r="AY250" s="151" t="s">
        <v>150</v>
      </c>
    </row>
    <row r="251" spans="2:63" s="11" customFormat="1" ht="22.65" customHeight="1">
      <c r="B251" s="120"/>
      <c r="D251" s="121" t="s">
        <v>75</v>
      </c>
      <c r="E251" s="130" t="s">
        <v>171</v>
      </c>
      <c r="F251" s="130" t="s">
        <v>319</v>
      </c>
      <c r="I251" s="123"/>
      <c r="J251" s="131">
        <f>BK251</f>
        <v>0</v>
      </c>
      <c r="L251" s="120"/>
      <c r="M251" s="125"/>
      <c r="P251" s="126">
        <f>SUM(P252:P350)</f>
        <v>0</v>
      </c>
      <c r="R251" s="126">
        <f>SUM(R252:R350)</f>
        <v>176.00244101</v>
      </c>
      <c r="T251" s="127">
        <f>SUM(T252:T350)</f>
        <v>0</v>
      </c>
      <c r="AR251" s="121" t="s">
        <v>83</v>
      </c>
      <c r="AT251" s="128" t="s">
        <v>75</v>
      </c>
      <c r="AU251" s="128" t="s">
        <v>83</v>
      </c>
      <c r="AY251" s="121" t="s">
        <v>150</v>
      </c>
      <c r="BK251" s="129">
        <f>SUM(BK252:BK350)</f>
        <v>0</v>
      </c>
    </row>
    <row r="252" spans="2:65" s="1" customFormat="1" ht="24.15" customHeight="1">
      <c r="B252" s="31"/>
      <c r="C252" s="132" t="s">
        <v>320</v>
      </c>
      <c r="D252" s="132" t="s">
        <v>152</v>
      </c>
      <c r="E252" s="133" t="s">
        <v>321</v>
      </c>
      <c r="F252" s="134" t="s">
        <v>322</v>
      </c>
      <c r="G252" s="135" t="s">
        <v>155</v>
      </c>
      <c r="H252" s="136">
        <v>6.555</v>
      </c>
      <c r="I252" s="137"/>
      <c r="J252" s="138">
        <f>ROUND(I252*H252,2)</f>
        <v>0</v>
      </c>
      <c r="K252" s="139"/>
      <c r="L252" s="31"/>
      <c r="M252" s="140" t="s">
        <v>1</v>
      </c>
      <c r="N252" s="141" t="s">
        <v>41</v>
      </c>
      <c r="P252" s="142">
        <f>O252*H252</f>
        <v>0</v>
      </c>
      <c r="Q252" s="142">
        <v>0.16119</v>
      </c>
      <c r="R252" s="142">
        <f>Q252*H252</f>
        <v>1.05660045</v>
      </c>
      <c r="S252" s="142">
        <v>0</v>
      </c>
      <c r="T252" s="143">
        <f>S252*H252</f>
        <v>0</v>
      </c>
      <c r="AR252" s="144" t="s">
        <v>156</v>
      </c>
      <c r="AT252" s="144" t="s">
        <v>152</v>
      </c>
      <c r="AU252" s="144" t="s">
        <v>85</v>
      </c>
      <c r="AY252" s="16" t="s">
        <v>150</v>
      </c>
      <c r="BE252" s="145">
        <f>IF(N252="základní",J252,0)</f>
        <v>0</v>
      </c>
      <c r="BF252" s="145">
        <f>IF(N252="snížená",J252,0)</f>
        <v>0</v>
      </c>
      <c r="BG252" s="145">
        <f>IF(N252="zákl. přenesená",J252,0)</f>
        <v>0</v>
      </c>
      <c r="BH252" s="145">
        <f>IF(N252="sníž. přenesená",J252,0)</f>
        <v>0</v>
      </c>
      <c r="BI252" s="145">
        <f>IF(N252="nulová",J252,0)</f>
        <v>0</v>
      </c>
      <c r="BJ252" s="16" t="s">
        <v>83</v>
      </c>
      <c r="BK252" s="145">
        <f>ROUND(I252*H252,2)</f>
        <v>0</v>
      </c>
      <c r="BL252" s="16" t="s">
        <v>156</v>
      </c>
      <c r="BM252" s="144" t="s">
        <v>323</v>
      </c>
    </row>
    <row r="253" spans="2:47" s="1" customFormat="1" ht="28.8">
      <c r="B253" s="31"/>
      <c r="D253" s="146" t="s">
        <v>158</v>
      </c>
      <c r="F253" s="147" t="s">
        <v>324</v>
      </c>
      <c r="I253" s="148"/>
      <c r="L253" s="31"/>
      <c r="M253" s="149"/>
      <c r="T253" s="53"/>
      <c r="AT253" s="16" t="s">
        <v>158</v>
      </c>
      <c r="AU253" s="16" t="s">
        <v>85</v>
      </c>
    </row>
    <row r="254" spans="2:51" s="12" customFormat="1" ht="12">
      <c r="B254" s="150"/>
      <c r="D254" s="146" t="s">
        <v>160</v>
      </c>
      <c r="E254" s="151" t="s">
        <v>1</v>
      </c>
      <c r="F254" s="152" t="s">
        <v>325</v>
      </c>
      <c r="H254" s="153">
        <v>6.555</v>
      </c>
      <c r="I254" s="154"/>
      <c r="L254" s="150"/>
      <c r="M254" s="155"/>
      <c r="T254" s="156"/>
      <c r="AT254" s="151" t="s">
        <v>160</v>
      </c>
      <c r="AU254" s="151" t="s">
        <v>85</v>
      </c>
      <c r="AV254" s="12" t="s">
        <v>85</v>
      </c>
      <c r="AW254" s="12" t="s">
        <v>32</v>
      </c>
      <c r="AX254" s="12" t="s">
        <v>83</v>
      </c>
      <c r="AY254" s="151" t="s">
        <v>150</v>
      </c>
    </row>
    <row r="255" spans="2:65" s="1" customFormat="1" ht="37.65" customHeight="1">
      <c r="B255" s="31"/>
      <c r="C255" s="132" t="s">
        <v>326</v>
      </c>
      <c r="D255" s="132" t="s">
        <v>152</v>
      </c>
      <c r="E255" s="133" t="s">
        <v>327</v>
      </c>
      <c r="F255" s="134" t="s">
        <v>328</v>
      </c>
      <c r="G255" s="135" t="s">
        <v>155</v>
      </c>
      <c r="H255" s="136">
        <v>29.94</v>
      </c>
      <c r="I255" s="137"/>
      <c r="J255" s="138">
        <f>ROUND(I255*H255,2)</f>
        <v>0</v>
      </c>
      <c r="K255" s="139"/>
      <c r="L255" s="31"/>
      <c r="M255" s="140" t="s">
        <v>1</v>
      </c>
      <c r="N255" s="141" t="s">
        <v>41</v>
      </c>
      <c r="P255" s="142">
        <f>O255*H255</f>
        <v>0</v>
      </c>
      <c r="Q255" s="142">
        <v>0.31952</v>
      </c>
      <c r="R255" s="142">
        <f>Q255*H255</f>
        <v>9.5664288</v>
      </c>
      <c r="S255" s="142">
        <v>0</v>
      </c>
      <c r="T255" s="143">
        <f>S255*H255</f>
        <v>0</v>
      </c>
      <c r="AR255" s="144" t="s">
        <v>156</v>
      </c>
      <c r="AT255" s="144" t="s">
        <v>152</v>
      </c>
      <c r="AU255" s="144" t="s">
        <v>85</v>
      </c>
      <c r="AY255" s="16" t="s">
        <v>150</v>
      </c>
      <c r="BE255" s="145">
        <f>IF(N255="základní",J255,0)</f>
        <v>0</v>
      </c>
      <c r="BF255" s="145">
        <f>IF(N255="snížená",J255,0)</f>
        <v>0</v>
      </c>
      <c r="BG255" s="145">
        <f>IF(N255="zákl. přenesená",J255,0)</f>
        <v>0</v>
      </c>
      <c r="BH255" s="145">
        <f>IF(N255="sníž. přenesená",J255,0)</f>
        <v>0</v>
      </c>
      <c r="BI255" s="145">
        <f>IF(N255="nulová",J255,0)</f>
        <v>0</v>
      </c>
      <c r="BJ255" s="16" t="s">
        <v>83</v>
      </c>
      <c r="BK255" s="145">
        <f>ROUND(I255*H255,2)</f>
        <v>0</v>
      </c>
      <c r="BL255" s="16" t="s">
        <v>156</v>
      </c>
      <c r="BM255" s="144" t="s">
        <v>329</v>
      </c>
    </row>
    <row r="256" spans="2:47" s="1" customFormat="1" ht="28.8">
      <c r="B256" s="31"/>
      <c r="D256" s="146" t="s">
        <v>158</v>
      </c>
      <c r="F256" s="147" t="s">
        <v>330</v>
      </c>
      <c r="I256" s="148"/>
      <c r="L256" s="31"/>
      <c r="M256" s="149"/>
      <c r="T256" s="53"/>
      <c r="AT256" s="16" t="s">
        <v>158</v>
      </c>
      <c r="AU256" s="16" t="s">
        <v>85</v>
      </c>
    </row>
    <row r="257" spans="2:51" s="12" customFormat="1" ht="12">
      <c r="B257" s="150"/>
      <c r="D257" s="146" t="s">
        <v>160</v>
      </c>
      <c r="E257" s="151" t="s">
        <v>1</v>
      </c>
      <c r="F257" s="152" t="s">
        <v>331</v>
      </c>
      <c r="H257" s="153">
        <v>29.94</v>
      </c>
      <c r="I257" s="154"/>
      <c r="L257" s="150"/>
      <c r="M257" s="155"/>
      <c r="T257" s="156"/>
      <c r="AT257" s="151" t="s">
        <v>160</v>
      </c>
      <c r="AU257" s="151" t="s">
        <v>85</v>
      </c>
      <c r="AV257" s="12" t="s">
        <v>85</v>
      </c>
      <c r="AW257" s="12" t="s">
        <v>32</v>
      </c>
      <c r="AX257" s="12" t="s">
        <v>83</v>
      </c>
      <c r="AY257" s="151" t="s">
        <v>150</v>
      </c>
    </row>
    <row r="258" spans="2:65" s="1" customFormat="1" ht="16.5" customHeight="1">
      <c r="B258" s="31"/>
      <c r="C258" s="132" t="s">
        <v>332</v>
      </c>
      <c r="D258" s="132" t="s">
        <v>152</v>
      </c>
      <c r="E258" s="133" t="s">
        <v>333</v>
      </c>
      <c r="F258" s="134" t="s">
        <v>334</v>
      </c>
      <c r="G258" s="135" t="s">
        <v>167</v>
      </c>
      <c r="H258" s="136">
        <v>44.681</v>
      </c>
      <c r="I258" s="137"/>
      <c r="J258" s="138">
        <f>ROUND(I258*H258,2)</f>
        <v>0</v>
      </c>
      <c r="K258" s="139"/>
      <c r="L258" s="31"/>
      <c r="M258" s="140" t="s">
        <v>1</v>
      </c>
      <c r="N258" s="141" t="s">
        <v>41</v>
      </c>
      <c r="P258" s="142">
        <f>O258*H258</f>
        <v>0</v>
      </c>
      <c r="Q258" s="142">
        <v>2.45329</v>
      </c>
      <c r="R258" s="142">
        <f>Q258*H258</f>
        <v>109.61545048999999</v>
      </c>
      <c r="S258" s="142">
        <v>0</v>
      </c>
      <c r="T258" s="143">
        <f>S258*H258</f>
        <v>0</v>
      </c>
      <c r="AR258" s="144" t="s">
        <v>156</v>
      </c>
      <c r="AT258" s="144" t="s">
        <v>152</v>
      </c>
      <c r="AU258" s="144" t="s">
        <v>85</v>
      </c>
      <c r="AY258" s="16" t="s">
        <v>150</v>
      </c>
      <c r="BE258" s="145">
        <f>IF(N258="základní",J258,0)</f>
        <v>0</v>
      </c>
      <c r="BF258" s="145">
        <f>IF(N258="snížená",J258,0)</f>
        <v>0</v>
      </c>
      <c r="BG258" s="145">
        <f>IF(N258="zákl. přenesená",J258,0)</f>
        <v>0</v>
      </c>
      <c r="BH258" s="145">
        <f>IF(N258="sníž. přenesená",J258,0)</f>
        <v>0</v>
      </c>
      <c r="BI258" s="145">
        <f>IF(N258="nulová",J258,0)</f>
        <v>0</v>
      </c>
      <c r="BJ258" s="16" t="s">
        <v>83</v>
      </c>
      <c r="BK258" s="145">
        <f>ROUND(I258*H258,2)</f>
        <v>0</v>
      </c>
      <c r="BL258" s="16" t="s">
        <v>156</v>
      </c>
      <c r="BM258" s="144" t="s">
        <v>335</v>
      </c>
    </row>
    <row r="259" spans="2:47" s="1" customFormat="1" ht="19.2">
      <c r="B259" s="31"/>
      <c r="D259" s="146" t="s">
        <v>158</v>
      </c>
      <c r="F259" s="147" t="s">
        <v>336</v>
      </c>
      <c r="I259" s="148"/>
      <c r="L259" s="31"/>
      <c r="M259" s="149"/>
      <c r="T259" s="53"/>
      <c r="AT259" s="16" t="s">
        <v>158</v>
      </c>
      <c r="AU259" s="16" t="s">
        <v>85</v>
      </c>
    </row>
    <row r="260" spans="2:51" s="12" customFormat="1" ht="20.4">
      <c r="B260" s="150"/>
      <c r="D260" s="146" t="s">
        <v>160</v>
      </c>
      <c r="E260" s="151" t="s">
        <v>1</v>
      </c>
      <c r="F260" s="152" t="s">
        <v>337</v>
      </c>
      <c r="H260" s="153">
        <v>1.743</v>
      </c>
      <c r="I260" s="154"/>
      <c r="L260" s="150"/>
      <c r="M260" s="155"/>
      <c r="T260" s="156"/>
      <c r="AT260" s="151" t="s">
        <v>160</v>
      </c>
      <c r="AU260" s="151" t="s">
        <v>85</v>
      </c>
      <c r="AV260" s="12" t="s">
        <v>85</v>
      </c>
      <c r="AW260" s="12" t="s">
        <v>32</v>
      </c>
      <c r="AX260" s="12" t="s">
        <v>76</v>
      </c>
      <c r="AY260" s="151" t="s">
        <v>150</v>
      </c>
    </row>
    <row r="261" spans="2:51" s="12" customFormat="1" ht="20.4">
      <c r="B261" s="150"/>
      <c r="D261" s="146" t="s">
        <v>160</v>
      </c>
      <c r="E261" s="151" t="s">
        <v>1</v>
      </c>
      <c r="F261" s="152" t="s">
        <v>338</v>
      </c>
      <c r="H261" s="153">
        <v>8.49</v>
      </c>
      <c r="I261" s="154"/>
      <c r="L261" s="150"/>
      <c r="M261" s="155"/>
      <c r="T261" s="156"/>
      <c r="AT261" s="151" t="s">
        <v>160</v>
      </c>
      <c r="AU261" s="151" t="s">
        <v>85</v>
      </c>
      <c r="AV261" s="12" t="s">
        <v>85</v>
      </c>
      <c r="AW261" s="12" t="s">
        <v>32</v>
      </c>
      <c r="AX261" s="12" t="s">
        <v>76</v>
      </c>
      <c r="AY261" s="151" t="s">
        <v>150</v>
      </c>
    </row>
    <row r="262" spans="2:51" s="12" customFormat="1" ht="20.4">
      <c r="B262" s="150"/>
      <c r="D262" s="146" t="s">
        <v>160</v>
      </c>
      <c r="E262" s="151" t="s">
        <v>1</v>
      </c>
      <c r="F262" s="152" t="s">
        <v>339</v>
      </c>
      <c r="H262" s="153">
        <v>5.044</v>
      </c>
      <c r="I262" s="154"/>
      <c r="L262" s="150"/>
      <c r="M262" s="155"/>
      <c r="T262" s="156"/>
      <c r="AT262" s="151" t="s">
        <v>160</v>
      </c>
      <c r="AU262" s="151" t="s">
        <v>85</v>
      </c>
      <c r="AV262" s="12" t="s">
        <v>85</v>
      </c>
      <c r="AW262" s="12" t="s">
        <v>32</v>
      </c>
      <c r="AX262" s="12" t="s">
        <v>76</v>
      </c>
      <c r="AY262" s="151" t="s">
        <v>150</v>
      </c>
    </row>
    <row r="263" spans="2:51" s="12" customFormat="1" ht="30.6">
      <c r="B263" s="150"/>
      <c r="D263" s="146" t="s">
        <v>160</v>
      </c>
      <c r="E263" s="151" t="s">
        <v>1</v>
      </c>
      <c r="F263" s="152" t="s">
        <v>340</v>
      </c>
      <c r="H263" s="153">
        <v>24.792</v>
      </c>
      <c r="I263" s="154"/>
      <c r="L263" s="150"/>
      <c r="M263" s="155"/>
      <c r="T263" s="156"/>
      <c r="AT263" s="151" t="s">
        <v>160</v>
      </c>
      <c r="AU263" s="151" t="s">
        <v>85</v>
      </c>
      <c r="AV263" s="12" t="s">
        <v>85</v>
      </c>
      <c r="AW263" s="12" t="s">
        <v>32</v>
      </c>
      <c r="AX263" s="12" t="s">
        <v>76</v>
      </c>
      <c r="AY263" s="151" t="s">
        <v>150</v>
      </c>
    </row>
    <row r="264" spans="2:51" s="12" customFormat="1" ht="12">
      <c r="B264" s="150"/>
      <c r="D264" s="146" t="s">
        <v>160</v>
      </c>
      <c r="E264" s="151" t="s">
        <v>1</v>
      </c>
      <c r="F264" s="152" t="s">
        <v>341</v>
      </c>
      <c r="H264" s="153">
        <v>3.4</v>
      </c>
      <c r="I264" s="154"/>
      <c r="L264" s="150"/>
      <c r="M264" s="155"/>
      <c r="T264" s="156"/>
      <c r="AT264" s="151" t="s">
        <v>160</v>
      </c>
      <c r="AU264" s="151" t="s">
        <v>85</v>
      </c>
      <c r="AV264" s="12" t="s">
        <v>85</v>
      </c>
      <c r="AW264" s="12" t="s">
        <v>32</v>
      </c>
      <c r="AX264" s="12" t="s">
        <v>76</v>
      </c>
      <c r="AY264" s="151" t="s">
        <v>150</v>
      </c>
    </row>
    <row r="265" spans="2:51" s="12" customFormat="1" ht="20.4">
      <c r="B265" s="150"/>
      <c r="D265" s="146" t="s">
        <v>160</v>
      </c>
      <c r="E265" s="151" t="s">
        <v>1</v>
      </c>
      <c r="F265" s="152" t="s">
        <v>342</v>
      </c>
      <c r="H265" s="153">
        <v>0.62</v>
      </c>
      <c r="I265" s="154"/>
      <c r="L265" s="150"/>
      <c r="M265" s="155"/>
      <c r="T265" s="156"/>
      <c r="AT265" s="151" t="s">
        <v>160</v>
      </c>
      <c r="AU265" s="151" t="s">
        <v>85</v>
      </c>
      <c r="AV265" s="12" t="s">
        <v>85</v>
      </c>
      <c r="AW265" s="12" t="s">
        <v>32</v>
      </c>
      <c r="AX265" s="12" t="s">
        <v>76</v>
      </c>
      <c r="AY265" s="151" t="s">
        <v>150</v>
      </c>
    </row>
    <row r="266" spans="2:51" s="12" customFormat="1" ht="12">
      <c r="B266" s="150"/>
      <c r="D266" s="146" t="s">
        <v>160</v>
      </c>
      <c r="E266" s="151" t="s">
        <v>1</v>
      </c>
      <c r="F266" s="152" t="s">
        <v>343</v>
      </c>
      <c r="H266" s="153">
        <v>0.163</v>
      </c>
      <c r="I266" s="154"/>
      <c r="L266" s="150"/>
      <c r="M266" s="155"/>
      <c r="T266" s="156"/>
      <c r="AT266" s="151" t="s">
        <v>160</v>
      </c>
      <c r="AU266" s="151" t="s">
        <v>85</v>
      </c>
      <c r="AV266" s="12" t="s">
        <v>85</v>
      </c>
      <c r="AW266" s="12" t="s">
        <v>32</v>
      </c>
      <c r="AX266" s="12" t="s">
        <v>76</v>
      </c>
      <c r="AY266" s="151" t="s">
        <v>150</v>
      </c>
    </row>
    <row r="267" spans="2:51" s="12" customFormat="1" ht="12">
      <c r="B267" s="150"/>
      <c r="D267" s="146" t="s">
        <v>160</v>
      </c>
      <c r="E267" s="151" t="s">
        <v>1</v>
      </c>
      <c r="F267" s="152" t="s">
        <v>344</v>
      </c>
      <c r="H267" s="153">
        <v>0.429</v>
      </c>
      <c r="I267" s="154"/>
      <c r="L267" s="150"/>
      <c r="M267" s="155"/>
      <c r="T267" s="156"/>
      <c r="AT267" s="151" t="s">
        <v>160</v>
      </c>
      <c r="AU267" s="151" t="s">
        <v>85</v>
      </c>
      <c r="AV267" s="12" t="s">
        <v>85</v>
      </c>
      <c r="AW267" s="12" t="s">
        <v>32</v>
      </c>
      <c r="AX267" s="12" t="s">
        <v>76</v>
      </c>
      <c r="AY267" s="151" t="s">
        <v>150</v>
      </c>
    </row>
    <row r="268" spans="2:51" s="13" customFormat="1" ht="12">
      <c r="B268" s="157"/>
      <c r="D268" s="146" t="s">
        <v>160</v>
      </c>
      <c r="E268" s="158" t="s">
        <v>1</v>
      </c>
      <c r="F268" s="159" t="s">
        <v>164</v>
      </c>
      <c r="H268" s="160">
        <v>44.681</v>
      </c>
      <c r="I268" s="161"/>
      <c r="L268" s="157"/>
      <c r="M268" s="162"/>
      <c r="T268" s="163"/>
      <c r="AT268" s="158" t="s">
        <v>160</v>
      </c>
      <c r="AU268" s="158" t="s">
        <v>85</v>
      </c>
      <c r="AV268" s="13" t="s">
        <v>156</v>
      </c>
      <c r="AW268" s="13" t="s">
        <v>32</v>
      </c>
      <c r="AX268" s="13" t="s">
        <v>83</v>
      </c>
      <c r="AY268" s="158" t="s">
        <v>150</v>
      </c>
    </row>
    <row r="269" spans="2:65" s="1" customFormat="1" ht="24.15" customHeight="1">
      <c r="B269" s="31"/>
      <c r="C269" s="132" t="s">
        <v>345</v>
      </c>
      <c r="D269" s="132" t="s">
        <v>152</v>
      </c>
      <c r="E269" s="133" t="s">
        <v>346</v>
      </c>
      <c r="F269" s="134" t="s">
        <v>347</v>
      </c>
      <c r="G269" s="135" t="s">
        <v>155</v>
      </c>
      <c r="H269" s="136">
        <v>430.733</v>
      </c>
      <c r="I269" s="137"/>
      <c r="J269" s="138">
        <f>ROUND(I269*H269,2)</f>
        <v>0</v>
      </c>
      <c r="K269" s="139"/>
      <c r="L269" s="31"/>
      <c r="M269" s="140" t="s">
        <v>1</v>
      </c>
      <c r="N269" s="141" t="s">
        <v>41</v>
      </c>
      <c r="P269" s="142">
        <f>O269*H269</f>
        <v>0</v>
      </c>
      <c r="Q269" s="142">
        <v>0.00275</v>
      </c>
      <c r="R269" s="142">
        <f>Q269*H269</f>
        <v>1.1845157499999999</v>
      </c>
      <c r="S269" s="142">
        <v>0</v>
      </c>
      <c r="T269" s="143">
        <f>S269*H269</f>
        <v>0</v>
      </c>
      <c r="AR269" s="144" t="s">
        <v>156</v>
      </c>
      <c r="AT269" s="144" t="s">
        <v>152</v>
      </c>
      <c r="AU269" s="144" t="s">
        <v>85</v>
      </c>
      <c r="AY269" s="16" t="s">
        <v>150</v>
      </c>
      <c r="BE269" s="145">
        <f>IF(N269="základní",J269,0)</f>
        <v>0</v>
      </c>
      <c r="BF269" s="145">
        <f>IF(N269="snížená",J269,0)</f>
        <v>0</v>
      </c>
      <c r="BG269" s="145">
        <f>IF(N269="zákl. přenesená",J269,0)</f>
        <v>0</v>
      </c>
      <c r="BH269" s="145">
        <f>IF(N269="sníž. přenesená",J269,0)</f>
        <v>0</v>
      </c>
      <c r="BI269" s="145">
        <f>IF(N269="nulová",J269,0)</f>
        <v>0</v>
      </c>
      <c r="BJ269" s="16" t="s">
        <v>83</v>
      </c>
      <c r="BK269" s="145">
        <f>ROUND(I269*H269,2)</f>
        <v>0</v>
      </c>
      <c r="BL269" s="16" t="s">
        <v>156</v>
      </c>
      <c r="BM269" s="144" t="s">
        <v>348</v>
      </c>
    </row>
    <row r="270" spans="2:47" s="1" customFormat="1" ht="19.2">
      <c r="B270" s="31"/>
      <c r="D270" s="146" t="s">
        <v>158</v>
      </c>
      <c r="F270" s="147" t="s">
        <v>349</v>
      </c>
      <c r="I270" s="148"/>
      <c r="L270" s="31"/>
      <c r="M270" s="149"/>
      <c r="T270" s="53"/>
      <c r="AT270" s="16" t="s">
        <v>158</v>
      </c>
      <c r="AU270" s="16" t="s">
        <v>85</v>
      </c>
    </row>
    <row r="271" spans="2:51" s="12" customFormat="1" ht="20.4">
      <c r="B271" s="150"/>
      <c r="D271" s="146" t="s">
        <v>160</v>
      </c>
      <c r="E271" s="151" t="s">
        <v>1</v>
      </c>
      <c r="F271" s="152" t="s">
        <v>350</v>
      </c>
      <c r="H271" s="153">
        <v>13.94</v>
      </c>
      <c r="I271" s="154"/>
      <c r="L271" s="150"/>
      <c r="M271" s="155"/>
      <c r="T271" s="156"/>
      <c r="AT271" s="151" t="s">
        <v>160</v>
      </c>
      <c r="AU271" s="151" t="s">
        <v>85</v>
      </c>
      <c r="AV271" s="12" t="s">
        <v>85</v>
      </c>
      <c r="AW271" s="12" t="s">
        <v>32</v>
      </c>
      <c r="AX271" s="12" t="s">
        <v>76</v>
      </c>
      <c r="AY271" s="151" t="s">
        <v>150</v>
      </c>
    </row>
    <row r="272" spans="2:51" s="12" customFormat="1" ht="12">
      <c r="B272" s="150"/>
      <c r="D272" s="146" t="s">
        <v>160</v>
      </c>
      <c r="E272" s="151" t="s">
        <v>1</v>
      </c>
      <c r="F272" s="152" t="s">
        <v>351</v>
      </c>
      <c r="H272" s="153">
        <v>72.32</v>
      </c>
      <c r="I272" s="154"/>
      <c r="L272" s="150"/>
      <c r="M272" s="155"/>
      <c r="T272" s="156"/>
      <c r="AT272" s="151" t="s">
        <v>160</v>
      </c>
      <c r="AU272" s="151" t="s">
        <v>85</v>
      </c>
      <c r="AV272" s="12" t="s">
        <v>85</v>
      </c>
      <c r="AW272" s="12" t="s">
        <v>32</v>
      </c>
      <c r="AX272" s="12" t="s">
        <v>76</v>
      </c>
      <c r="AY272" s="151" t="s">
        <v>150</v>
      </c>
    </row>
    <row r="273" spans="2:51" s="12" customFormat="1" ht="20.4">
      <c r="B273" s="150"/>
      <c r="D273" s="146" t="s">
        <v>160</v>
      </c>
      <c r="E273" s="151" t="s">
        <v>1</v>
      </c>
      <c r="F273" s="152" t="s">
        <v>352</v>
      </c>
      <c r="H273" s="153">
        <v>50.44</v>
      </c>
      <c r="I273" s="154"/>
      <c r="L273" s="150"/>
      <c r="M273" s="155"/>
      <c r="T273" s="156"/>
      <c r="AT273" s="151" t="s">
        <v>160</v>
      </c>
      <c r="AU273" s="151" t="s">
        <v>85</v>
      </c>
      <c r="AV273" s="12" t="s">
        <v>85</v>
      </c>
      <c r="AW273" s="12" t="s">
        <v>32</v>
      </c>
      <c r="AX273" s="12" t="s">
        <v>76</v>
      </c>
      <c r="AY273" s="151" t="s">
        <v>150</v>
      </c>
    </row>
    <row r="274" spans="2:51" s="12" customFormat="1" ht="30.6">
      <c r="B274" s="150"/>
      <c r="D274" s="146" t="s">
        <v>160</v>
      </c>
      <c r="E274" s="151" t="s">
        <v>1</v>
      </c>
      <c r="F274" s="152" t="s">
        <v>353</v>
      </c>
      <c r="H274" s="153">
        <v>247.92</v>
      </c>
      <c r="I274" s="154"/>
      <c r="L274" s="150"/>
      <c r="M274" s="155"/>
      <c r="T274" s="156"/>
      <c r="AT274" s="151" t="s">
        <v>160</v>
      </c>
      <c r="AU274" s="151" t="s">
        <v>85</v>
      </c>
      <c r="AV274" s="12" t="s">
        <v>85</v>
      </c>
      <c r="AW274" s="12" t="s">
        <v>32</v>
      </c>
      <c r="AX274" s="12" t="s">
        <v>76</v>
      </c>
      <c r="AY274" s="151" t="s">
        <v>150</v>
      </c>
    </row>
    <row r="275" spans="2:51" s="12" customFormat="1" ht="12">
      <c r="B275" s="150"/>
      <c r="D275" s="146" t="s">
        <v>160</v>
      </c>
      <c r="E275" s="151" t="s">
        <v>1</v>
      </c>
      <c r="F275" s="152" t="s">
        <v>354</v>
      </c>
      <c r="H275" s="153">
        <v>34</v>
      </c>
      <c r="I275" s="154"/>
      <c r="L275" s="150"/>
      <c r="M275" s="155"/>
      <c r="T275" s="156"/>
      <c r="AT275" s="151" t="s">
        <v>160</v>
      </c>
      <c r="AU275" s="151" t="s">
        <v>85</v>
      </c>
      <c r="AV275" s="12" t="s">
        <v>85</v>
      </c>
      <c r="AW275" s="12" t="s">
        <v>32</v>
      </c>
      <c r="AX275" s="12" t="s">
        <v>76</v>
      </c>
      <c r="AY275" s="151" t="s">
        <v>150</v>
      </c>
    </row>
    <row r="276" spans="2:51" s="12" customFormat="1" ht="12">
      <c r="B276" s="150"/>
      <c r="D276" s="146" t="s">
        <v>160</v>
      </c>
      <c r="E276" s="151" t="s">
        <v>1</v>
      </c>
      <c r="F276" s="152" t="s">
        <v>355</v>
      </c>
      <c r="H276" s="153">
        <v>6.2</v>
      </c>
      <c r="I276" s="154"/>
      <c r="L276" s="150"/>
      <c r="M276" s="155"/>
      <c r="T276" s="156"/>
      <c r="AT276" s="151" t="s">
        <v>160</v>
      </c>
      <c r="AU276" s="151" t="s">
        <v>85</v>
      </c>
      <c r="AV276" s="12" t="s">
        <v>85</v>
      </c>
      <c r="AW276" s="12" t="s">
        <v>32</v>
      </c>
      <c r="AX276" s="12" t="s">
        <v>76</v>
      </c>
      <c r="AY276" s="151" t="s">
        <v>150</v>
      </c>
    </row>
    <row r="277" spans="2:51" s="12" customFormat="1" ht="12">
      <c r="B277" s="150"/>
      <c r="D277" s="146" t="s">
        <v>160</v>
      </c>
      <c r="E277" s="151" t="s">
        <v>1</v>
      </c>
      <c r="F277" s="152" t="s">
        <v>356</v>
      </c>
      <c r="H277" s="153">
        <v>1.625</v>
      </c>
      <c r="I277" s="154"/>
      <c r="L277" s="150"/>
      <c r="M277" s="155"/>
      <c r="T277" s="156"/>
      <c r="AT277" s="151" t="s">
        <v>160</v>
      </c>
      <c r="AU277" s="151" t="s">
        <v>85</v>
      </c>
      <c r="AV277" s="12" t="s">
        <v>85</v>
      </c>
      <c r="AW277" s="12" t="s">
        <v>32</v>
      </c>
      <c r="AX277" s="12" t="s">
        <v>76</v>
      </c>
      <c r="AY277" s="151" t="s">
        <v>150</v>
      </c>
    </row>
    <row r="278" spans="2:51" s="12" customFormat="1" ht="12">
      <c r="B278" s="150"/>
      <c r="D278" s="146" t="s">
        <v>160</v>
      </c>
      <c r="E278" s="151" t="s">
        <v>1</v>
      </c>
      <c r="F278" s="152" t="s">
        <v>357</v>
      </c>
      <c r="H278" s="153">
        <v>4.288</v>
      </c>
      <c r="I278" s="154"/>
      <c r="L278" s="150"/>
      <c r="M278" s="155"/>
      <c r="T278" s="156"/>
      <c r="AT278" s="151" t="s">
        <v>160</v>
      </c>
      <c r="AU278" s="151" t="s">
        <v>85</v>
      </c>
      <c r="AV278" s="12" t="s">
        <v>85</v>
      </c>
      <c r="AW278" s="12" t="s">
        <v>32</v>
      </c>
      <c r="AX278" s="12" t="s">
        <v>76</v>
      </c>
      <c r="AY278" s="151" t="s">
        <v>150</v>
      </c>
    </row>
    <row r="279" spans="2:51" s="13" customFormat="1" ht="12">
      <c r="B279" s="157"/>
      <c r="D279" s="146" t="s">
        <v>160</v>
      </c>
      <c r="E279" s="158" t="s">
        <v>1</v>
      </c>
      <c r="F279" s="159" t="s">
        <v>164</v>
      </c>
      <c r="H279" s="160">
        <v>430.733</v>
      </c>
      <c r="I279" s="161"/>
      <c r="L279" s="157"/>
      <c r="M279" s="162"/>
      <c r="T279" s="163"/>
      <c r="AT279" s="158" t="s">
        <v>160</v>
      </c>
      <c r="AU279" s="158" t="s">
        <v>85</v>
      </c>
      <c r="AV279" s="13" t="s">
        <v>156</v>
      </c>
      <c r="AW279" s="13" t="s">
        <v>32</v>
      </c>
      <c r="AX279" s="13" t="s">
        <v>83</v>
      </c>
      <c r="AY279" s="158" t="s">
        <v>150</v>
      </c>
    </row>
    <row r="280" spans="2:65" s="1" customFormat="1" ht="24.15" customHeight="1">
      <c r="B280" s="31"/>
      <c r="C280" s="132" t="s">
        <v>358</v>
      </c>
      <c r="D280" s="132" t="s">
        <v>152</v>
      </c>
      <c r="E280" s="133" t="s">
        <v>359</v>
      </c>
      <c r="F280" s="134" t="s">
        <v>360</v>
      </c>
      <c r="G280" s="135" t="s">
        <v>155</v>
      </c>
      <c r="H280" s="136">
        <v>430.733</v>
      </c>
      <c r="I280" s="137"/>
      <c r="J280" s="138">
        <f>ROUND(I280*H280,2)</f>
        <v>0</v>
      </c>
      <c r="K280" s="139"/>
      <c r="L280" s="31"/>
      <c r="M280" s="140" t="s">
        <v>1</v>
      </c>
      <c r="N280" s="141" t="s">
        <v>41</v>
      </c>
      <c r="P280" s="142">
        <f>O280*H280</f>
        <v>0</v>
      </c>
      <c r="Q280" s="142">
        <v>0</v>
      </c>
      <c r="R280" s="142">
        <f>Q280*H280</f>
        <v>0</v>
      </c>
      <c r="S280" s="142">
        <v>0</v>
      </c>
      <c r="T280" s="143">
        <f>S280*H280</f>
        <v>0</v>
      </c>
      <c r="AR280" s="144" t="s">
        <v>156</v>
      </c>
      <c r="AT280" s="144" t="s">
        <v>152</v>
      </c>
      <c r="AU280" s="144" t="s">
        <v>85</v>
      </c>
      <c r="AY280" s="16" t="s">
        <v>150</v>
      </c>
      <c r="BE280" s="145">
        <f>IF(N280="základní",J280,0)</f>
        <v>0</v>
      </c>
      <c r="BF280" s="145">
        <f>IF(N280="snížená",J280,0)</f>
        <v>0</v>
      </c>
      <c r="BG280" s="145">
        <f>IF(N280="zákl. přenesená",J280,0)</f>
        <v>0</v>
      </c>
      <c r="BH280" s="145">
        <f>IF(N280="sníž. přenesená",J280,0)</f>
        <v>0</v>
      </c>
      <c r="BI280" s="145">
        <f>IF(N280="nulová",J280,0)</f>
        <v>0</v>
      </c>
      <c r="BJ280" s="16" t="s">
        <v>83</v>
      </c>
      <c r="BK280" s="145">
        <f>ROUND(I280*H280,2)</f>
        <v>0</v>
      </c>
      <c r="BL280" s="16" t="s">
        <v>156</v>
      </c>
      <c r="BM280" s="144" t="s">
        <v>361</v>
      </c>
    </row>
    <row r="281" spans="2:47" s="1" customFormat="1" ht="19.2">
      <c r="B281" s="31"/>
      <c r="D281" s="146" t="s">
        <v>158</v>
      </c>
      <c r="F281" s="147" t="s">
        <v>362</v>
      </c>
      <c r="I281" s="148"/>
      <c r="L281" s="31"/>
      <c r="M281" s="149"/>
      <c r="T281" s="53"/>
      <c r="AT281" s="16" t="s">
        <v>158</v>
      </c>
      <c r="AU281" s="16" t="s">
        <v>85</v>
      </c>
    </row>
    <row r="282" spans="2:65" s="1" customFormat="1" ht="16.5" customHeight="1">
      <c r="B282" s="31"/>
      <c r="C282" s="132" t="s">
        <v>363</v>
      </c>
      <c r="D282" s="132" t="s">
        <v>152</v>
      </c>
      <c r="E282" s="133" t="s">
        <v>364</v>
      </c>
      <c r="F282" s="134" t="s">
        <v>365</v>
      </c>
      <c r="G282" s="135" t="s">
        <v>214</v>
      </c>
      <c r="H282" s="136">
        <v>5.045</v>
      </c>
      <c r="I282" s="137"/>
      <c r="J282" s="138">
        <f>ROUND(I282*H282,2)</f>
        <v>0</v>
      </c>
      <c r="K282" s="139"/>
      <c r="L282" s="31"/>
      <c r="M282" s="140" t="s">
        <v>1</v>
      </c>
      <c r="N282" s="141" t="s">
        <v>41</v>
      </c>
      <c r="P282" s="142">
        <f>O282*H282</f>
        <v>0</v>
      </c>
      <c r="Q282" s="142">
        <v>1.04922</v>
      </c>
      <c r="R282" s="142">
        <f>Q282*H282</f>
        <v>5.2933149</v>
      </c>
      <c r="S282" s="142">
        <v>0</v>
      </c>
      <c r="T282" s="143">
        <f>S282*H282</f>
        <v>0</v>
      </c>
      <c r="AR282" s="144" t="s">
        <v>156</v>
      </c>
      <c r="AT282" s="144" t="s">
        <v>152</v>
      </c>
      <c r="AU282" s="144" t="s">
        <v>85</v>
      </c>
      <c r="AY282" s="16" t="s">
        <v>150</v>
      </c>
      <c r="BE282" s="145">
        <f>IF(N282="základní",J282,0)</f>
        <v>0</v>
      </c>
      <c r="BF282" s="145">
        <f>IF(N282="snížená",J282,0)</f>
        <v>0</v>
      </c>
      <c r="BG282" s="145">
        <f>IF(N282="zákl. přenesená",J282,0)</f>
        <v>0</v>
      </c>
      <c r="BH282" s="145">
        <f>IF(N282="sníž. přenesená",J282,0)</f>
        <v>0</v>
      </c>
      <c r="BI282" s="145">
        <f>IF(N282="nulová",J282,0)</f>
        <v>0</v>
      </c>
      <c r="BJ282" s="16" t="s">
        <v>83</v>
      </c>
      <c r="BK282" s="145">
        <f>ROUND(I282*H282,2)</f>
        <v>0</v>
      </c>
      <c r="BL282" s="16" t="s">
        <v>156</v>
      </c>
      <c r="BM282" s="144" t="s">
        <v>366</v>
      </c>
    </row>
    <row r="283" spans="2:47" s="1" customFormat="1" ht="28.8">
      <c r="B283" s="31"/>
      <c r="D283" s="146" t="s">
        <v>158</v>
      </c>
      <c r="F283" s="147" t="s">
        <v>367</v>
      </c>
      <c r="I283" s="148"/>
      <c r="L283" s="31"/>
      <c r="M283" s="149"/>
      <c r="T283" s="53"/>
      <c r="AT283" s="16" t="s">
        <v>158</v>
      </c>
      <c r="AU283" s="16" t="s">
        <v>85</v>
      </c>
    </row>
    <row r="284" spans="2:51" s="12" customFormat="1" ht="12">
      <c r="B284" s="150"/>
      <c r="D284" s="146" t="s">
        <v>160</v>
      </c>
      <c r="E284" s="151" t="s">
        <v>1</v>
      </c>
      <c r="F284" s="152" t="s">
        <v>368</v>
      </c>
      <c r="H284" s="153">
        <v>0.893</v>
      </c>
      <c r="I284" s="154"/>
      <c r="L284" s="150"/>
      <c r="M284" s="155"/>
      <c r="T284" s="156"/>
      <c r="AT284" s="151" t="s">
        <v>160</v>
      </c>
      <c r="AU284" s="151" t="s">
        <v>85</v>
      </c>
      <c r="AV284" s="12" t="s">
        <v>85</v>
      </c>
      <c r="AW284" s="12" t="s">
        <v>32</v>
      </c>
      <c r="AX284" s="12" t="s">
        <v>76</v>
      </c>
      <c r="AY284" s="151" t="s">
        <v>150</v>
      </c>
    </row>
    <row r="285" spans="2:51" s="12" customFormat="1" ht="12">
      <c r="B285" s="150"/>
      <c r="D285" s="146" t="s">
        <v>160</v>
      </c>
      <c r="E285" s="151" t="s">
        <v>1</v>
      </c>
      <c r="F285" s="152" t="s">
        <v>369</v>
      </c>
      <c r="H285" s="153">
        <v>0.663</v>
      </c>
      <c r="I285" s="154"/>
      <c r="L285" s="150"/>
      <c r="M285" s="155"/>
      <c r="T285" s="156"/>
      <c r="AT285" s="151" t="s">
        <v>160</v>
      </c>
      <c r="AU285" s="151" t="s">
        <v>85</v>
      </c>
      <c r="AV285" s="12" t="s">
        <v>85</v>
      </c>
      <c r="AW285" s="12" t="s">
        <v>32</v>
      </c>
      <c r="AX285" s="12" t="s">
        <v>76</v>
      </c>
      <c r="AY285" s="151" t="s">
        <v>150</v>
      </c>
    </row>
    <row r="286" spans="2:51" s="12" customFormat="1" ht="12">
      <c r="B286" s="150"/>
      <c r="D286" s="146" t="s">
        <v>160</v>
      </c>
      <c r="E286" s="151" t="s">
        <v>1</v>
      </c>
      <c r="F286" s="152" t="s">
        <v>370</v>
      </c>
      <c r="H286" s="153">
        <v>3.489</v>
      </c>
      <c r="I286" s="154"/>
      <c r="L286" s="150"/>
      <c r="M286" s="155"/>
      <c r="T286" s="156"/>
      <c r="AT286" s="151" t="s">
        <v>160</v>
      </c>
      <c r="AU286" s="151" t="s">
        <v>85</v>
      </c>
      <c r="AV286" s="12" t="s">
        <v>85</v>
      </c>
      <c r="AW286" s="12" t="s">
        <v>32</v>
      </c>
      <c r="AX286" s="12" t="s">
        <v>76</v>
      </c>
      <c r="AY286" s="151" t="s">
        <v>150</v>
      </c>
    </row>
    <row r="287" spans="2:51" s="13" customFormat="1" ht="12">
      <c r="B287" s="157"/>
      <c r="D287" s="146" t="s">
        <v>160</v>
      </c>
      <c r="E287" s="158" t="s">
        <v>1</v>
      </c>
      <c r="F287" s="159" t="s">
        <v>164</v>
      </c>
      <c r="H287" s="160">
        <v>5.045</v>
      </c>
      <c r="I287" s="161"/>
      <c r="L287" s="157"/>
      <c r="M287" s="162"/>
      <c r="T287" s="163"/>
      <c r="AT287" s="158" t="s">
        <v>160</v>
      </c>
      <c r="AU287" s="158" t="s">
        <v>85</v>
      </c>
      <c r="AV287" s="13" t="s">
        <v>156</v>
      </c>
      <c r="AW287" s="13" t="s">
        <v>32</v>
      </c>
      <c r="AX287" s="13" t="s">
        <v>83</v>
      </c>
      <c r="AY287" s="158" t="s">
        <v>150</v>
      </c>
    </row>
    <row r="288" spans="2:65" s="1" customFormat="1" ht="24.15" customHeight="1">
      <c r="B288" s="31"/>
      <c r="C288" s="132" t="s">
        <v>371</v>
      </c>
      <c r="D288" s="132" t="s">
        <v>152</v>
      </c>
      <c r="E288" s="133" t="s">
        <v>372</v>
      </c>
      <c r="F288" s="134" t="s">
        <v>373</v>
      </c>
      <c r="G288" s="135" t="s">
        <v>253</v>
      </c>
      <c r="H288" s="136">
        <v>15</v>
      </c>
      <c r="I288" s="137"/>
      <c r="J288" s="138">
        <f>ROUND(I288*H288,2)</f>
        <v>0</v>
      </c>
      <c r="K288" s="139"/>
      <c r="L288" s="31"/>
      <c r="M288" s="140" t="s">
        <v>1</v>
      </c>
      <c r="N288" s="141" t="s">
        <v>41</v>
      </c>
      <c r="P288" s="142">
        <f>O288*H288</f>
        <v>0</v>
      </c>
      <c r="Q288" s="142">
        <v>0.00589</v>
      </c>
      <c r="R288" s="142">
        <f>Q288*H288</f>
        <v>0.08835</v>
      </c>
      <c r="S288" s="142">
        <v>0</v>
      </c>
      <c r="T288" s="143">
        <f>S288*H288</f>
        <v>0</v>
      </c>
      <c r="AR288" s="144" t="s">
        <v>156</v>
      </c>
      <c r="AT288" s="144" t="s">
        <v>152</v>
      </c>
      <c r="AU288" s="144" t="s">
        <v>85</v>
      </c>
      <c r="AY288" s="16" t="s">
        <v>150</v>
      </c>
      <c r="BE288" s="145">
        <f>IF(N288="základní",J288,0)</f>
        <v>0</v>
      </c>
      <c r="BF288" s="145">
        <f>IF(N288="snížená",J288,0)</f>
        <v>0</v>
      </c>
      <c r="BG288" s="145">
        <f>IF(N288="zákl. přenesená",J288,0)</f>
        <v>0</v>
      </c>
      <c r="BH288" s="145">
        <f>IF(N288="sníž. přenesená",J288,0)</f>
        <v>0</v>
      </c>
      <c r="BI288" s="145">
        <f>IF(N288="nulová",J288,0)</f>
        <v>0</v>
      </c>
      <c r="BJ288" s="16" t="s">
        <v>83</v>
      </c>
      <c r="BK288" s="145">
        <f>ROUND(I288*H288,2)</f>
        <v>0</v>
      </c>
      <c r="BL288" s="16" t="s">
        <v>156</v>
      </c>
      <c r="BM288" s="144" t="s">
        <v>374</v>
      </c>
    </row>
    <row r="289" spans="2:47" s="1" customFormat="1" ht="12">
      <c r="B289" s="31"/>
      <c r="D289" s="146" t="s">
        <v>158</v>
      </c>
      <c r="F289" s="147" t="s">
        <v>375</v>
      </c>
      <c r="I289" s="148"/>
      <c r="L289" s="31"/>
      <c r="M289" s="149"/>
      <c r="T289" s="53"/>
      <c r="AT289" s="16" t="s">
        <v>158</v>
      </c>
      <c r="AU289" s="16" t="s">
        <v>85</v>
      </c>
    </row>
    <row r="290" spans="2:51" s="12" customFormat="1" ht="12">
      <c r="B290" s="150"/>
      <c r="D290" s="146" t="s">
        <v>160</v>
      </c>
      <c r="E290" s="151" t="s">
        <v>1</v>
      </c>
      <c r="F290" s="152" t="s">
        <v>376</v>
      </c>
      <c r="H290" s="153">
        <v>15</v>
      </c>
      <c r="I290" s="154"/>
      <c r="L290" s="150"/>
      <c r="M290" s="155"/>
      <c r="T290" s="156"/>
      <c r="AT290" s="151" t="s">
        <v>160</v>
      </c>
      <c r="AU290" s="151" t="s">
        <v>85</v>
      </c>
      <c r="AV290" s="12" t="s">
        <v>85</v>
      </c>
      <c r="AW290" s="12" t="s">
        <v>32</v>
      </c>
      <c r="AX290" s="12" t="s">
        <v>83</v>
      </c>
      <c r="AY290" s="151" t="s">
        <v>150</v>
      </c>
    </row>
    <row r="291" spans="2:65" s="1" customFormat="1" ht="37.65" customHeight="1">
      <c r="B291" s="31"/>
      <c r="C291" s="132" t="s">
        <v>377</v>
      </c>
      <c r="D291" s="132" t="s">
        <v>152</v>
      </c>
      <c r="E291" s="133" t="s">
        <v>378</v>
      </c>
      <c r="F291" s="134" t="s">
        <v>379</v>
      </c>
      <c r="G291" s="135" t="s">
        <v>253</v>
      </c>
      <c r="H291" s="136">
        <v>6.74</v>
      </c>
      <c r="I291" s="137"/>
      <c r="J291" s="138">
        <f>ROUND(I291*H291,2)</f>
        <v>0</v>
      </c>
      <c r="K291" s="139"/>
      <c r="L291" s="31"/>
      <c r="M291" s="140" t="s">
        <v>1</v>
      </c>
      <c r="N291" s="141" t="s">
        <v>41</v>
      </c>
      <c r="P291" s="142">
        <f>O291*H291</f>
        <v>0</v>
      </c>
      <c r="Q291" s="142">
        <v>0.03773</v>
      </c>
      <c r="R291" s="142">
        <f>Q291*H291</f>
        <v>0.25430020000000003</v>
      </c>
      <c r="S291" s="142">
        <v>0</v>
      </c>
      <c r="T291" s="143">
        <f>S291*H291</f>
        <v>0</v>
      </c>
      <c r="AR291" s="144" t="s">
        <v>156</v>
      </c>
      <c r="AT291" s="144" t="s">
        <v>152</v>
      </c>
      <c r="AU291" s="144" t="s">
        <v>85</v>
      </c>
      <c r="AY291" s="16" t="s">
        <v>150</v>
      </c>
      <c r="BE291" s="145">
        <f>IF(N291="základní",J291,0)</f>
        <v>0</v>
      </c>
      <c r="BF291" s="145">
        <f>IF(N291="snížená",J291,0)</f>
        <v>0</v>
      </c>
      <c r="BG291" s="145">
        <f>IF(N291="zákl. přenesená",J291,0)</f>
        <v>0</v>
      </c>
      <c r="BH291" s="145">
        <f>IF(N291="sníž. přenesená",J291,0)</f>
        <v>0</v>
      </c>
      <c r="BI291" s="145">
        <f>IF(N291="nulová",J291,0)</f>
        <v>0</v>
      </c>
      <c r="BJ291" s="16" t="s">
        <v>83</v>
      </c>
      <c r="BK291" s="145">
        <f>ROUND(I291*H291,2)</f>
        <v>0</v>
      </c>
      <c r="BL291" s="16" t="s">
        <v>156</v>
      </c>
      <c r="BM291" s="144" t="s">
        <v>380</v>
      </c>
    </row>
    <row r="292" spans="2:47" s="1" customFormat="1" ht="28.8">
      <c r="B292" s="31"/>
      <c r="D292" s="146" t="s">
        <v>158</v>
      </c>
      <c r="F292" s="147" t="s">
        <v>381</v>
      </c>
      <c r="I292" s="148"/>
      <c r="L292" s="31"/>
      <c r="M292" s="149"/>
      <c r="T292" s="53"/>
      <c r="AT292" s="16" t="s">
        <v>158</v>
      </c>
      <c r="AU292" s="16" t="s">
        <v>85</v>
      </c>
    </row>
    <row r="293" spans="2:51" s="12" customFormat="1" ht="12">
      <c r="B293" s="150"/>
      <c r="D293" s="146" t="s">
        <v>160</v>
      </c>
      <c r="E293" s="151" t="s">
        <v>1</v>
      </c>
      <c r="F293" s="152" t="s">
        <v>382</v>
      </c>
      <c r="H293" s="153">
        <v>6.74</v>
      </c>
      <c r="I293" s="154"/>
      <c r="L293" s="150"/>
      <c r="M293" s="155"/>
      <c r="T293" s="156"/>
      <c r="AT293" s="151" t="s">
        <v>160</v>
      </c>
      <c r="AU293" s="151" t="s">
        <v>85</v>
      </c>
      <c r="AV293" s="12" t="s">
        <v>85</v>
      </c>
      <c r="AW293" s="12" t="s">
        <v>32</v>
      </c>
      <c r="AX293" s="12" t="s">
        <v>83</v>
      </c>
      <c r="AY293" s="151" t="s">
        <v>150</v>
      </c>
    </row>
    <row r="294" spans="2:65" s="1" customFormat="1" ht="24.15" customHeight="1">
      <c r="B294" s="31"/>
      <c r="C294" s="132" t="s">
        <v>383</v>
      </c>
      <c r="D294" s="132" t="s">
        <v>152</v>
      </c>
      <c r="E294" s="133" t="s">
        <v>384</v>
      </c>
      <c r="F294" s="134" t="s">
        <v>385</v>
      </c>
      <c r="G294" s="135" t="s">
        <v>167</v>
      </c>
      <c r="H294" s="136">
        <v>2.796</v>
      </c>
      <c r="I294" s="137"/>
      <c r="J294" s="138">
        <f>ROUND(I294*H294,2)</f>
        <v>0</v>
      </c>
      <c r="K294" s="139"/>
      <c r="L294" s="31"/>
      <c r="M294" s="140" t="s">
        <v>1</v>
      </c>
      <c r="N294" s="141" t="s">
        <v>41</v>
      </c>
      <c r="P294" s="142">
        <f>O294*H294</f>
        <v>0</v>
      </c>
      <c r="Q294" s="142">
        <v>0</v>
      </c>
      <c r="R294" s="142">
        <f>Q294*H294</f>
        <v>0</v>
      </c>
      <c r="S294" s="142">
        <v>0</v>
      </c>
      <c r="T294" s="143">
        <f>S294*H294</f>
        <v>0</v>
      </c>
      <c r="AR294" s="144" t="s">
        <v>156</v>
      </c>
      <c r="AT294" s="144" t="s">
        <v>152</v>
      </c>
      <c r="AU294" s="144" t="s">
        <v>85</v>
      </c>
      <c r="AY294" s="16" t="s">
        <v>150</v>
      </c>
      <c r="BE294" s="145">
        <f>IF(N294="základní",J294,0)</f>
        <v>0</v>
      </c>
      <c r="BF294" s="145">
        <f>IF(N294="snížená",J294,0)</f>
        <v>0</v>
      </c>
      <c r="BG294" s="145">
        <f>IF(N294="zákl. přenesená",J294,0)</f>
        <v>0</v>
      </c>
      <c r="BH294" s="145">
        <f>IF(N294="sníž. přenesená",J294,0)</f>
        <v>0</v>
      </c>
      <c r="BI294" s="145">
        <f>IF(N294="nulová",J294,0)</f>
        <v>0</v>
      </c>
      <c r="BJ294" s="16" t="s">
        <v>83</v>
      </c>
      <c r="BK294" s="145">
        <f>ROUND(I294*H294,2)</f>
        <v>0</v>
      </c>
      <c r="BL294" s="16" t="s">
        <v>156</v>
      </c>
      <c r="BM294" s="144" t="s">
        <v>386</v>
      </c>
    </row>
    <row r="295" spans="2:47" s="1" customFormat="1" ht="19.2">
      <c r="B295" s="31"/>
      <c r="D295" s="146" t="s">
        <v>158</v>
      </c>
      <c r="F295" s="147" t="s">
        <v>387</v>
      </c>
      <c r="I295" s="148"/>
      <c r="L295" s="31"/>
      <c r="M295" s="149"/>
      <c r="T295" s="53"/>
      <c r="AT295" s="16" t="s">
        <v>158</v>
      </c>
      <c r="AU295" s="16" t="s">
        <v>85</v>
      </c>
    </row>
    <row r="296" spans="2:51" s="12" customFormat="1" ht="12">
      <c r="B296" s="150"/>
      <c r="D296" s="146" t="s">
        <v>160</v>
      </c>
      <c r="E296" s="151" t="s">
        <v>1</v>
      </c>
      <c r="F296" s="152" t="s">
        <v>388</v>
      </c>
      <c r="H296" s="153">
        <v>0.86</v>
      </c>
      <c r="I296" s="154"/>
      <c r="L296" s="150"/>
      <c r="M296" s="155"/>
      <c r="T296" s="156"/>
      <c r="AT296" s="151" t="s">
        <v>160</v>
      </c>
      <c r="AU296" s="151" t="s">
        <v>85</v>
      </c>
      <c r="AV296" s="12" t="s">
        <v>85</v>
      </c>
      <c r="AW296" s="12" t="s">
        <v>32</v>
      </c>
      <c r="AX296" s="12" t="s">
        <v>76</v>
      </c>
      <c r="AY296" s="151" t="s">
        <v>150</v>
      </c>
    </row>
    <row r="297" spans="2:51" s="12" customFormat="1" ht="12">
      <c r="B297" s="150"/>
      <c r="D297" s="146" t="s">
        <v>160</v>
      </c>
      <c r="E297" s="151" t="s">
        <v>1</v>
      </c>
      <c r="F297" s="152" t="s">
        <v>389</v>
      </c>
      <c r="H297" s="153">
        <v>1.936</v>
      </c>
      <c r="I297" s="154"/>
      <c r="L297" s="150"/>
      <c r="M297" s="155"/>
      <c r="T297" s="156"/>
      <c r="AT297" s="151" t="s">
        <v>160</v>
      </c>
      <c r="AU297" s="151" t="s">
        <v>85</v>
      </c>
      <c r="AV297" s="12" t="s">
        <v>85</v>
      </c>
      <c r="AW297" s="12" t="s">
        <v>32</v>
      </c>
      <c r="AX297" s="12" t="s">
        <v>76</v>
      </c>
      <c r="AY297" s="151" t="s">
        <v>150</v>
      </c>
    </row>
    <row r="298" spans="2:51" s="13" customFormat="1" ht="12">
      <c r="B298" s="157"/>
      <c r="D298" s="146" t="s">
        <v>160</v>
      </c>
      <c r="E298" s="158" t="s">
        <v>1</v>
      </c>
      <c r="F298" s="159" t="s">
        <v>164</v>
      </c>
      <c r="H298" s="160">
        <v>2.796</v>
      </c>
      <c r="I298" s="161"/>
      <c r="L298" s="157"/>
      <c r="M298" s="162"/>
      <c r="T298" s="163"/>
      <c r="AT298" s="158" t="s">
        <v>160</v>
      </c>
      <c r="AU298" s="158" t="s">
        <v>85</v>
      </c>
      <c r="AV298" s="13" t="s">
        <v>156</v>
      </c>
      <c r="AW298" s="13" t="s">
        <v>32</v>
      </c>
      <c r="AX298" s="13" t="s">
        <v>83</v>
      </c>
      <c r="AY298" s="158" t="s">
        <v>150</v>
      </c>
    </row>
    <row r="299" spans="2:65" s="1" customFormat="1" ht="24.15" customHeight="1">
      <c r="B299" s="31"/>
      <c r="C299" s="132" t="s">
        <v>390</v>
      </c>
      <c r="D299" s="132" t="s">
        <v>152</v>
      </c>
      <c r="E299" s="133" t="s">
        <v>391</v>
      </c>
      <c r="F299" s="134" t="s">
        <v>392</v>
      </c>
      <c r="G299" s="135" t="s">
        <v>155</v>
      </c>
      <c r="H299" s="136">
        <v>28.4</v>
      </c>
      <c r="I299" s="137"/>
      <c r="J299" s="138">
        <f>ROUND(I299*H299,2)</f>
        <v>0</v>
      </c>
      <c r="K299" s="139"/>
      <c r="L299" s="31"/>
      <c r="M299" s="140" t="s">
        <v>1</v>
      </c>
      <c r="N299" s="141" t="s">
        <v>41</v>
      </c>
      <c r="P299" s="142">
        <f>O299*H299</f>
        <v>0</v>
      </c>
      <c r="Q299" s="142">
        <v>0.00237</v>
      </c>
      <c r="R299" s="142">
        <f>Q299*H299</f>
        <v>0.067308</v>
      </c>
      <c r="S299" s="142">
        <v>0</v>
      </c>
      <c r="T299" s="143">
        <f>S299*H299</f>
        <v>0</v>
      </c>
      <c r="AR299" s="144" t="s">
        <v>156</v>
      </c>
      <c r="AT299" s="144" t="s">
        <v>152</v>
      </c>
      <c r="AU299" s="144" t="s">
        <v>85</v>
      </c>
      <c r="AY299" s="16" t="s">
        <v>150</v>
      </c>
      <c r="BE299" s="145">
        <f>IF(N299="základní",J299,0)</f>
        <v>0</v>
      </c>
      <c r="BF299" s="145">
        <f>IF(N299="snížená",J299,0)</f>
        <v>0</v>
      </c>
      <c r="BG299" s="145">
        <f>IF(N299="zákl. přenesená",J299,0)</f>
        <v>0</v>
      </c>
      <c r="BH299" s="145">
        <f>IF(N299="sníž. přenesená",J299,0)</f>
        <v>0</v>
      </c>
      <c r="BI299" s="145">
        <f>IF(N299="nulová",J299,0)</f>
        <v>0</v>
      </c>
      <c r="BJ299" s="16" t="s">
        <v>83</v>
      </c>
      <c r="BK299" s="145">
        <f>ROUND(I299*H299,2)</f>
        <v>0</v>
      </c>
      <c r="BL299" s="16" t="s">
        <v>156</v>
      </c>
      <c r="BM299" s="144" t="s">
        <v>393</v>
      </c>
    </row>
    <row r="300" spans="2:47" s="1" customFormat="1" ht="19.2">
      <c r="B300" s="31"/>
      <c r="D300" s="146" t="s">
        <v>158</v>
      </c>
      <c r="F300" s="147" t="s">
        <v>394</v>
      </c>
      <c r="I300" s="148"/>
      <c r="L300" s="31"/>
      <c r="M300" s="149"/>
      <c r="T300" s="53"/>
      <c r="AT300" s="16" t="s">
        <v>158</v>
      </c>
      <c r="AU300" s="16" t="s">
        <v>85</v>
      </c>
    </row>
    <row r="301" spans="2:51" s="12" customFormat="1" ht="12">
      <c r="B301" s="150"/>
      <c r="D301" s="146" t="s">
        <v>160</v>
      </c>
      <c r="E301" s="151" t="s">
        <v>1</v>
      </c>
      <c r="F301" s="152" t="s">
        <v>395</v>
      </c>
      <c r="H301" s="153">
        <v>8.6</v>
      </c>
      <c r="I301" s="154"/>
      <c r="L301" s="150"/>
      <c r="M301" s="155"/>
      <c r="T301" s="156"/>
      <c r="AT301" s="151" t="s">
        <v>160</v>
      </c>
      <c r="AU301" s="151" t="s">
        <v>85</v>
      </c>
      <c r="AV301" s="12" t="s">
        <v>85</v>
      </c>
      <c r="AW301" s="12" t="s">
        <v>32</v>
      </c>
      <c r="AX301" s="12" t="s">
        <v>76</v>
      </c>
      <c r="AY301" s="151" t="s">
        <v>150</v>
      </c>
    </row>
    <row r="302" spans="2:51" s="12" customFormat="1" ht="12">
      <c r="B302" s="150"/>
      <c r="D302" s="146" t="s">
        <v>160</v>
      </c>
      <c r="E302" s="151" t="s">
        <v>1</v>
      </c>
      <c r="F302" s="152" t="s">
        <v>396</v>
      </c>
      <c r="H302" s="153">
        <v>19.8</v>
      </c>
      <c r="I302" s="154"/>
      <c r="L302" s="150"/>
      <c r="M302" s="155"/>
      <c r="T302" s="156"/>
      <c r="AT302" s="151" t="s">
        <v>160</v>
      </c>
      <c r="AU302" s="151" t="s">
        <v>85</v>
      </c>
      <c r="AV302" s="12" t="s">
        <v>85</v>
      </c>
      <c r="AW302" s="12" t="s">
        <v>32</v>
      </c>
      <c r="AX302" s="12" t="s">
        <v>76</v>
      </c>
      <c r="AY302" s="151" t="s">
        <v>150</v>
      </c>
    </row>
    <row r="303" spans="2:51" s="13" customFormat="1" ht="12">
      <c r="B303" s="157"/>
      <c r="D303" s="146" t="s">
        <v>160</v>
      </c>
      <c r="E303" s="158" t="s">
        <v>1</v>
      </c>
      <c r="F303" s="159" t="s">
        <v>164</v>
      </c>
      <c r="H303" s="160">
        <v>28.4</v>
      </c>
      <c r="I303" s="161"/>
      <c r="L303" s="157"/>
      <c r="M303" s="162"/>
      <c r="T303" s="163"/>
      <c r="AT303" s="158" t="s">
        <v>160</v>
      </c>
      <c r="AU303" s="158" t="s">
        <v>85</v>
      </c>
      <c r="AV303" s="13" t="s">
        <v>156</v>
      </c>
      <c r="AW303" s="13" t="s">
        <v>32</v>
      </c>
      <c r="AX303" s="13" t="s">
        <v>83</v>
      </c>
      <c r="AY303" s="158" t="s">
        <v>150</v>
      </c>
    </row>
    <row r="304" spans="2:65" s="1" customFormat="1" ht="24.15" customHeight="1">
      <c r="B304" s="31"/>
      <c r="C304" s="132" t="s">
        <v>397</v>
      </c>
      <c r="D304" s="132" t="s">
        <v>152</v>
      </c>
      <c r="E304" s="133" t="s">
        <v>398</v>
      </c>
      <c r="F304" s="134" t="s">
        <v>399</v>
      </c>
      <c r="G304" s="135" t="s">
        <v>155</v>
      </c>
      <c r="H304" s="136">
        <v>28.4</v>
      </c>
      <c r="I304" s="137"/>
      <c r="J304" s="138">
        <f>ROUND(I304*H304,2)</f>
        <v>0</v>
      </c>
      <c r="K304" s="139"/>
      <c r="L304" s="31"/>
      <c r="M304" s="140" t="s">
        <v>1</v>
      </c>
      <c r="N304" s="141" t="s">
        <v>41</v>
      </c>
      <c r="P304" s="142">
        <f>O304*H304</f>
        <v>0</v>
      </c>
      <c r="Q304" s="142">
        <v>0</v>
      </c>
      <c r="R304" s="142">
        <f>Q304*H304</f>
        <v>0</v>
      </c>
      <c r="S304" s="142">
        <v>0</v>
      </c>
      <c r="T304" s="143">
        <f>S304*H304</f>
        <v>0</v>
      </c>
      <c r="AR304" s="144" t="s">
        <v>156</v>
      </c>
      <c r="AT304" s="144" t="s">
        <v>152</v>
      </c>
      <c r="AU304" s="144" t="s">
        <v>85</v>
      </c>
      <c r="AY304" s="16" t="s">
        <v>150</v>
      </c>
      <c r="BE304" s="145">
        <f>IF(N304="základní",J304,0)</f>
        <v>0</v>
      </c>
      <c r="BF304" s="145">
        <f>IF(N304="snížená",J304,0)</f>
        <v>0</v>
      </c>
      <c r="BG304" s="145">
        <f>IF(N304="zákl. přenesená",J304,0)</f>
        <v>0</v>
      </c>
      <c r="BH304" s="145">
        <f>IF(N304="sníž. přenesená",J304,0)</f>
        <v>0</v>
      </c>
      <c r="BI304" s="145">
        <f>IF(N304="nulová",J304,0)</f>
        <v>0</v>
      </c>
      <c r="BJ304" s="16" t="s">
        <v>83</v>
      </c>
      <c r="BK304" s="145">
        <f>ROUND(I304*H304,2)</f>
        <v>0</v>
      </c>
      <c r="BL304" s="16" t="s">
        <v>156</v>
      </c>
      <c r="BM304" s="144" t="s">
        <v>400</v>
      </c>
    </row>
    <row r="305" spans="2:47" s="1" customFormat="1" ht="19.2">
      <c r="B305" s="31"/>
      <c r="D305" s="146" t="s">
        <v>158</v>
      </c>
      <c r="F305" s="147" t="s">
        <v>401</v>
      </c>
      <c r="I305" s="148"/>
      <c r="L305" s="31"/>
      <c r="M305" s="149"/>
      <c r="T305" s="53"/>
      <c r="AT305" s="16" t="s">
        <v>158</v>
      </c>
      <c r="AU305" s="16" t="s">
        <v>85</v>
      </c>
    </row>
    <row r="306" spans="2:65" s="1" customFormat="1" ht="21.75" customHeight="1">
      <c r="B306" s="31"/>
      <c r="C306" s="132" t="s">
        <v>402</v>
      </c>
      <c r="D306" s="132" t="s">
        <v>152</v>
      </c>
      <c r="E306" s="133" t="s">
        <v>403</v>
      </c>
      <c r="F306" s="134" t="s">
        <v>404</v>
      </c>
      <c r="G306" s="135" t="s">
        <v>167</v>
      </c>
      <c r="H306" s="136">
        <v>0.232</v>
      </c>
      <c r="I306" s="137"/>
      <c r="J306" s="138">
        <f>ROUND(I306*H306,2)</f>
        <v>0</v>
      </c>
      <c r="K306" s="139"/>
      <c r="L306" s="31"/>
      <c r="M306" s="140" t="s">
        <v>1</v>
      </c>
      <c r="N306" s="141" t="s">
        <v>41</v>
      </c>
      <c r="P306" s="142">
        <f>O306*H306</f>
        <v>0</v>
      </c>
      <c r="Q306" s="142">
        <v>2.45329</v>
      </c>
      <c r="R306" s="142">
        <f>Q306*H306</f>
        <v>0.56916328</v>
      </c>
      <c r="S306" s="142">
        <v>0</v>
      </c>
      <c r="T306" s="143">
        <f>S306*H306</f>
        <v>0</v>
      </c>
      <c r="AR306" s="144" t="s">
        <v>156</v>
      </c>
      <c r="AT306" s="144" t="s">
        <v>152</v>
      </c>
      <c r="AU306" s="144" t="s">
        <v>85</v>
      </c>
      <c r="AY306" s="16" t="s">
        <v>150</v>
      </c>
      <c r="BE306" s="145">
        <f>IF(N306="základní",J306,0)</f>
        <v>0</v>
      </c>
      <c r="BF306" s="145">
        <f>IF(N306="snížená",J306,0)</f>
        <v>0</v>
      </c>
      <c r="BG306" s="145">
        <f>IF(N306="zákl. přenesená",J306,0)</f>
        <v>0</v>
      </c>
      <c r="BH306" s="145">
        <f>IF(N306="sníž. přenesená",J306,0)</f>
        <v>0</v>
      </c>
      <c r="BI306" s="145">
        <f>IF(N306="nulová",J306,0)</f>
        <v>0</v>
      </c>
      <c r="BJ306" s="16" t="s">
        <v>83</v>
      </c>
      <c r="BK306" s="145">
        <f>ROUND(I306*H306,2)</f>
        <v>0</v>
      </c>
      <c r="BL306" s="16" t="s">
        <v>156</v>
      </c>
      <c r="BM306" s="144" t="s">
        <v>405</v>
      </c>
    </row>
    <row r="307" spans="2:47" s="1" customFormat="1" ht="19.2">
      <c r="B307" s="31"/>
      <c r="D307" s="146" t="s">
        <v>158</v>
      </c>
      <c r="F307" s="147" t="s">
        <v>406</v>
      </c>
      <c r="I307" s="148"/>
      <c r="L307" s="31"/>
      <c r="M307" s="149"/>
      <c r="T307" s="53"/>
      <c r="AT307" s="16" t="s">
        <v>158</v>
      </c>
      <c r="AU307" s="16" t="s">
        <v>85</v>
      </c>
    </row>
    <row r="308" spans="2:51" s="12" customFormat="1" ht="12">
      <c r="B308" s="150"/>
      <c r="D308" s="146" t="s">
        <v>160</v>
      </c>
      <c r="E308" s="151" t="s">
        <v>1</v>
      </c>
      <c r="F308" s="152" t="s">
        <v>407</v>
      </c>
      <c r="H308" s="153">
        <v>0.232</v>
      </c>
      <c r="I308" s="154"/>
      <c r="L308" s="150"/>
      <c r="M308" s="155"/>
      <c r="T308" s="156"/>
      <c r="AT308" s="151" t="s">
        <v>160</v>
      </c>
      <c r="AU308" s="151" t="s">
        <v>85</v>
      </c>
      <c r="AV308" s="12" t="s">
        <v>85</v>
      </c>
      <c r="AW308" s="12" t="s">
        <v>32</v>
      </c>
      <c r="AX308" s="12" t="s">
        <v>83</v>
      </c>
      <c r="AY308" s="151" t="s">
        <v>150</v>
      </c>
    </row>
    <row r="309" spans="2:65" s="1" customFormat="1" ht="24.15" customHeight="1">
      <c r="B309" s="31"/>
      <c r="C309" s="132" t="s">
        <v>408</v>
      </c>
      <c r="D309" s="132" t="s">
        <v>152</v>
      </c>
      <c r="E309" s="133" t="s">
        <v>409</v>
      </c>
      <c r="F309" s="134" t="s">
        <v>410</v>
      </c>
      <c r="G309" s="135" t="s">
        <v>155</v>
      </c>
      <c r="H309" s="136">
        <v>4.64</v>
      </c>
      <c r="I309" s="137"/>
      <c r="J309" s="138">
        <f>ROUND(I309*H309,2)</f>
        <v>0</v>
      </c>
      <c r="K309" s="139"/>
      <c r="L309" s="31"/>
      <c r="M309" s="140" t="s">
        <v>1</v>
      </c>
      <c r="N309" s="141" t="s">
        <v>41</v>
      </c>
      <c r="P309" s="142">
        <f>O309*H309</f>
        <v>0</v>
      </c>
      <c r="Q309" s="142">
        <v>0.0036</v>
      </c>
      <c r="R309" s="142">
        <f>Q309*H309</f>
        <v>0.016704</v>
      </c>
      <c r="S309" s="142">
        <v>0</v>
      </c>
      <c r="T309" s="143">
        <f>S309*H309</f>
        <v>0</v>
      </c>
      <c r="AR309" s="144" t="s">
        <v>156</v>
      </c>
      <c r="AT309" s="144" t="s">
        <v>152</v>
      </c>
      <c r="AU309" s="144" t="s">
        <v>85</v>
      </c>
      <c r="AY309" s="16" t="s">
        <v>150</v>
      </c>
      <c r="BE309" s="145">
        <f>IF(N309="základní",J309,0)</f>
        <v>0</v>
      </c>
      <c r="BF309" s="145">
        <f>IF(N309="snížená",J309,0)</f>
        <v>0</v>
      </c>
      <c r="BG309" s="145">
        <f>IF(N309="zákl. přenesená",J309,0)</f>
        <v>0</v>
      </c>
      <c r="BH309" s="145">
        <f>IF(N309="sníž. přenesená",J309,0)</f>
        <v>0</v>
      </c>
      <c r="BI309" s="145">
        <f>IF(N309="nulová",J309,0)</f>
        <v>0</v>
      </c>
      <c r="BJ309" s="16" t="s">
        <v>83</v>
      </c>
      <c r="BK309" s="145">
        <f>ROUND(I309*H309,2)</f>
        <v>0</v>
      </c>
      <c r="BL309" s="16" t="s">
        <v>156</v>
      </c>
      <c r="BM309" s="144" t="s">
        <v>411</v>
      </c>
    </row>
    <row r="310" spans="2:47" s="1" customFormat="1" ht="28.8">
      <c r="B310" s="31"/>
      <c r="D310" s="146" t="s">
        <v>158</v>
      </c>
      <c r="F310" s="147" t="s">
        <v>412</v>
      </c>
      <c r="I310" s="148"/>
      <c r="L310" s="31"/>
      <c r="M310" s="149"/>
      <c r="T310" s="53"/>
      <c r="AT310" s="16" t="s">
        <v>158</v>
      </c>
      <c r="AU310" s="16" t="s">
        <v>85</v>
      </c>
    </row>
    <row r="311" spans="2:51" s="12" customFormat="1" ht="12">
      <c r="B311" s="150"/>
      <c r="D311" s="146" t="s">
        <v>160</v>
      </c>
      <c r="E311" s="151" t="s">
        <v>1</v>
      </c>
      <c r="F311" s="152" t="s">
        <v>413</v>
      </c>
      <c r="H311" s="153">
        <v>4.64</v>
      </c>
      <c r="I311" s="154"/>
      <c r="L311" s="150"/>
      <c r="M311" s="155"/>
      <c r="T311" s="156"/>
      <c r="AT311" s="151" t="s">
        <v>160</v>
      </c>
      <c r="AU311" s="151" t="s">
        <v>85</v>
      </c>
      <c r="AV311" s="12" t="s">
        <v>85</v>
      </c>
      <c r="AW311" s="12" t="s">
        <v>32</v>
      </c>
      <c r="AX311" s="12" t="s">
        <v>83</v>
      </c>
      <c r="AY311" s="151" t="s">
        <v>150</v>
      </c>
    </row>
    <row r="312" spans="2:65" s="1" customFormat="1" ht="24.15" customHeight="1">
      <c r="B312" s="31"/>
      <c r="C312" s="132" t="s">
        <v>414</v>
      </c>
      <c r="D312" s="132" t="s">
        <v>152</v>
      </c>
      <c r="E312" s="133" t="s">
        <v>415</v>
      </c>
      <c r="F312" s="134" t="s">
        <v>416</v>
      </c>
      <c r="G312" s="135" t="s">
        <v>155</v>
      </c>
      <c r="H312" s="136">
        <v>4.64</v>
      </c>
      <c r="I312" s="137"/>
      <c r="J312" s="138">
        <f>ROUND(I312*H312,2)</f>
        <v>0</v>
      </c>
      <c r="K312" s="139"/>
      <c r="L312" s="31"/>
      <c r="M312" s="140" t="s">
        <v>1</v>
      </c>
      <c r="N312" s="141" t="s">
        <v>41</v>
      </c>
      <c r="P312" s="142">
        <f>O312*H312</f>
        <v>0</v>
      </c>
      <c r="Q312" s="142">
        <v>0</v>
      </c>
      <c r="R312" s="142">
        <f>Q312*H312</f>
        <v>0</v>
      </c>
      <c r="S312" s="142">
        <v>0</v>
      </c>
      <c r="T312" s="143">
        <f>S312*H312</f>
        <v>0</v>
      </c>
      <c r="AR312" s="144" t="s">
        <v>156</v>
      </c>
      <c r="AT312" s="144" t="s">
        <v>152</v>
      </c>
      <c r="AU312" s="144" t="s">
        <v>85</v>
      </c>
      <c r="AY312" s="16" t="s">
        <v>150</v>
      </c>
      <c r="BE312" s="145">
        <f>IF(N312="základní",J312,0)</f>
        <v>0</v>
      </c>
      <c r="BF312" s="145">
        <f>IF(N312="snížená",J312,0)</f>
        <v>0</v>
      </c>
      <c r="BG312" s="145">
        <f>IF(N312="zákl. přenesená",J312,0)</f>
        <v>0</v>
      </c>
      <c r="BH312" s="145">
        <f>IF(N312="sníž. přenesená",J312,0)</f>
        <v>0</v>
      </c>
      <c r="BI312" s="145">
        <f>IF(N312="nulová",J312,0)</f>
        <v>0</v>
      </c>
      <c r="BJ312" s="16" t="s">
        <v>83</v>
      </c>
      <c r="BK312" s="145">
        <f>ROUND(I312*H312,2)</f>
        <v>0</v>
      </c>
      <c r="BL312" s="16" t="s">
        <v>156</v>
      </c>
      <c r="BM312" s="144" t="s">
        <v>417</v>
      </c>
    </row>
    <row r="313" spans="2:47" s="1" customFormat="1" ht="28.8">
      <c r="B313" s="31"/>
      <c r="D313" s="146" t="s">
        <v>158</v>
      </c>
      <c r="F313" s="147" t="s">
        <v>418</v>
      </c>
      <c r="I313" s="148"/>
      <c r="L313" s="31"/>
      <c r="M313" s="149"/>
      <c r="T313" s="53"/>
      <c r="AT313" s="16" t="s">
        <v>158</v>
      </c>
      <c r="AU313" s="16" t="s">
        <v>85</v>
      </c>
    </row>
    <row r="314" spans="2:65" s="1" customFormat="1" ht="37.65" customHeight="1">
      <c r="B314" s="31"/>
      <c r="C314" s="132" t="s">
        <v>419</v>
      </c>
      <c r="D314" s="132" t="s">
        <v>152</v>
      </c>
      <c r="E314" s="133" t="s">
        <v>420</v>
      </c>
      <c r="F314" s="134" t="s">
        <v>421</v>
      </c>
      <c r="G314" s="135" t="s">
        <v>155</v>
      </c>
      <c r="H314" s="136">
        <v>61.904</v>
      </c>
      <c r="I314" s="137"/>
      <c r="J314" s="138">
        <f>ROUND(I314*H314,2)</f>
        <v>0</v>
      </c>
      <c r="K314" s="139"/>
      <c r="L314" s="31"/>
      <c r="M314" s="140" t="s">
        <v>1</v>
      </c>
      <c r="N314" s="141" t="s">
        <v>41</v>
      </c>
      <c r="P314" s="142">
        <f>O314*H314</f>
        <v>0</v>
      </c>
      <c r="Q314" s="142">
        <v>0.3216</v>
      </c>
      <c r="R314" s="142">
        <f>Q314*H314</f>
        <v>19.9083264</v>
      </c>
      <c r="S314" s="142">
        <v>0</v>
      </c>
      <c r="T314" s="143">
        <f>S314*H314</f>
        <v>0</v>
      </c>
      <c r="AR314" s="144" t="s">
        <v>156</v>
      </c>
      <c r="AT314" s="144" t="s">
        <v>152</v>
      </c>
      <c r="AU314" s="144" t="s">
        <v>85</v>
      </c>
      <c r="AY314" s="16" t="s">
        <v>150</v>
      </c>
      <c r="BE314" s="145">
        <f>IF(N314="základní",J314,0)</f>
        <v>0</v>
      </c>
      <c r="BF314" s="145">
        <f>IF(N314="snížená",J314,0)</f>
        <v>0</v>
      </c>
      <c r="BG314" s="145">
        <f>IF(N314="zákl. přenesená",J314,0)</f>
        <v>0</v>
      </c>
      <c r="BH314" s="145">
        <f>IF(N314="sníž. přenesená",J314,0)</f>
        <v>0</v>
      </c>
      <c r="BI314" s="145">
        <f>IF(N314="nulová",J314,0)</f>
        <v>0</v>
      </c>
      <c r="BJ314" s="16" t="s">
        <v>83</v>
      </c>
      <c r="BK314" s="145">
        <f>ROUND(I314*H314,2)</f>
        <v>0</v>
      </c>
      <c r="BL314" s="16" t="s">
        <v>156</v>
      </c>
      <c r="BM314" s="144" t="s">
        <v>422</v>
      </c>
    </row>
    <row r="315" spans="2:47" s="1" customFormat="1" ht="28.8">
      <c r="B315" s="31"/>
      <c r="D315" s="146" t="s">
        <v>158</v>
      </c>
      <c r="F315" s="147" t="s">
        <v>423</v>
      </c>
      <c r="I315" s="148"/>
      <c r="L315" s="31"/>
      <c r="M315" s="149"/>
      <c r="T315" s="53"/>
      <c r="AT315" s="16" t="s">
        <v>158</v>
      </c>
      <c r="AU315" s="16" t="s">
        <v>85</v>
      </c>
    </row>
    <row r="316" spans="2:51" s="12" customFormat="1" ht="12">
      <c r="B316" s="150"/>
      <c r="D316" s="146" t="s">
        <v>160</v>
      </c>
      <c r="E316" s="151" t="s">
        <v>1</v>
      </c>
      <c r="F316" s="152" t="s">
        <v>424</v>
      </c>
      <c r="H316" s="153">
        <v>2.88</v>
      </c>
      <c r="I316" s="154"/>
      <c r="L316" s="150"/>
      <c r="M316" s="155"/>
      <c r="T316" s="156"/>
      <c r="AT316" s="151" t="s">
        <v>160</v>
      </c>
      <c r="AU316" s="151" t="s">
        <v>85</v>
      </c>
      <c r="AV316" s="12" t="s">
        <v>85</v>
      </c>
      <c r="AW316" s="12" t="s">
        <v>32</v>
      </c>
      <c r="AX316" s="12" t="s">
        <v>76</v>
      </c>
      <c r="AY316" s="151" t="s">
        <v>150</v>
      </c>
    </row>
    <row r="317" spans="2:51" s="12" customFormat="1" ht="20.4">
      <c r="B317" s="150"/>
      <c r="D317" s="146" t="s">
        <v>160</v>
      </c>
      <c r="E317" s="151" t="s">
        <v>1</v>
      </c>
      <c r="F317" s="152" t="s">
        <v>425</v>
      </c>
      <c r="H317" s="153">
        <v>59.024</v>
      </c>
      <c r="I317" s="154"/>
      <c r="L317" s="150"/>
      <c r="M317" s="155"/>
      <c r="T317" s="156"/>
      <c r="AT317" s="151" t="s">
        <v>160</v>
      </c>
      <c r="AU317" s="151" t="s">
        <v>85</v>
      </c>
      <c r="AV317" s="12" t="s">
        <v>85</v>
      </c>
      <c r="AW317" s="12" t="s">
        <v>32</v>
      </c>
      <c r="AX317" s="12" t="s">
        <v>76</v>
      </c>
      <c r="AY317" s="151" t="s">
        <v>150</v>
      </c>
    </row>
    <row r="318" spans="2:51" s="13" customFormat="1" ht="12">
      <c r="B318" s="157"/>
      <c r="D318" s="146" t="s">
        <v>160</v>
      </c>
      <c r="E318" s="158" t="s">
        <v>1</v>
      </c>
      <c r="F318" s="159" t="s">
        <v>164</v>
      </c>
      <c r="H318" s="160">
        <v>61.904</v>
      </c>
      <c r="I318" s="161"/>
      <c r="L318" s="157"/>
      <c r="M318" s="162"/>
      <c r="T318" s="163"/>
      <c r="AT318" s="158" t="s">
        <v>160</v>
      </c>
      <c r="AU318" s="158" t="s">
        <v>85</v>
      </c>
      <c r="AV318" s="13" t="s">
        <v>156</v>
      </c>
      <c r="AW318" s="13" t="s">
        <v>32</v>
      </c>
      <c r="AX318" s="13" t="s">
        <v>83</v>
      </c>
      <c r="AY318" s="158" t="s">
        <v>150</v>
      </c>
    </row>
    <row r="319" spans="2:65" s="1" customFormat="1" ht="37.65" customHeight="1">
      <c r="B319" s="31"/>
      <c r="C319" s="132" t="s">
        <v>426</v>
      </c>
      <c r="D319" s="132" t="s">
        <v>152</v>
      </c>
      <c r="E319" s="133" t="s">
        <v>427</v>
      </c>
      <c r="F319" s="134" t="s">
        <v>421</v>
      </c>
      <c r="G319" s="135" t="s">
        <v>155</v>
      </c>
      <c r="H319" s="136">
        <v>7.5</v>
      </c>
      <c r="I319" s="137"/>
      <c r="J319" s="138">
        <f>ROUND(I319*H319,2)</f>
        <v>0</v>
      </c>
      <c r="K319" s="139"/>
      <c r="L319" s="31"/>
      <c r="M319" s="140" t="s">
        <v>1</v>
      </c>
      <c r="N319" s="141" t="s">
        <v>41</v>
      </c>
      <c r="P319" s="142">
        <f>O319*H319</f>
        <v>0</v>
      </c>
      <c r="Q319" s="142">
        <v>0.3216</v>
      </c>
      <c r="R319" s="142">
        <f>Q319*H319</f>
        <v>2.412</v>
      </c>
      <c r="S319" s="142">
        <v>0</v>
      </c>
      <c r="T319" s="143">
        <f>S319*H319</f>
        <v>0</v>
      </c>
      <c r="AR319" s="144" t="s">
        <v>156</v>
      </c>
      <c r="AT319" s="144" t="s">
        <v>152</v>
      </c>
      <c r="AU319" s="144" t="s">
        <v>85</v>
      </c>
      <c r="AY319" s="16" t="s">
        <v>150</v>
      </c>
      <c r="BE319" s="145">
        <f>IF(N319="základní",J319,0)</f>
        <v>0</v>
      </c>
      <c r="BF319" s="145">
        <f>IF(N319="snížená",J319,0)</f>
        <v>0</v>
      </c>
      <c r="BG319" s="145">
        <f>IF(N319="zákl. přenesená",J319,0)</f>
        <v>0</v>
      </c>
      <c r="BH319" s="145">
        <f>IF(N319="sníž. přenesená",J319,0)</f>
        <v>0</v>
      </c>
      <c r="BI319" s="145">
        <f>IF(N319="nulová",J319,0)</f>
        <v>0</v>
      </c>
      <c r="BJ319" s="16" t="s">
        <v>83</v>
      </c>
      <c r="BK319" s="145">
        <f>ROUND(I319*H319,2)</f>
        <v>0</v>
      </c>
      <c r="BL319" s="16" t="s">
        <v>156</v>
      </c>
      <c r="BM319" s="144" t="s">
        <v>428</v>
      </c>
    </row>
    <row r="320" spans="2:47" s="1" customFormat="1" ht="28.8">
      <c r="B320" s="31"/>
      <c r="D320" s="146" t="s">
        <v>158</v>
      </c>
      <c r="F320" s="147" t="s">
        <v>423</v>
      </c>
      <c r="I320" s="148"/>
      <c r="L320" s="31"/>
      <c r="M320" s="149"/>
      <c r="T320" s="53"/>
      <c r="AT320" s="16" t="s">
        <v>158</v>
      </c>
      <c r="AU320" s="16" t="s">
        <v>85</v>
      </c>
    </row>
    <row r="321" spans="2:51" s="12" customFormat="1" ht="12">
      <c r="B321" s="150"/>
      <c r="D321" s="146" t="s">
        <v>160</v>
      </c>
      <c r="E321" s="151" t="s">
        <v>1</v>
      </c>
      <c r="F321" s="152" t="s">
        <v>429</v>
      </c>
      <c r="H321" s="153">
        <v>7.5</v>
      </c>
      <c r="I321" s="154"/>
      <c r="L321" s="150"/>
      <c r="M321" s="155"/>
      <c r="T321" s="156"/>
      <c r="AT321" s="151" t="s">
        <v>160</v>
      </c>
      <c r="AU321" s="151" t="s">
        <v>85</v>
      </c>
      <c r="AV321" s="12" t="s">
        <v>85</v>
      </c>
      <c r="AW321" s="12" t="s">
        <v>32</v>
      </c>
      <c r="AX321" s="12" t="s">
        <v>83</v>
      </c>
      <c r="AY321" s="151" t="s">
        <v>150</v>
      </c>
    </row>
    <row r="322" spans="2:65" s="1" customFormat="1" ht="44.25" customHeight="1">
      <c r="B322" s="31"/>
      <c r="C322" s="132" t="s">
        <v>430</v>
      </c>
      <c r="D322" s="132" t="s">
        <v>152</v>
      </c>
      <c r="E322" s="133" t="s">
        <v>431</v>
      </c>
      <c r="F322" s="134" t="s">
        <v>432</v>
      </c>
      <c r="G322" s="135" t="s">
        <v>155</v>
      </c>
      <c r="H322" s="136">
        <v>44.886</v>
      </c>
      <c r="I322" s="137"/>
      <c r="J322" s="138">
        <f>ROUND(I322*H322,2)</f>
        <v>0</v>
      </c>
      <c r="K322" s="139"/>
      <c r="L322" s="31"/>
      <c r="M322" s="140" t="s">
        <v>1</v>
      </c>
      <c r="N322" s="141" t="s">
        <v>41</v>
      </c>
      <c r="P322" s="142">
        <f>O322*H322</f>
        <v>0</v>
      </c>
      <c r="Q322" s="142">
        <v>0.3216</v>
      </c>
      <c r="R322" s="142">
        <f>Q322*H322</f>
        <v>14.4353376</v>
      </c>
      <c r="S322" s="142">
        <v>0</v>
      </c>
      <c r="T322" s="143">
        <f>S322*H322</f>
        <v>0</v>
      </c>
      <c r="AR322" s="144" t="s">
        <v>156</v>
      </c>
      <c r="AT322" s="144" t="s">
        <v>152</v>
      </c>
      <c r="AU322" s="144" t="s">
        <v>85</v>
      </c>
      <c r="AY322" s="16" t="s">
        <v>150</v>
      </c>
      <c r="BE322" s="145">
        <f>IF(N322="základní",J322,0)</f>
        <v>0</v>
      </c>
      <c r="BF322" s="145">
        <f>IF(N322="snížená",J322,0)</f>
        <v>0</v>
      </c>
      <c r="BG322" s="145">
        <f>IF(N322="zákl. přenesená",J322,0)</f>
        <v>0</v>
      </c>
      <c r="BH322" s="145">
        <f>IF(N322="sníž. přenesená",J322,0)</f>
        <v>0</v>
      </c>
      <c r="BI322" s="145">
        <f>IF(N322="nulová",J322,0)</f>
        <v>0</v>
      </c>
      <c r="BJ322" s="16" t="s">
        <v>83</v>
      </c>
      <c r="BK322" s="145">
        <f>ROUND(I322*H322,2)</f>
        <v>0</v>
      </c>
      <c r="BL322" s="16" t="s">
        <v>156</v>
      </c>
      <c r="BM322" s="144" t="s">
        <v>433</v>
      </c>
    </row>
    <row r="323" spans="2:47" s="1" customFormat="1" ht="28.8">
      <c r="B323" s="31"/>
      <c r="D323" s="146" t="s">
        <v>158</v>
      </c>
      <c r="F323" s="147" t="s">
        <v>423</v>
      </c>
      <c r="I323" s="148"/>
      <c r="L323" s="31"/>
      <c r="M323" s="149"/>
      <c r="T323" s="53"/>
      <c r="AT323" s="16" t="s">
        <v>158</v>
      </c>
      <c r="AU323" s="16" t="s">
        <v>85</v>
      </c>
    </row>
    <row r="324" spans="2:51" s="12" customFormat="1" ht="20.4">
      <c r="B324" s="150"/>
      <c r="D324" s="146" t="s">
        <v>160</v>
      </c>
      <c r="E324" s="151" t="s">
        <v>1</v>
      </c>
      <c r="F324" s="152" t="s">
        <v>434</v>
      </c>
      <c r="H324" s="153">
        <v>14.856</v>
      </c>
      <c r="I324" s="154"/>
      <c r="L324" s="150"/>
      <c r="M324" s="155"/>
      <c r="T324" s="156"/>
      <c r="AT324" s="151" t="s">
        <v>160</v>
      </c>
      <c r="AU324" s="151" t="s">
        <v>85</v>
      </c>
      <c r="AV324" s="12" t="s">
        <v>85</v>
      </c>
      <c r="AW324" s="12" t="s">
        <v>32</v>
      </c>
      <c r="AX324" s="12" t="s">
        <v>76</v>
      </c>
      <c r="AY324" s="151" t="s">
        <v>150</v>
      </c>
    </row>
    <row r="325" spans="2:51" s="12" customFormat="1" ht="12">
      <c r="B325" s="150"/>
      <c r="D325" s="146" t="s">
        <v>160</v>
      </c>
      <c r="E325" s="151" t="s">
        <v>1</v>
      </c>
      <c r="F325" s="152" t="s">
        <v>435</v>
      </c>
      <c r="H325" s="153">
        <v>30.03</v>
      </c>
      <c r="I325" s="154"/>
      <c r="L325" s="150"/>
      <c r="M325" s="155"/>
      <c r="T325" s="156"/>
      <c r="AT325" s="151" t="s">
        <v>160</v>
      </c>
      <c r="AU325" s="151" t="s">
        <v>85</v>
      </c>
      <c r="AV325" s="12" t="s">
        <v>85</v>
      </c>
      <c r="AW325" s="12" t="s">
        <v>32</v>
      </c>
      <c r="AX325" s="12" t="s">
        <v>76</v>
      </c>
      <c r="AY325" s="151" t="s">
        <v>150</v>
      </c>
    </row>
    <row r="326" spans="2:51" s="13" customFormat="1" ht="12">
      <c r="B326" s="157"/>
      <c r="D326" s="146" t="s">
        <v>160</v>
      </c>
      <c r="E326" s="158" t="s">
        <v>1</v>
      </c>
      <c r="F326" s="159" t="s">
        <v>164</v>
      </c>
      <c r="H326" s="160">
        <v>44.886</v>
      </c>
      <c r="I326" s="161"/>
      <c r="L326" s="157"/>
      <c r="M326" s="162"/>
      <c r="T326" s="163"/>
      <c r="AT326" s="158" t="s">
        <v>160</v>
      </c>
      <c r="AU326" s="158" t="s">
        <v>85</v>
      </c>
      <c r="AV326" s="13" t="s">
        <v>156</v>
      </c>
      <c r="AW326" s="13" t="s">
        <v>32</v>
      </c>
      <c r="AX326" s="13" t="s">
        <v>83</v>
      </c>
      <c r="AY326" s="158" t="s">
        <v>150</v>
      </c>
    </row>
    <row r="327" spans="2:65" s="1" customFormat="1" ht="44.25" customHeight="1">
      <c r="B327" s="31"/>
      <c r="C327" s="132" t="s">
        <v>436</v>
      </c>
      <c r="D327" s="132" t="s">
        <v>152</v>
      </c>
      <c r="E327" s="133" t="s">
        <v>437</v>
      </c>
      <c r="F327" s="134" t="s">
        <v>438</v>
      </c>
      <c r="G327" s="135" t="s">
        <v>155</v>
      </c>
      <c r="H327" s="136">
        <v>3.135</v>
      </c>
      <c r="I327" s="137"/>
      <c r="J327" s="138">
        <f>ROUND(I327*H327,2)</f>
        <v>0</v>
      </c>
      <c r="K327" s="139"/>
      <c r="L327" s="31"/>
      <c r="M327" s="140" t="s">
        <v>1</v>
      </c>
      <c r="N327" s="141" t="s">
        <v>41</v>
      </c>
      <c r="P327" s="142">
        <f>O327*H327</f>
        <v>0</v>
      </c>
      <c r="Q327" s="142">
        <v>0.3216</v>
      </c>
      <c r="R327" s="142">
        <f>Q327*H327</f>
        <v>1.008216</v>
      </c>
      <c r="S327" s="142">
        <v>0</v>
      </c>
      <c r="T327" s="143">
        <f>S327*H327</f>
        <v>0</v>
      </c>
      <c r="AR327" s="144" t="s">
        <v>156</v>
      </c>
      <c r="AT327" s="144" t="s">
        <v>152</v>
      </c>
      <c r="AU327" s="144" t="s">
        <v>85</v>
      </c>
      <c r="AY327" s="16" t="s">
        <v>150</v>
      </c>
      <c r="BE327" s="145">
        <f>IF(N327="základní",J327,0)</f>
        <v>0</v>
      </c>
      <c r="BF327" s="145">
        <f>IF(N327="snížená",J327,0)</f>
        <v>0</v>
      </c>
      <c r="BG327" s="145">
        <f>IF(N327="zákl. přenesená",J327,0)</f>
        <v>0</v>
      </c>
      <c r="BH327" s="145">
        <f>IF(N327="sníž. přenesená",J327,0)</f>
        <v>0</v>
      </c>
      <c r="BI327" s="145">
        <f>IF(N327="nulová",J327,0)</f>
        <v>0</v>
      </c>
      <c r="BJ327" s="16" t="s">
        <v>83</v>
      </c>
      <c r="BK327" s="145">
        <f>ROUND(I327*H327,2)</f>
        <v>0</v>
      </c>
      <c r="BL327" s="16" t="s">
        <v>156</v>
      </c>
      <c r="BM327" s="144" t="s">
        <v>439</v>
      </c>
    </row>
    <row r="328" spans="2:47" s="1" customFormat="1" ht="28.8">
      <c r="B328" s="31"/>
      <c r="D328" s="146" t="s">
        <v>158</v>
      </c>
      <c r="F328" s="147" t="s">
        <v>423</v>
      </c>
      <c r="I328" s="148"/>
      <c r="L328" s="31"/>
      <c r="M328" s="149"/>
      <c r="T328" s="53"/>
      <c r="AT328" s="16" t="s">
        <v>158</v>
      </c>
      <c r="AU328" s="16" t="s">
        <v>85</v>
      </c>
    </row>
    <row r="329" spans="2:51" s="12" customFormat="1" ht="12">
      <c r="B329" s="150"/>
      <c r="D329" s="146" t="s">
        <v>160</v>
      </c>
      <c r="E329" s="151" t="s">
        <v>1</v>
      </c>
      <c r="F329" s="152" t="s">
        <v>440</v>
      </c>
      <c r="H329" s="153">
        <v>3.135</v>
      </c>
      <c r="I329" s="154"/>
      <c r="L329" s="150"/>
      <c r="M329" s="155"/>
      <c r="T329" s="156"/>
      <c r="AT329" s="151" t="s">
        <v>160</v>
      </c>
      <c r="AU329" s="151" t="s">
        <v>85</v>
      </c>
      <c r="AV329" s="12" t="s">
        <v>85</v>
      </c>
      <c r="AW329" s="12" t="s">
        <v>32</v>
      </c>
      <c r="AX329" s="12" t="s">
        <v>76</v>
      </c>
      <c r="AY329" s="151" t="s">
        <v>150</v>
      </c>
    </row>
    <row r="330" spans="2:51" s="13" customFormat="1" ht="12">
      <c r="B330" s="157"/>
      <c r="D330" s="146" t="s">
        <v>160</v>
      </c>
      <c r="E330" s="158" t="s">
        <v>1</v>
      </c>
      <c r="F330" s="159" t="s">
        <v>164</v>
      </c>
      <c r="H330" s="160">
        <v>3.135</v>
      </c>
      <c r="I330" s="161"/>
      <c r="L330" s="157"/>
      <c r="M330" s="162"/>
      <c r="T330" s="163"/>
      <c r="AT330" s="158" t="s">
        <v>160</v>
      </c>
      <c r="AU330" s="158" t="s">
        <v>85</v>
      </c>
      <c r="AV330" s="13" t="s">
        <v>156</v>
      </c>
      <c r="AW330" s="13" t="s">
        <v>32</v>
      </c>
      <c r="AX330" s="13" t="s">
        <v>83</v>
      </c>
      <c r="AY330" s="158" t="s">
        <v>150</v>
      </c>
    </row>
    <row r="331" spans="2:65" s="1" customFormat="1" ht="24.15" customHeight="1">
      <c r="B331" s="31"/>
      <c r="C331" s="132" t="s">
        <v>441</v>
      </c>
      <c r="D331" s="132" t="s">
        <v>152</v>
      </c>
      <c r="E331" s="133" t="s">
        <v>442</v>
      </c>
      <c r="F331" s="134" t="s">
        <v>443</v>
      </c>
      <c r="G331" s="135" t="s">
        <v>155</v>
      </c>
      <c r="H331" s="136">
        <v>18.801</v>
      </c>
      <c r="I331" s="137"/>
      <c r="J331" s="138">
        <f>ROUND(I331*H331,2)</f>
        <v>0</v>
      </c>
      <c r="K331" s="139"/>
      <c r="L331" s="31"/>
      <c r="M331" s="140" t="s">
        <v>1</v>
      </c>
      <c r="N331" s="141" t="s">
        <v>41</v>
      </c>
      <c r="P331" s="142">
        <f>O331*H331</f>
        <v>0</v>
      </c>
      <c r="Q331" s="142">
        <v>0.07937</v>
      </c>
      <c r="R331" s="142">
        <f>Q331*H331</f>
        <v>1.4922353699999997</v>
      </c>
      <c r="S331" s="142">
        <v>0</v>
      </c>
      <c r="T331" s="143">
        <f>S331*H331</f>
        <v>0</v>
      </c>
      <c r="AR331" s="144" t="s">
        <v>156</v>
      </c>
      <c r="AT331" s="144" t="s">
        <v>152</v>
      </c>
      <c r="AU331" s="144" t="s">
        <v>85</v>
      </c>
      <c r="AY331" s="16" t="s">
        <v>150</v>
      </c>
      <c r="BE331" s="145">
        <f>IF(N331="základní",J331,0)</f>
        <v>0</v>
      </c>
      <c r="BF331" s="145">
        <f>IF(N331="snížená",J331,0)</f>
        <v>0</v>
      </c>
      <c r="BG331" s="145">
        <f>IF(N331="zákl. přenesená",J331,0)</f>
        <v>0</v>
      </c>
      <c r="BH331" s="145">
        <f>IF(N331="sníž. přenesená",J331,0)</f>
        <v>0</v>
      </c>
      <c r="BI331" s="145">
        <f>IF(N331="nulová",J331,0)</f>
        <v>0</v>
      </c>
      <c r="BJ331" s="16" t="s">
        <v>83</v>
      </c>
      <c r="BK331" s="145">
        <f>ROUND(I331*H331,2)</f>
        <v>0</v>
      </c>
      <c r="BL331" s="16" t="s">
        <v>156</v>
      </c>
      <c r="BM331" s="144" t="s">
        <v>444</v>
      </c>
    </row>
    <row r="332" spans="2:47" s="1" customFormat="1" ht="28.8">
      <c r="B332" s="31"/>
      <c r="D332" s="146" t="s">
        <v>158</v>
      </c>
      <c r="F332" s="147" t="s">
        <v>445</v>
      </c>
      <c r="I332" s="148"/>
      <c r="L332" s="31"/>
      <c r="M332" s="149"/>
      <c r="T332" s="53"/>
      <c r="AT332" s="16" t="s">
        <v>158</v>
      </c>
      <c r="AU332" s="16" t="s">
        <v>85</v>
      </c>
    </row>
    <row r="333" spans="2:51" s="12" customFormat="1" ht="12">
      <c r="B333" s="150"/>
      <c r="D333" s="146" t="s">
        <v>160</v>
      </c>
      <c r="E333" s="151" t="s">
        <v>1</v>
      </c>
      <c r="F333" s="152" t="s">
        <v>446</v>
      </c>
      <c r="H333" s="153">
        <v>4.831</v>
      </c>
      <c r="I333" s="154"/>
      <c r="L333" s="150"/>
      <c r="M333" s="155"/>
      <c r="T333" s="156"/>
      <c r="AT333" s="151" t="s">
        <v>160</v>
      </c>
      <c r="AU333" s="151" t="s">
        <v>85</v>
      </c>
      <c r="AV333" s="12" t="s">
        <v>85</v>
      </c>
      <c r="AW333" s="12" t="s">
        <v>32</v>
      </c>
      <c r="AX333" s="12" t="s">
        <v>76</v>
      </c>
      <c r="AY333" s="151" t="s">
        <v>150</v>
      </c>
    </row>
    <row r="334" spans="2:51" s="12" customFormat="1" ht="12">
      <c r="B334" s="150"/>
      <c r="D334" s="146" t="s">
        <v>160</v>
      </c>
      <c r="E334" s="151" t="s">
        <v>1</v>
      </c>
      <c r="F334" s="152" t="s">
        <v>447</v>
      </c>
      <c r="H334" s="153">
        <v>11.756</v>
      </c>
      <c r="I334" s="154"/>
      <c r="L334" s="150"/>
      <c r="M334" s="155"/>
      <c r="T334" s="156"/>
      <c r="AT334" s="151" t="s">
        <v>160</v>
      </c>
      <c r="AU334" s="151" t="s">
        <v>85</v>
      </c>
      <c r="AV334" s="12" t="s">
        <v>85</v>
      </c>
      <c r="AW334" s="12" t="s">
        <v>32</v>
      </c>
      <c r="AX334" s="12" t="s">
        <v>76</v>
      </c>
      <c r="AY334" s="151" t="s">
        <v>150</v>
      </c>
    </row>
    <row r="335" spans="2:51" s="12" customFormat="1" ht="12">
      <c r="B335" s="150"/>
      <c r="D335" s="146" t="s">
        <v>160</v>
      </c>
      <c r="E335" s="151" t="s">
        <v>1</v>
      </c>
      <c r="F335" s="152" t="s">
        <v>448</v>
      </c>
      <c r="H335" s="153">
        <v>2.214</v>
      </c>
      <c r="I335" s="154"/>
      <c r="L335" s="150"/>
      <c r="M335" s="155"/>
      <c r="T335" s="156"/>
      <c r="AT335" s="151" t="s">
        <v>160</v>
      </c>
      <c r="AU335" s="151" t="s">
        <v>85</v>
      </c>
      <c r="AV335" s="12" t="s">
        <v>85</v>
      </c>
      <c r="AW335" s="12" t="s">
        <v>32</v>
      </c>
      <c r="AX335" s="12" t="s">
        <v>76</v>
      </c>
      <c r="AY335" s="151" t="s">
        <v>150</v>
      </c>
    </row>
    <row r="336" spans="2:51" s="13" customFormat="1" ht="12">
      <c r="B336" s="157"/>
      <c r="D336" s="146" t="s">
        <v>160</v>
      </c>
      <c r="E336" s="158" t="s">
        <v>1</v>
      </c>
      <c r="F336" s="159" t="s">
        <v>164</v>
      </c>
      <c r="H336" s="160">
        <v>18.801</v>
      </c>
      <c r="I336" s="161"/>
      <c r="L336" s="157"/>
      <c r="M336" s="162"/>
      <c r="T336" s="163"/>
      <c r="AT336" s="158" t="s">
        <v>160</v>
      </c>
      <c r="AU336" s="158" t="s">
        <v>85</v>
      </c>
      <c r="AV336" s="13" t="s">
        <v>156</v>
      </c>
      <c r="AW336" s="13" t="s">
        <v>32</v>
      </c>
      <c r="AX336" s="13" t="s">
        <v>83</v>
      </c>
      <c r="AY336" s="158" t="s">
        <v>150</v>
      </c>
    </row>
    <row r="337" spans="2:65" s="1" customFormat="1" ht="24.15" customHeight="1">
      <c r="B337" s="31"/>
      <c r="C337" s="132" t="s">
        <v>449</v>
      </c>
      <c r="D337" s="132" t="s">
        <v>152</v>
      </c>
      <c r="E337" s="133" t="s">
        <v>450</v>
      </c>
      <c r="F337" s="134" t="s">
        <v>451</v>
      </c>
      <c r="G337" s="135" t="s">
        <v>155</v>
      </c>
      <c r="H337" s="136">
        <v>42.633</v>
      </c>
      <c r="I337" s="137"/>
      <c r="J337" s="138">
        <f>ROUND(I337*H337,2)</f>
        <v>0</v>
      </c>
      <c r="K337" s="139"/>
      <c r="L337" s="31"/>
      <c r="M337" s="140" t="s">
        <v>1</v>
      </c>
      <c r="N337" s="141" t="s">
        <v>41</v>
      </c>
      <c r="P337" s="142">
        <f>O337*H337</f>
        <v>0</v>
      </c>
      <c r="Q337" s="142">
        <v>0.11549</v>
      </c>
      <c r="R337" s="142">
        <f>Q337*H337</f>
        <v>4.92368517</v>
      </c>
      <c r="S337" s="142">
        <v>0</v>
      </c>
      <c r="T337" s="143">
        <f>S337*H337</f>
        <v>0</v>
      </c>
      <c r="AR337" s="144" t="s">
        <v>156</v>
      </c>
      <c r="AT337" s="144" t="s">
        <v>152</v>
      </c>
      <c r="AU337" s="144" t="s">
        <v>85</v>
      </c>
      <c r="AY337" s="16" t="s">
        <v>150</v>
      </c>
      <c r="BE337" s="145">
        <f>IF(N337="základní",J337,0)</f>
        <v>0</v>
      </c>
      <c r="BF337" s="145">
        <f>IF(N337="snížená",J337,0)</f>
        <v>0</v>
      </c>
      <c r="BG337" s="145">
        <f>IF(N337="zákl. přenesená",J337,0)</f>
        <v>0</v>
      </c>
      <c r="BH337" s="145">
        <f>IF(N337="sníž. přenesená",J337,0)</f>
        <v>0</v>
      </c>
      <c r="BI337" s="145">
        <f>IF(N337="nulová",J337,0)</f>
        <v>0</v>
      </c>
      <c r="BJ337" s="16" t="s">
        <v>83</v>
      </c>
      <c r="BK337" s="145">
        <f>ROUND(I337*H337,2)</f>
        <v>0</v>
      </c>
      <c r="BL337" s="16" t="s">
        <v>156</v>
      </c>
      <c r="BM337" s="144" t="s">
        <v>452</v>
      </c>
    </row>
    <row r="338" spans="2:47" s="1" customFormat="1" ht="28.8">
      <c r="B338" s="31"/>
      <c r="D338" s="146" t="s">
        <v>158</v>
      </c>
      <c r="F338" s="147" t="s">
        <v>453</v>
      </c>
      <c r="I338" s="148"/>
      <c r="L338" s="31"/>
      <c r="M338" s="149"/>
      <c r="T338" s="53"/>
      <c r="AT338" s="16" t="s">
        <v>158</v>
      </c>
      <c r="AU338" s="16" t="s">
        <v>85</v>
      </c>
    </row>
    <row r="339" spans="2:51" s="12" customFormat="1" ht="12">
      <c r="B339" s="150"/>
      <c r="D339" s="146" t="s">
        <v>160</v>
      </c>
      <c r="E339" s="151" t="s">
        <v>1</v>
      </c>
      <c r="F339" s="152" t="s">
        <v>454</v>
      </c>
      <c r="H339" s="153">
        <v>6.555</v>
      </c>
      <c r="I339" s="154"/>
      <c r="L339" s="150"/>
      <c r="M339" s="155"/>
      <c r="T339" s="156"/>
      <c r="AT339" s="151" t="s">
        <v>160</v>
      </c>
      <c r="AU339" s="151" t="s">
        <v>85</v>
      </c>
      <c r="AV339" s="12" t="s">
        <v>85</v>
      </c>
      <c r="AW339" s="12" t="s">
        <v>32</v>
      </c>
      <c r="AX339" s="12" t="s">
        <v>76</v>
      </c>
      <c r="AY339" s="151" t="s">
        <v>150</v>
      </c>
    </row>
    <row r="340" spans="2:51" s="12" customFormat="1" ht="12">
      <c r="B340" s="150"/>
      <c r="D340" s="146" t="s">
        <v>160</v>
      </c>
      <c r="E340" s="151" t="s">
        <v>1</v>
      </c>
      <c r="F340" s="152" t="s">
        <v>455</v>
      </c>
      <c r="H340" s="153">
        <v>25.294</v>
      </c>
      <c r="I340" s="154"/>
      <c r="L340" s="150"/>
      <c r="M340" s="155"/>
      <c r="T340" s="156"/>
      <c r="AT340" s="151" t="s">
        <v>160</v>
      </c>
      <c r="AU340" s="151" t="s">
        <v>85</v>
      </c>
      <c r="AV340" s="12" t="s">
        <v>85</v>
      </c>
      <c r="AW340" s="12" t="s">
        <v>32</v>
      </c>
      <c r="AX340" s="12" t="s">
        <v>76</v>
      </c>
      <c r="AY340" s="151" t="s">
        <v>150</v>
      </c>
    </row>
    <row r="341" spans="2:51" s="12" customFormat="1" ht="12">
      <c r="B341" s="150"/>
      <c r="D341" s="146" t="s">
        <v>160</v>
      </c>
      <c r="E341" s="151" t="s">
        <v>1</v>
      </c>
      <c r="F341" s="152" t="s">
        <v>456</v>
      </c>
      <c r="H341" s="153">
        <v>10.784</v>
      </c>
      <c r="I341" s="154"/>
      <c r="L341" s="150"/>
      <c r="M341" s="155"/>
      <c r="T341" s="156"/>
      <c r="AT341" s="151" t="s">
        <v>160</v>
      </c>
      <c r="AU341" s="151" t="s">
        <v>85</v>
      </c>
      <c r="AV341" s="12" t="s">
        <v>85</v>
      </c>
      <c r="AW341" s="12" t="s">
        <v>32</v>
      </c>
      <c r="AX341" s="12" t="s">
        <v>76</v>
      </c>
      <c r="AY341" s="151" t="s">
        <v>150</v>
      </c>
    </row>
    <row r="342" spans="2:51" s="13" customFormat="1" ht="12">
      <c r="B342" s="157"/>
      <c r="D342" s="146" t="s">
        <v>160</v>
      </c>
      <c r="E342" s="158" t="s">
        <v>1</v>
      </c>
      <c r="F342" s="159" t="s">
        <v>164</v>
      </c>
      <c r="H342" s="160">
        <v>42.633</v>
      </c>
      <c r="I342" s="161"/>
      <c r="L342" s="157"/>
      <c r="M342" s="162"/>
      <c r="T342" s="163"/>
      <c r="AT342" s="158" t="s">
        <v>160</v>
      </c>
      <c r="AU342" s="158" t="s">
        <v>85</v>
      </c>
      <c r="AV342" s="13" t="s">
        <v>156</v>
      </c>
      <c r="AW342" s="13" t="s">
        <v>32</v>
      </c>
      <c r="AX342" s="13" t="s">
        <v>83</v>
      </c>
      <c r="AY342" s="158" t="s">
        <v>150</v>
      </c>
    </row>
    <row r="343" spans="2:65" s="1" customFormat="1" ht="24.15" customHeight="1">
      <c r="B343" s="31"/>
      <c r="C343" s="132" t="s">
        <v>457</v>
      </c>
      <c r="D343" s="132" t="s">
        <v>152</v>
      </c>
      <c r="E343" s="133" t="s">
        <v>458</v>
      </c>
      <c r="F343" s="134" t="s">
        <v>459</v>
      </c>
      <c r="G343" s="135" t="s">
        <v>155</v>
      </c>
      <c r="H343" s="136">
        <v>26.19</v>
      </c>
      <c r="I343" s="137"/>
      <c r="J343" s="138">
        <f>ROUND(I343*H343,2)</f>
        <v>0</v>
      </c>
      <c r="K343" s="139"/>
      <c r="L343" s="31"/>
      <c r="M343" s="140" t="s">
        <v>1</v>
      </c>
      <c r="N343" s="141" t="s">
        <v>41</v>
      </c>
      <c r="P343" s="142">
        <f>O343*H343</f>
        <v>0</v>
      </c>
      <c r="Q343" s="142">
        <v>0.14034</v>
      </c>
      <c r="R343" s="142">
        <f>Q343*H343</f>
        <v>3.6755046</v>
      </c>
      <c r="S343" s="142">
        <v>0</v>
      </c>
      <c r="T343" s="143">
        <f>S343*H343</f>
        <v>0</v>
      </c>
      <c r="AR343" s="144" t="s">
        <v>156</v>
      </c>
      <c r="AT343" s="144" t="s">
        <v>152</v>
      </c>
      <c r="AU343" s="144" t="s">
        <v>85</v>
      </c>
      <c r="AY343" s="16" t="s">
        <v>150</v>
      </c>
      <c r="BE343" s="145">
        <f>IF(N343="základní",J343,0)</f>
        <v>0</v>
      </c>
      <c r="BF343" s="145">
        <f>IF(N343="snížená",J343,0)</f>
        <v>0</v>
      </c>
      <c r="BG343" s="145">
        <f>IF(N343="zákl. přenesená",J343,0)</f>
        <v>0</v>
      </c>
      <c r="BH343" s="145">
        <f>IF(N343="sníž. přenesená",J343,0)</f>
        <v>0</v>
      </c>
      <c r="BI343" s="145">
        <f>IF(N343="nulová",J343,0)</f>
        <v>0</v>
      </c>
      <c r="BJ343" s="16" t="s">
        <v>83</v>
      </c>
      <c r="BK343" s="145">
        <f>ROUND(I343*H343,2)</f>
        <v>0</v>
      </c>
      <c r="BL343" s="16" t="s">
        <v>156</v>
      </c>
      <c r="BM343" s="144" t="s">
        <v>460</v>
      </c>
    </row>
    <row r="344" spans="2:47" s="1" customFormat="1" ht="12">
      <c r="B344" s="31"/>
      <c r="D344" s="146" t="s">
        <v>158</v>
      </c>
      <c r="F344" s="147" t="s">
        <v>459</v>
      </c>
      <c r="I344" s="148"/>
      <c r="L344" s="31"/>
      <c r="M344" s="149"/>
      <c r="T344" s="53"/>
      <c r="AT344" s="16" t="s">
        <v>158</v>
      </c>
      <c r="AU344" s="16" t="s">
        <v>85</v>
      </c>
    </row>
    <row r="345" spans="2:51" s="12" customFormat="1" ht="12">
      <c r="B345" s="150"/>
      <c r="D345" s="146" t="s">
        <v>160</v>
      </c>
      <c r="E345" s="151" t="s">
        <v>1</v>
      </c>
      <c r="F345" s="152" t="s">
        <v>461</v>
      </c>
      <c r="H345" s="153">
        <v>6.555</v>
      </c>
      <c r="I345" s="154"/>
      <c r="L345" s="150"/>
      <c r="M345" s="155"/>
      <c r="T345" s="156"/>
      <c r="AT345" s="151" t="s">
        <v>160</v>
      </c>
      <c r="AU345" s="151" t="s">
        <v>85</v>
      </c>
      <c r="AV345" s="12" t="s">
        <v>85</v>
      </c>
      <c r="AW345" s="12" t="s">
        <v>32</v>
      </c>
      <c r="AX345" s="12" t="s">
        <v>76</v>
      </c>
      <c r="AY345" s="151" t="s">
        <v>150</v>
      </c>
    </row>
    <row r="346" spans="2:51" s="12" customFormat="1" ht="12">
      <c r="B346" s="150"/>
      <c r="D346" s="146" t="s">
        <v>160</v>
      </c>
      <c r="E346" s="151" t="s">
        <v>1</v>
      </c>
      <c r="F346" s="152" t="s">
        <v>462</v>
      </c>
      <c r="H346" s="153">
        <v>14.535</v>
      </c>
      <c r="I346" s="154"/>
      <c r="L346" s="150"/>
      <c r="M346" s="155"/>
      <c r="T346" s="156"/>
      <c r="AT346" s="151" t="s">
        <v>160</v>
      </c>
      <c r="AU346" s="151" t="s">
        <v>85</v>
      </c>
      <c r="AV346" s="12" t="s">
        <v>85</v>
      </c>
      <c r="AW346" s="12" t="s">
        <v>32</v>
      </c>
      <c r="AX346" s="12" t="s">
        <v>76</v>
      </c>
      <c r="AY346" s="151" t="s">
        <v>150</v>
      </c>
    </row>
    <row r="347" spans="2:51" s="12" customFormat="1" ht="12">
      <c r="B347" s="150"/>
      <c r="D347" s="146" t="s">
        <v>160</v>
      </c>
      <c r="E347" s="151" t="s">
        <v>1</v>
      </c>
      <c r="F347" s="152" t="s">
        <v>463</v>
      </c>
      <c r="H347" s="153">
        <v>5.1</v>
      </c>
      <c r="I347" s="154"/>
      <c r="L347" s="150"/>
      <c r="M347" s="155"/>
      <c r="T347" s="156"/>
      <c r="AT347" s="151" t="s">
        <v>160</v>
      </c>
      <c r="AU347" s="151" t="s">
        <v>85</v>
      </c>
      <c r="AV347" s="12" t="s">
        <v>85</v>
      </c>
      <c r="AW347" s="12" t="s">
        <v>32</v>
      </c>
      <c r="AX347" s="12" t="s">
        <v>76</v>
      </c>
      <c r="AY347" s="151" t="s">
        <v>150</v>
      </c>
    </row>
    <row r="348" spans="2:51" s="13" customFormat="1" ht="12">
      <c r="B348" s="157"/>
      <c r="D348" s="146" t="s">
        <v>160</v>
      </c>
      <c r="E348" s="158" t="s">
        <v>1</v>
      </c>
      <c r="F348" s="159" t="s">
        <v>164</v>
      </c>
      <c r="H348" s="160">
        <v>26.19</v>
      </c>
      <c r="I348" s="161"/>
      <c r="L348" s="157"/>
      <c r="M348" s="162"/>
      <c r="T348" s="163"/>
      <c r="AT348" s="158" t="s">
        <v>160</v>
      </c>
      <c r="AU348" s="158" t="s">
        <v>85</v>
      </c>
      <c r="AV348" s="13" t="s">
        <v>156</v>
      </c>
      <c r="AW348" s="13" t="s">
        <v>32</v>
      </c>
      <c r="AX348" s="13" t="s">
        <v>83</v>
      </c>
      <c r="AY348" s="158" t="s">
        <v>150</v>
      </c>
    </row>
    <row r="349" spans="2:65" s="1" customFormat="1" ht="33" customHeight="1">
      <c r="B349" s="31"/>
      <c r="C349" s="132" t="s">
        <v>464</v>
      </c>
      <c r="D349" s="132" t="s">
        <v>152</v>
      </c>
      <c r="E349" s="133" t="s">
        <v>465</v>
      </c>
      <c r="F349" s="134" t="s">
        <v>466</v>
      </c>
      <c r="G349" s="135" t="s">
        <v>467</v>
      </c>
      <c r="H349" s="136">
        <v>3</v>
      </c>
      <c r="I349" s="137"/>
      <c r="J349" s="138">
        <f>ROUND(I349*H349,2)</f>
        <v>0</v>
      </c>
      <c r="K349" s="139"/>
      <c r="L349" s="31"/>
      <c r="M349" s="140" t="s">
        <v>1</v>
      </c>
      <c r="N349" s="141" t="s">
        <v>41</v>
      </c>
      <c r="P349" s="142">
        <f>O349*H349</f>
        <v>0</v>
      </c>
      <c r="Q349" s="142">
        <v>0.145</v>
      </c>
      <c r="R349" s="142">
        <f>Q349*H349</f>
        <v>0.43499999999999994</v>
      </c>
      <c r="S349" s="142">
        <v>0</v>
      </c>
      <c r="T349" s="143">
        <f>S349*H349</f>
        <v>0</v>
      </c>
      <c r="AR349" s="144" t="s">
        <v>156</v>
      </c>
      <c r="AT349" s="144" t="s">
        <v>152</v>
      </c>
      <c r="AU349" s="144" t="s">
        <v>85</v>
      </c>
      <c r="AY349" s="16" t="s">
        <v>150</v>
      </c>
      <c r="BE349" s="145">
        <f>IF(N349="základní",J349,0)</f>
        <v>0</v>
      </c>
      <c r="BF349" s="145">
        <f>IF(N349="snížená",J349,0)</f>
        <v>0</v>
      </c>
      <c r="BG349" s="145">
        <f>IF(N349="zákl. přenesená",J349,0)</f>
        <v>0</v>
      </c>
      <c r="BH349" s="145">
        <f>IF(N349="sníž. přenesená",J349,0)</f>
        <v>0</v>
      </c>
      <c r="BI349" s="145">
        <f>IF(N349="nulová",J349,0)</f>
        <v>0</v>
      </c>
      <c r="BJ349" s="16" t="s">
        <v>83</v>
      </c>
      <c r="BK349" s="145">
        <f>ROUND(I349*H349,2)</f>
        <v>0</v>
      </c>
      <c r="BL349" s="16" t="s">
        <v>156</v>
      </c>
      <c r="BM349" s="144" t="s">
        <v>468</v>
      </c>
    </row>
    <row r="350" spans="2:47" s="1" customFormat="1" ht="19.2">
      <c r="B350" s="31"/>
      <c r="D350" s="146" t="s">
        <v>158</v>
      </c>
      <c r="F350" s="147" t="s">
        <v>469</v>
      </c>
      <c r="I350" s="148"/>
      <c r="L350" s="31"/>
      <c r="M350" s="149"/>
      <c r="T350" s="53"/>
      <c r="AT350" s="16" t="s">
        <v>158</v>
      </c>
      <c r="AU350" s="16" t="s">
        <v>85</v>
      </c>
    </row>
    <row r="351" spans="2:63" s="11" customFormat="1" ht="22.65" customHeight="1">
      <c r="B351" s="120"/>
      <c r="D351" s="121" t="s">
        <v>75</v>
      </c>
      <c r="E351" s="130" t="s">
        <v>156</v>
      </c>
      <c r="F351" s="130" t="s">
        <v>470</v>
      </c>
      <c r="I351" s="123"/>
      <c r="J351" s="131">
        <f>BK351</f>
        <v>0</v>
      </c>
      <c r="L351" s="120"/>
      <c r="M351" s="125"/>
      <c r="P351" s="126">
        <f>SUM(P352:P362)</f>
        <v>0</v>
      </c>
      <c r="R351" s="126">
        <f>SUM(R352:R362)</f>
        <v>43.12357202999999</v>
      </c>
      <c r="T351" s="127">
        <f>SUM(T352:T362)</f>
        <v>0</v>
      </c>
      <c r="AR351" s="121" t="s">
        <v>83</v>
      </c>
      <c r="AT351" s="128" t="s">
        <v>75</v>
      </c>
      <c r="AU351" s="128" t="s">
        <v>83</v>
      </c>
      <c r="AY351" s="121" t="s">
        <v>150</v>
      </c>
      <c r="BK351" s="129">
        <f>SUM(BK352:BK362)</f>
        <v>0</v>
      </c>
    </row>
    <row r="352" spans="2:65" s="1" customFormat="1" ht="16.5" customHeight="1">
      <c r="B352" s="31"/>
      <c r="C352" s="132" t="s">
        <v>471</v>
      </c>
      <c r="D352" s="132" t="s">
        <v>152</v>
      </c>
      <c r="E352" s="133" t="s">
        <v>472</v>
      </c>
      <c r="F352" s="134" t="s">
        <v>473</v>
      </c>
      <c r="G352" s="135" t="s">
        <v>167</v>
      </c>
      <c r="H352" s="136">
        <v>16.336</v>
      </c>
      <c r="I352" s="137"/>
      <c r="J352" s="138">
        <f>ROUND(I352*H352,2)</f>
        <v>0</v>
      </c>
      <c r="K352" s="139"/>
      <c r="L352" s="31"/>
      <c r="M352" s="140" t="s">
        <v>1</v>
      </c>
      <c r="N352" s="141" t="s">
        <v>41</v>
      </c>
      <c r="P352" s="142">
        <f>O352*H352</f>
        <v>0</v>
      </c>
      <c r="Q352" s="142">
        <v>2.45343</v>
      </c>
      <c r="R352" s="142">
        <f>Q352*H352</f>
        <v>40.079232479999995</v>
      </c>
      <c r="S352" s="142">
        <v>0</v>
      </c>
      <c r="T352" s="143">
        <f>S352*H352</f>
        <v>0</v>
      </c>
      <c r="AR352" s="144" t="s">
        <v>156</v>
      </c>
      <c r="AT352" s="144" t="s">
        <v>152</v>
      </c>
      <c r="AU352" s="144" t="s">
        <v>85</v>
      </c>
      <c r="AY352" s="16" t="s">
        <v>150</v>
      </c>
      <c r="BE352" s="145">
        <f>IF(N352="základní",J352,0)</f>
        <v>0</v>
      </c>
      <c r="BF352" s="145">
        <f>IF(N352="snížená",J352,0)</f>
        <v>0</v>
      </c>
      <c r="BG352" s="145">
        <f>IF(N352="zákl. přenesená",J352,0)</f>
        <v>0</v>
      </c>
      <c r="BH352" s="145">
        <f>IF(N352="sníž. přenesená",J352,0)</f>
        <v>0</v>
      </c>
      <c r="BI352" s="145">
        <f>IF(N352="nulová",J352,0)</f>
        <v>0</v>
      </c>
      <c r="BJ352" s="16" t="s">
        <v>83</v>
      </c>
      <c r="BK352" s="145">
        <f>ROUND(I352*H352,2)</f>
        <v>0</v>
      </c>
      <c r="BL352" s="16" t="s">
        <v>156</v>
      </c>
      <c r="BM352" s="144" t="s">
        <v>474</v>
      </c>
    </row>
    <row r="353" spans="2:47" s="1" customFormat="1" ht="28.8">
      <c r="B353" s="31"/>
      <c r="D353" s="146" t="s">
        <v>158</v>
      </c>
      <c r="F353" s="147" t="s">
        <v>475</v>
      </c>
      <c r="I353" s="148"/>
      <c r="L353" s="31"/>
      <c r="M353" s="149"/>
      <c r="T353" s="53"/>
      <c r="AT353" s="16" t="s">
        <v>158</v>
      </c>
      <c r="AU353" s="16" t="s">
        <v>85</v>
      </c>
    </row>
    <row r="354" spans="2:51" s="12" customFormat="1" ht="12">
      <c r="B354" s="150"/>
      <c r="D354" s="146" t="s">
        <v>160</v>
      </c>
      <c r="E354" s="151" t="s">
        <v>1</v>
      </c>
      <c r="F354" s="152" t="s">
        <v>476</v>
      </c>
      <c r="H354" s="153">
        <v>16.336</v>
      </c>
      <c r="I354" s="154"/>
      <c r="L354" s="150"/>
      <c r="M354" s="155"/>
      <c r="T354" s="156"/>
      <c r="AT354" s="151" t="s">
        <v>160</v>
      </c>
      <c r="AU354" s="151" t="s">
        <v>85</v>
      </c>
      <c r="AV354" s="12" t="s">
        <v>85</v>
      </c>
      <c r="AW354" s="12" t="s">
        <v>32</v>
      </c>
      <c r="AX354" s="12" t="s">
        <v>83</v>
      </c>
      <c r="AY354" s="151" t="s">
        <v>150</v>
      </c>
    </row>
    <row r="355" spans="2:65" s="1" customFormat="1" ht="24.15" customHeight="1">
      <c r="B355" s="31"/>
      <c r="C355" s="132" t="s">
        <v>477</v>
      </c>
      <c r="D355" s="132" t="s">
        <v>152</v>
      </c>
      <c r="E355" s="133" t="s">
        <v>478</v>
      </c>
      <c r="F355" s="134" t="s">
        <v>479</v>
      </c>
      <c r="G355" s="135" t="s">
        <v>155</v>
      </c>
      <c r="H355" s="136">
        <v>85.38</v>
      </c>
      <c r="I355" s="137"/>
      <c r="J355" s="138">
        <f>ROUND(I355*H355,2)</f>
        <v>0</v>
      </c>
      <c r="K355" s="139"/>
      <c r="L355" s="31"/>
      <c r="M355" s="140" t="s">
        <v>1</v>
      </c>
      <c r="N355" s="141" t="s">
        <v>41</v>
      </c>
      <c r="P355" s="142">
        <f>O355*H355</f>
        <v>0</v>
      </c>
      <c r="Q355" s="142">
        <v>0.00533</v>
      </c>
      <c r="R355" s="142">
        <f>Q355*H355</f>
        <v>0.45507539999999996</v>
      </c>
      <c r="S355" s="142">
        <v>0</v>
      </c>
      <c r="T355" s="143">
        <f>S355*H355</f>
        <v>0</v>
      </c>
      <c r="AR355" s="144" t="s">
        <v>156</v>
      </c>
      <c r="AT355" s="144" t="s">
        <v>152</v>
      </c>
      <c r="AU355" s="144" t="s">
        <v>85</v>
      </c>
      <c r="AY355" s="16" t="s">
        <v>150</v>
      </c>
      <c r="BE355" s="145">
        <f>IF(N355="základní",J355,0)</f>
        <v>0</v>
      </c>
      <c r="BF355" s="145">
        <f>IF(N355="snížená",J355,0)</f>
        <v>0</v>
      </c>
      <c r="BG355" s="145">
        <f>IF(N355="zákl. přenesená",J355,0)</f>
        <v>0</v>
      </c>
      <c r="BH355" s="145">
        <f>IF(N355="sníž. přenesená",J355,0)</f>
        <v>0</v>
      </c>
      <c r="BI355" s="145">
        <f>IF(N355="nulová",J355,0)</f>
        <v>0</v>
      </c>
      <c r="BJ355" s="16" t="s">
        <v>83</v>
      </c>
      <c r="BK355" s="145">
        <f>ROUND(I355*H355,2)</f>
        <v>0</v>
      </c>
      <c r="BL355" s="16" t="s">
        <v>156</v>
      </c>
      <c r="BM355" s="144" t="s">
        <v>480</v>
      </c>
    </row>
    <row r="356" spans="2:47" s="1" customFormat="1" ht="19.2">
      <c r="B356" s="31"/>
      <c r="D356" s="146" t="s">
        <v>158</v>
      </c>
      <c r="F356" s="147" t="s">
        <v>481</v>
      </c>
      <c r="I356" s="148"/>
      <c r="L356" s="31"/>
      <c r="M356" s="149"/>
      <c r="T356" s="53"/>
      <c r="AT356" s="16" t="s">
        <v>158</v>
      </c>
      <c r="AU356" s="16" t="s">
        <v>85</v>
      </c>
    </row>
    <row r="357" spans="2:51" s="12" customFormat="1" ht="12">
      <c r="B357" s="150"/>
      <c r="D357" s="146" t="s">
        <v>160</v>
      </c>
      <c r="E357" s="151" t="s">
        <v>1</v>
      </c>
      <c r="F357" s="152" t="s">
        <v>482</v>
      </c>
      <c r="H357" s="153">
        <v>85.38</v>
      </c>
      <c r="I357" s="154"/>
      <c r="L357" s="150"/>
      <c r="M357" s="155"/>
      <c r="T357" s="156"/>
      <c r="AT357" s="151" t="s">
        <v>160</v>
      </c>
      <c r="AU357" s="151" t="s">
        <v>85</v>
      </c>
      <c r="AV357" s="12" t="s">
        <v>85</v>
      </c>
      <c r="AW357" s="12" t="s">
        <v>32</v>
      </c>
      <c r="AX357" s="12" t="s">
        <v>83</v>
      </c>
      <c r="AY357" s="151" t="s">
        <v>150</v>
      </c>
    </row>
    <row r="358" spans="2:65" s="1" customFormat="1" ht="24.15" customHeight="1">
      <c r="B358" s="31"/>
      <c r="C358" s="132" t="s">
        <v>483</v>
      </c>
      <c r="D358" s="132" t="s">
        <v>152</v>
      </c>
      <c r="E358" s="133" t="s">
        <v>484</v>
      </c>
      <c r="F358" s="134" t="s">
        <v>485</v>
      </c>
      <c r="G358" s="135" t="s">
        <v>155</v>
      </c>
      <c r="H358" s="136">
        <v>85.38</v>
      </c>
      <c r="I358" s="137"/>
      <c r="J358" s="138">
        <f>ROUND(I358*H358,2)</f>
        <v>0</v>
      </c>
      <c r="K358" s="139"/>
      <c r="L358" s="31"/>
      <c r="M358" s="140" t="s">
        <v>1</v>
      </c>
      <c r="N358" s="141" t="s">
        <v>41</v>
      </c>
      <c r="P358" s="142">
        <f>O358*H358</f>
        <v>0</v>
      </c>
      <c r="Q358" s="142">
        <v>0</v>
      </c>
      <c r="R358" s="142">
        <f>Q358*H358</f>
        <v>0</v>
      </c>
      <c r="S358" s="142">
        <v>0</v>
      </c>
      <c r="T358" s="143">
        <f>S358*H358</f>
        <v>0</v>
      </c>
      <c r="AR358" s="144" t="s">
        <v>156</v>
      </c>
      <c r="AT358" s="144" t="s">
        <v>152</v>
      </c>
      <c r="AU358" s="144" t="s">
        <v>85</v>
      </c>
      <c r="AY358" s="16" t="s">
        <v>150</v>
      </c>
      <c r="BE358" s="145">
        <f>IF(N358="základní",J358,0)</f>
        <v>0</v>
      </c>
      <c r="BF358" s="145">
        <f>IF(N358="snížená",J358,0)</f>
        <v>0</v>
      </c>
      <c r="BG358" s="145">
        <f>IF(N358="zákl. přenesená",J358,0)</f>
        <v>0</v>
      </c>
      <c r="BH358" s="145">
        <f>IF(N358="sníž. přenesená",J358,0)</f>
        <v>0</v>
      </c>
      <c r="BI358" s="145">
        <f>IF(N358="nulová",J358,0)</f>
        <v>0</v>
      </c>
      <c r="BJ358" s="16" t="s">
        <v>83</v>
      </c>
      <c r="BK358" s="145">
        <f>ROUND(I358*H358,2)</f>
        <v>0</v>
      </c>
      <c r="BL358" s="16" t="s">
        <v>156</v>
      </c>
      <c r="BM358" s="144" t="s">
        <v>486</v>
      </c>
    </row>
    <row r="359" spans="2:47" s="1" customFormat="1" ht="19.2">
      <c r="B359" s="31"/>
      <c r="D359" s="146" t="s">
        <v>158</v>
      </c>
      <c r="F359" s="147" t="s">
        <v>487</v>
      </c>
      <c r="I359" s="148"/>
      <c r="L359" s="31"/>
      <c r="M359" s="149"/>
      <c r="T359" s="53"/>
      <c r="AT359" s="16" t="s">
        <v>158</v>
      </c>
      <c r="AU359" s="16" t="s">
        <v>85</v>
      </c>
    </row>
    <row r="360" spans="2:65" s="1" customFormat="1" ht="16.5" customHeight="1">
      <c r="B360" s="31"/>
      <c r="C360" s="132" t="s">
        <v>488</v>
      </c>
      <c r="D360" s="132" t="s">
        <v>152</v>
      </c>
      <c r="E360" s="133" t="s">
        <v>489</v>
      </c>
      <c r="F360" s="134" t="s">
        <v>490</v>
      </c>
      <c r="G360" s="135" t="s">
        <v>214</v>
      </c>
      <c r="H360" s="136">
        <v>2.453</v>
      </c>
      <c r="I360" s="137"/>
      <c r="J360" s="138">
        <f>ROUND(I360*H360,2)</f>
        <v>0</v>
      </c>
      <c r="K360" s="139"/>
      <c r="L360" s="31"/>
      <c r="M360" s="140" t="s">
        <v>1</v>
      </c>
      <c r="N360" s="141" t="s">
        <v>41</v>
      </c>
      <c r="P360" s="142">
        <f>O360*H360</f>
        <v>0</v>
      </c>
      <c r="Q360" s="142">
        <v>1.05555</v>
      </c>
      <c r="R360" s="142">
        <f>Q360*H360</f>
        <v>2.58926415</v>
      </c>
      <c r="S360" s="142">
        <v>0</v>
      </c>
      <c r="T360" s="143">
        <f>S360*H360</f>
        <v>0</v>
      </c>
      <c r="AR360" s="144" t="s">
        <v>156</v>
      </c>
      <c r="AT360" s="144" t="s">
        <v>152</v>
      </c>
      <c r="AU360" s="144" t="s">
        <v>85</v>
      </c>
      <c r="AY360" s="16" t="s">
        <v>150</v>
      </c>
      <c r="BE360" s="145">
        <f>IF(N360="základní",J360,0)</f>
        <v>0</v>
      </c>
      <c r="BF360" s="145">
        <f>IF(N360="snížená",J360,0)</f>
        <v>0</v>
      </c>
      <c r="BG360" s="145">
        <f>IF(N360="zákl. přenesená",J360,0)</f>
        <v>0</v>
      </c>
      <c r="BH360" s="145">
        <f>IF(N360="sníž. přenesená",J360,0)</f>
        <v>0</v>
      </c>
      <c r="BI360" s="145">
        <f>IF(N360="nulová",J360,0)</f>
        <v>0</v>
      </c>
      <c r="BJ360" s="16" t="s">
        <v>83</v>
      </c>
      <c r="BK360" s="145">
        <f>ROUND(I360*H360,2)</f>
        <v>0</v>
      </c>
      <c r="BL360" s="16" t="s">
        <v>156</v>
      </c>
      <c r="BM360" s="144" t="s">
        <v>491</v>
      </c>
    </row>
    <row r="361" spans="2:47" s="1" customFormat="1" ht="57.6">
      <c r="B361" s="31"/>
      <c r="D361" s="146" t="s">
        <v>158</v>
      </c>
      <c r="F361" s="147" t="s">
        <v>492</v>
      </c>
      <c r="I361" s="148"/>
      <c r="L361" s="31"/>
      <c r="M361" s="149"/>
      <c r="T361" s="53"/>
      <c r="AT361" s="16" t="s">
        <v>158</v>
      </c>
      <c r="AU361" s="16" t="s">
        <v>85</v>
      </c>
    </row>
    <row r="362" spans="2:51" s="12" customFormat="1" ht="12">
      <c r="B362" s="150"/>
      <c r="D362" s="146" t="s">
        <v>160</v>
      </c>
      <c r="E362" s="151" t="s">
        <v>1</v>
      </c>
      <c r="F362" s="152" t="s">
        <v>493</v>
      </c>
      <c r="H362" s="153">
        <v>2.453</v>
      </c>
      <c r="I362" s="154"/>
      <c r="L362" s="150"/>
      <c r="M362" s="155"/>
      <c r="T362" s="156"/>
      <c r="AT362" s="151" t="s">
        <v>160</v>
      </c>
      <c r="AU362" s="151" t="s">
        <v>85</v>
      </c>
      <c r="AV362" s="12" t="s">
        <v>85</v>
      </c>
      <c r="AW362" s="12" t="s">
        <v>32</v>
      </c>
      <c r="AX362" s="12" t="s">
        <v>83</v>
      </c>
      <c r="AY362" s="151" t="s">
        <v>150</v>
      </c>
    </row>
    <row r="363" spans="2:63" s="11" customFormat="1" ht="22.65" customHeight="1">
      <c r="B363" s="120"/>
      <c r="D363" s="121" t="s">
        <v>75</v>
      </c>
      <c r="E363" s="130" t="s">
        <v>187</v>
      </c>
      <c r="F363" s="130" t="s">
        <v>494</v>
      </c>
      <c r="I363" s="123"/>
      <c r="J363" s="131">
        <f>BK363</f>
        <v>0</v>
      </c>
      <c r="L363" s="120"/>
      <c r="M363" s="125"/>
      <c r="P363" s="126">
        <f>SUM(P364:P380)</f>
        <v>0</v>
      </c>
      <c r="R363" s="126">
        <f>SUM(R364:R380)</f>
        <v>0.299684</v>
      </c>
      <c r="T363" s="127">
        <f>SUM(T364:T380)</f>
        <v>0</v>
      </c>
      <c r="AR363" s="121" t="s">
        <v>83</v>
      </c>
      <c r="AT363" s="128" t="s">
        <v>75</v>
      </c>
      <c r="AU363" s="128" t="s">
        <v>83</v>
      </c>
      <c r="AY363" s="121" t="s">
        <v>150</v>
      </c>
      <c r="BK363" s="129">
        <f>SUM(BK364:BK380)</f>
        <v>0</v>
      </c>
    </row>
    <row r="364" spans="2:65" s="1" customFormat="1" ht="24.15" customHeight="1">
      <c r="B364" s="31"/>
      <c r="C364" s="132" t="s">
        <v>495</v>
      </c>
      <c r="D364" s="132" t="s">
        <v>152</v>
      </c>
      <c r="E364" s="133" t="s">
        <v>496</v>
      </c>
      <c r="F364" s="134" t="s">
        <v>497</v>
      </c>
      <c r="G364" s="135" t="s">
        <v>155</v>
      </c>
      <c r="H364" s="136">
        <v>2.8</v>
      </c>
      <c r="I364" s="137"/>
      <c r="J364" s="138">
        <f>ROUND(I364*H364,2)</f>
        <v>0</v>
      </c>
      <c r="K364" s="139"/>
      <c r="L364" s="31"/>
      <c r="M364" s="140" t="s">
        <v>1</v>
      </c>
      <c r="N364" s="141" t="s">
        <v>41</v>
      </c>
      <c r="P364" s="142">
        <f>O364*H364</f>
        <v>0</v>
      </c>
      <c r="Q364" s="142">
        <v>0</v>
      </c>
      <c r="R364" s="142">
        <f>Q364*H364</f>
        <v>0</v>
      </c>
      <c r="S364" s="142">
        <v>0</v>
      </c>
      <c r="T364" s="143">
        <f>S364*H364</f>
        <v>0</v>
      </c>
      <c r="AR364" s="144" t="s">
        <v>156</v>
      </c>
      <c r="AT364" s="144" t="s">
        <v>152</v>
      </c>
      <c r="AU364" s="144" t="s">
        <v>85</v>
      </c>
      <c r="AY364" s="16" t="s">
        <v>150</v>
      </c>
      <c r="BE364" s="145">
        <f>IF(N364="základní",J364,0)</f>
        <v>0</v>
      </c>
      <c r="BF364" s="145">
        <f>IF(N364="snížená",J364,0)</f>
        <v>0</v>
      </c>
      <c r="BG364" s="145">
        <f>IF(N364="zákl. přenesená",J364,0)</f>
        <v>0</v>
      </c>
      <c r="BH364" s="145">
        <f>IF(N364="sníž. přenesená",J364,0)</f>
        <v>0</v>
      </c>
      <c r="BI364" s="145">
        <f>IF(N364="nulová",J364,0)</f>
        <v>0</v>
      </c>
      <c r="BJ364" s="16" t="s">
        <v>83</v>
      </c>
      <c r="BK364" s="145">
        <f>ROUND(I364*H364,2)</f>
        <v>0</v>
      </c>
      <c r="BL364" s="16" t="s">
        <v>156</v>
      </c>
      <c r="BM364" s="144" t="s">
        <v>498</v>
      </c>
    </row>
    <row r="365" spans="2:47" s="1" customFormat="1" ht="28.8">
      <c r="B365" s="31"/>
      <c r="D365" s="146" t="s">
        <v>158</v>
      </c>
      <c r="F365" s="147" t="s">
        <v>499</v>
      </c>
      <c r="I365" s="148"/>
      <c r="L365" s="31"/>
      <c r="M365" s="149"/>
      <c r="T365" s="53"/>
      <c r="AT365" s="16" t="s">
        <v>158</v>
      </c>
      <c r="AU365" s="16" t="s">
        <v>85</v>
      </c>
    </row>
    <row r="366" spans="2:51" s="12" customFormat="1" ht="12">
      <c r="B366" s="150"/>
      <c r="D366" s="146" t="s">
        <v>160</v>
      </c>
      <c r="E366" s="151" t="s">
        <v>1</v>
      </c>
      <c r="F366" s="152" t="s">
        <v>500</v>
      </c>
      <c r="H366" s="153">
        <v>2.8</v>
      </c>
      <c r="I366" s="154"/>
      <c r="L366" s="150"/>
      <c r="M366" s="155"/>
      <c r="T366" s="156"/>
      <c r="AT366" s="151" t="s">
        <v>160</v>
      </c>
      <c r="AU366" s="151" t="s">
        <v>85</v>
      </c>
      <c r="AV366" s="12" t="s">
        <v>85</v>
      </c>
      <c r="AW366" s="12" t="s">
        <v>32</v>
      </c>
      <c r="AX366" s="12" t="s">
        <v>83</v>
      </c>
      <c r="AY366" s="151" t="s">
        <v>150</v>
      </c>
    </row>
    <row r="367" spans="2:65" s="1" customFormat="1" ht="24.15" customHeight="1">
      <c r="B367" s="31"/>
      <c r="C367" s="132" t="s">
        <v>501</v>
      </c>
      <c r="D367" s="132" t="s">
        <v>152</v>
      </c>
      <c r="E367" s="133" t="s">
        <v>502</v>
      </c>
      <c r="F367" s="134" t="s">
        <v>503</v>
      </c>
      <c r="G367" s="135" t="s">
        <v>155</v>
      </c>
      <c r="H367" s="136">
        <v>14.1</v>
      </c>
      <c r="I367" s="137"/>
      <c r="J367" s="138">
        <f>ROUND(I367*H367,2)</f>
        <v>0</v>
      </c>
      <c r="K367" s="139"/>
      <c r="L367" s="31"/>
      <c r="M367" s="140" t="s">
        <v>1</v>
      </c>
      <c r="N367" s="141" t="s">
        <v>41</v>
      </c>
      <c r="P367" s="142">
        <f>O367*H367</f>
        <v>0</v>
      </c>
      <c r="Q367" s="142">
        <v>0</v>
      </c>
      <c r="R367" s="142">
        <f>Q367*H367</f>
        <v>0</v>
      </c>
      <c r="S367" s="142">
        <v>0</v>
      </c>
      <c r="T367" s="143">
        <f>S367*H367</f>
        <v>0</v>
      </c>
      <c r="AR367" s="144" t="s">
        <v>156</v>
      </c>
      <c r="AT367" s="144" t="s">
        <v>152</v>
      </c>
      <c r="AU367" s="144" t="s">
        <v>85</v>
      </c>
      <c r="AY367" s="16" t="s">
        <v>150</v>
      </c>
      <c r="BE367" s="145">
        <f>IF(N367="základní",J367,0)</f>
        <v>0</v>
      </c>
      <c r="BF367" s="145">
        <f>IF(N367="snížená",J367,0)</f>
        <v>0</v>
      </c>
      <c r="BG367" s="145">
        <f>IF(N367="zákl. přenesená",J367,0)</f>
        <v>0</v>
      </c>
      <c r="BH367" s="145">
        <f>IF(N367="sníž. přenesená",J367,0)</f>
        <v>0</v>
      </c>
      <c r="BI367" s="145">
        <f>IF(N367="nulová",J367,0)</f>
        <v>0</v>
      </c>
      <c r="BJ367" s="16" t="s">
        <v>83</v>
      </c>
      <c r="BK367" s="145">
        <f>ROUND(I367*H367,2)</f>
        <v>0</v>
      </c>
      <c r="BL367" s="16" t="s">
        <v>156</v>
      </c>
      <c r="BM367" s="144" t="s">
        <v>504</v>
      </c>
    </row>
    <row r="368" spans="2:47" s="1" customFormat="1" ht="28.8">
      <c r="B368" s="31"/>
      <c r="D368" s="146" t="s">
        <v>158</v>
      </c>
      <c r="F368" s="147" t="s">
        <v>505</v>
      </c>
      <c r="I368" s="148"/>
      <c r="L368" s="31"/>
      <c r="M368" s="149"/>
      <c r="T368" s="53"/>
      <c r="AT368" s="16" t="s">
        <v>158</v>
      </c>
      <c r="AU368" s="16" t="s">
        <v>85</v>
      </c>
    </row>
    <row r="369" spans="2:51" s="12" customFormat="1" ht="12">
      <c r="B369" s="150"/>
      <c r="D369" s="146" t="s">
        <v>160</v>
      </c>
      <c r="E369" s="151" t="s">
        <v>1</v>
      </c>
      <c r="F369" s="152" t="s">
        <v>506</v>
      </c>
      <c r="H369" s="153">
        <v>14.1</v>
      </c>
      <c r="I369" s="154"/>
      <c r="L369" s="150"/>
      <c r="M369" s="155"/>
      <c r="T369" s="156"/>
      <c r="AT369" s="151" t="s">
        <v>160</v>
      </c>
      <c r="AU369" s="151" t="s">
        <v>85</v>
      </c>
      <c r="AV369" s="12" t="s">
        <v>85</v>
      </c>
      <c r="AW369" s="12" t="s">
        <v>32</v>
      </c>
      <c r="AX369" s="12" t="s">
        <v>83</v>
      </c>
      <c r="AY369" s="151" t="s">
        <v>150</v>
      </c>
    </row>
    <row r="370" spans="2:65" s="1" customFormat="1" ht="21.75" customHeight="1">
      <c r="B370" s="31"/>
      <c r="C370" s="132" t="s">
        <v>507</v>
      </c>
      <c r="D370" s="132" t="s">
        <v>152</v>
      </c>
      <c r="E370" s="133" t="s">
        <v>508</v>
      </c>
      <c r="F370" s="134" t="s">
        <v>509</v>
      </c>
      <c r="G370" s="135" t="s">
        <v>155</v>
      </c>
      <c r="H370" s="136">
        <v>14.1</v>
      </c>
      <c r="I370" s="137"/>
      <c r="J370" s="138">
        <f>ROUND(I370*H370,2)</f>
        <v>0</v>
      </c>
      <c r="K370" s="139"/>
      <c r="L370" s="31"/>
      <c r="M370" s="140" t="s">
        <v>1</v>
      </c>
      <c r="N370" s="141" t="s">
        <v>41</v>
      </c>
      <c r="P370" s="142">
        <f>O370*H370</f>
        <v>0</v>
      </c>
      <c r="Q370" s="142">
        <v>0</v>
      </c>
      <c r="R370" s="142">
        <f>Q370*H370</f>
        <v>0</v>
      </c>
      <c r="S370" s="142">
        <v>0</v>
      </c>
      <c r="T370" s="143">
        <f>S370*H370</f>
        <v>0</v>
      </c>
      <c r="AR370" s="144" t="s">
        <v>156</v>
      </c>
      <c r="AT370" s="144" t="s">
        <v>152</v>
      </c>
      <c r="AU370" s="144" t="s">
        <v>85</v>
      </c>
      <c r="AY370" s="16" t="s">
        <v>150</v>
      </c>
      <c r="BE370" s="145">
        <f>IF(N370="základní",J370,0)</f>
        <v>0</v>
      </c>
      <c r="BF370" s="145">
        <f>IF(N370="snížená",J370,0)</f>
        <v>0</v>
      </c>
      <c r="BG370" s="145">
        <f>IF(N370="zákl. přenesená",J370,0)</f>
        <v>0</v>
      </c>
      <c r="BH370" s="145">
        <f>IF(N370="sníž. přenesená",J370,0)</f>
        <v>0</v>
      </c>
      <c r="BI370" s="145">
        <f>IF(N370="nulová",J370,0)</f>
        <v>0</v>
      </c>
      <c r="BJ370" s="16" t="s">
        <v>83</v>
      </c>
      <c r="BK370" s="145">
        <f>ROUND(I370*H370,2)</f>
        <v>0</v>
      </c>
      <c r="BL370" s="16" t="s">
        <v>156</v>
      </c>
      <c r="BM370" s="144" t="s">
        <v>510</v>
      </c>
    </row>
    <row r="371" spans="2:47" s="1" customFormat="1" ht="19.2">
      <c r="B371" s="31"/>
      <c r="D371" s="146" t="s">
        <v>158</v>
      </c>
      <c r="F371" s="147" t="s">
        <v>511</v>
      </c>
      <c r="I371" s="148"/>
      <c r="L371" s="31"/>
      <c r="M371" s="149"/>
      <c r="T371" s="53"/>
      <c r="AT371" s="16" t="s">
        <v>158</v>
      </c>
      <c r="AU371" s="16" t="s">
        <v>85</v>
      </c>
    </row>
    <row r="372" spans="2:51" s="12" customFormat="1" ht="12">
      <c r="B372" s="150"/>
      <c r="D372" s="146" t="s">
        <v>160</v>
      </c>
      <c r="E372" s="151" t="s">
        <v>1</v>
      </c>
      <c r="F372" s="152" t="s">
        <v>506</v>
      </c>
      <c r="H372" s="153">
        <v>14.1</v>
      </c>
      <c r="I372" s="154"/>
      <c r="L372" s="150"/>
      <c r="M372" s="155"/>
      <c r="T372" s="156"/>
      <c r="AT372" s="151" t="s">
        <v>160</v>
      </c>
      <c r="AU372" s="151" t="s">
        <v>85</v>
      </c>
      <c r="AV372" s="12" t="s">
        <v>85</v>
      </c>
      <c r="AW372" s="12" t="s">
        <v>32</v>
      </c>
      <c r="AX372" s="12" t="s">
        <v>83</v>
      </c>
      <c r="AY372" s="151" t="s">
        <v>150</v>
      </c>
    </row>
    <row r="373" spans="2:65" s="1" customFormat="1" ht="21.75" customHeight="1">
      <c r="B373" s="31"/>
      <c r="C373" s="132" t="s">
        <v>512</v>
      </c>
      <c r="D373" s="132" t="s">
        <v>152</v>
      </c>
      <c r="E373" s="133" t="s">
        <v>513</v>
      </c>
      <c r="F373" s="134" t="s">
        <v>514</v>
      </c>
      <c r="G373" s="135" t="s">
        <v>155</v>
      </c>
      <c r="H373" s="136">
        <v>2.8</v>
      </c>
      <c r="I373" s="137"/>
      <c r="J373" s="138">
        <f>ROUND(I373*H373,2)</f>
        <v>0</v>
      </c>
      <c r="K373" s="139"/>
      <c r="L373" s="31"/>
      <c r="M373" s="140" t="s">
        <v>1</v>
      </c>
      <c r="N373" s="141" t="s">
        <v>41</v>
      </c>
      <c r="P373" s="142">
        <f>O373*H373</f>
        <v>0</v>
      </c>
      <c r="Q373" s="142">
        <v>0</v>
      </c>
      <c r="R373" s="142">
        <f>Q373*H373</f>
        <v>0</v>
      </c>
      <c r="S373" s="142">
        <v>0</v>
      </c>
      <c r="T373" s="143">
        <f>S373*H373</f>
        <v>0</v>
      </c>
      <c r="AR373" s="144" t="s">
        <v>156</v>
      </c>
      <c r="AT373" s="144" t="s">
        <v>152</v>
      </c>
      <c r="AU373" s="144" t="s">
        <v>85</v>
      </c>
      <c r="AY373" s="16" t="s">
        <v>150</v>
      </c>
      <c r="BE373" s="145">
        <f>IF(N373="základní",J373,0)</f>
        <v>0</v>
      </c>
      <c r="BF373" s="145">
        <f>IF(N373="snížená",J373,0)</f>
        <v>0</v>
      </c>
      <c r="BG373" s="145">
        <f>IF(N373="zákl. přenesená",J373,0)</f>
        <v>0</v>
      </c>
      <c r="BH373" s="145">
        <f>IF(N373="sníž. přenesená",J373,0)</f>
        <v>0</v>
      </c>
      <c r="BI373" s="145">
        <f>IF(N373="nulová",J373,0)</f>
        <v>0</v>
      </c>
      <c r="BJ373" s="16" t="s">
        <v>83</v>
      </c>
      <c r="BK373" s="145">
        <f>ROUND(I373*H373,2)</f>
        <v>0</v>
      </c>
      <c r="BL373" s="16" t="s">
        <v>156</v>
      </c>
      <c r="BM373" s="144" t="s">
        <v>515</v>
      </c>
    </row>
    <row r="374" spans="2:47" s="1" customFormat="1" ht="19.2">
      <c r="B374" s="31"/>
      <c r="D374" s="146" t="s">
        <v>158</v>
      </c>
      <c r="F374" s="147" t="s">
        <v>516</v>
      </c>
      <c r="I374" s="148"/>
      <c r="L374" s="31"/>
      <c r="M374" s="149"/>
      <c r="T374" s="53"/>
      <c r="AT374" s="16" t="s">
        <v>158</v>
      </c>
      <c r="AU374" s="16" t="s">
        <v>85</v>
      </c>
    </row>
    <row r="375" spans="2:51" s="12" customFormat="1" ht="12">
      <c r="B375" s="150"/>
      <c r="D375" s="146" t="s">
        <v>160</v>
      </c>
      <c r="E375" s="151" t="s">
        <v>1</v>
      </c>
      <c r="F375" s="152" t="s">
        <v>500</v>
      </c>
      <c r="H375" s="153">
        <v>2.8</v>
      </c>
      <c r="I375" s="154"/>
      <c r="L375" s="150"/>
      <c r="M375" s="155"/>
      <c r="T375" s="156"/>
      <c r="AT375" s="151" t="s">
        <v>160</v>
      </c>
      <c r="AU375" s="151" t="s">
        <v>85</v>
      </c>
      <c r="AV375" s="12" t="s">
        <v>85</v>
      </c>
      <c r="AW375" s="12" t="s">
        <v>32</v>
      </c>
      <c r="AX375" s="12" t="s">
        <v>83</v>
      </c>
      <c r="AY375" s="151" t="s">
        <v>150</v>
      </c>
    </row>
    <row r="376" spans="2:65" s="1" customFormat="1" ht="33" customHeight="1">
      <c r="B376" s="31"/>
      <c r="C376" s="132" t="s">
        <v>517</v>
      </c>
      <c r="D376" s="132" t="s">
        <v>152</v>
      </c>
      <c r="E376" s="133" t="s">
        <v>518</v>
      </c>
      <c r="F376" s="134" t="s">
        <v>519</v>
      </c>
      <c r="G376" s="135" t="s">
        <v>155</v>
      </c>
      <c r="H376" s="136">
        <v>2.8</v>
      </c>
      <c r="I376" s="137"/>
      <c r="J376" s="138">
        <f>ROUND(I376*H376,2)</f>
        <v>0</v>
      </c>
      <c r="K376" s="139"/>
      <c r="L376" s="31"/>
      <c r="M376" s="140" t="s">
        <v>1</v>
      </c>
      <c r="N376" s="141" t="s">
        <v>41</v>
      </c>
      <c r="P376" s="142">
        <f>O376*H376</f>
        <v>0</v>
      </c>
      <c r="Q376" s="142">
        <v>0.08003</v>
      </c>
      <c r="R376" s="142">
        <f>Q376*H376</f>
        <v>0.224084</v>
      </c>
      <c r="S376" s="142">
        <v>0</v>
      </c>
      <c r="T376" s="143">
        <f>S376*H376</f>
        <v>0</v>
      </c>
      <c r="AR376" s="144" t="s">
        <v>156</v>
      </c>
      <c r="AT376" s="144" t="s">
        <v>152</v>
      </c>
      <c r="AU376" s="144" t="s">
        <v>85</v>
      </c>
      <c r="AY376" s="16" t="s">
        <v>150</v>
      </c>
      <c r="BE376" s="145">
        <f>IF(N376="základní",J376,0)</f>
        <v>0</v>
      </c>
      <c r="BF376" s="145">
        <f>IF(N376="snížená",J376,0)</f>
        <v>0</v>
      </c>
      <c r="BG376" s="145">
        <f>IF(N376="zákl. přenesená",J376,0)</f>
        <v>0</v>
      </c>
      <c r="BH376" s="145">
        <f>IF(N376="sníž. přenesená",J376,0)</f>
        <v>0</v>
      </c>
      <c r="BI376" s="145">
        <f>IF(N376="nulová",J376,0)</f>
        <v>0</v>
      </c>
      <c r="BJ376" s="16" t="s">
        <v>83</v>
      </c>
      <c r="BK376" s="145">
        <f>ROUND(I376*H376,2)</f>
        <v>0</v>
      </c>
      <c r="BL376" s="16" t="s">
        <v>156</v>
      </c>
      <c r="BM376" s="144" t="s">
        <v>520</v>
      </c>
    </row>
    <row r="377" spans="2:47" s="1" customFormat="1" ht="38.4">
      <c r="B377" s="31"/>
      <c r="D377" s="146" t="s">
        <v>158</v>
      </c>
      <c r="F377" s="147" t="s">
        <v>521</v>
      </c>
      <c r="I377" s="148"/>
      <c r="L377" s="31"/>
      <c r="M377" s="149"/>
      <c r="T377" s="53"/>
      <c r="AT377" s="16" t="s">
        <v>158</v>
      </c>
      <c r="AU377" s="16" t="s">
        <v>85</v>
      </c>
    </row>
    <row r="378" spans="2:51" s="12" customFormat="1" ht="12">
      <c r="B378" s="150"/>
      <c r="D378" s="146" t="s">
        <v>160</v>
      </c>
      <c r="E378" s="151" t="s">
        <v>1</v>
      </c>
      <c r="F378" s="152" t="s">
        <v>500</v>
      </c>
      <c r="H378" s="153">
        <v>2.8</v>
      </c>
      <c r="I378" s="154"/>
      <c r="L378" s="150"/>
      <c r="M378" s="155"/>
      <c r="T378" s="156"/>
      <c r="AT378" s="151" t="s">
        <v>160</v>
      </c>
      <c r="AU378" s="151" t="s">
        <v>85</v>
      </c>
      <c r="AV378" s="12" t="s">
        <v>85</v>
      </c>
      <c r="AW378" s="12" t="s">
        <v>32</v>
      </c>
      <c r="AX378" s="12" t="s">
        <v>83</v>
      </c>
      <c r="AY378" s="151" t="s">
        <v>150</v>
      </c>
    </row>
    <row r="379" spans="2:65" s="1" customFormat="1" ht="16.5" customHeight="1">
      <c r="B379" s="31"/>
      <c r="C379" s="170" t="s">
        <v>522</v>
      </c>
      <c r="D379" s="170" t="s">
        <v>266</v>
      </c>
      <c r="E379" s="171" t="s">
        <v>523</v>
      </c>
      <c r="F379" s="172" t="s">
        <v>524</v>
      </c>
      <c r="G379" s="173" t="s">
        <v>155</v>
      </c>
      <c r="H379" s="174">
        <v>2.8</v>
      </c>
      <c r="I379" s="175"/>
      <c r="J379" s="176">
        <f>ROUND(I379*H379,2)</f>
        <v>0</v>
      </c>
      <c r="K379" s="177"/>
      <c r="L379" s="178"/>
      <c r="M379" s="179" t="s">
        <v>1</v>
      </c>
      <c r="N379" s="180" t="s">
        <v>41</v>
      </c>
      <c r="P379" s="142">
        <f>O379*H379</f>
        <v>0</v>
      </c>
      <c r="Q379" s="142">
        <v>0.027</v>
      </c>
      <c r="R379" s="142">
        <f>Q379*H379</f>
        <v>0.0756</v>
      </c>
      <c r="S379" s="142">
        <v>0</v>
      </c>
      <c r="T379" s="143">
        <f>S379*H379</f>
        <v>0</v>
      </c>
      <c r="AR379" s="144" t="s">
        <v>205</v>
      </c>
      <c r="AT379" s="144" t="s">
        <v>266</v>
      </c>
      <c r="AU379" s="144" t="s">
        <v>85</v>
      </c>
      <c r="AY379" s="16" t="s">
        <v>150</v>
      </c>
      <c r="BE379" s="145">
        <f>IF(N379="základní",J379,0)</f>
        <v>0</v>
      </c>
      <c r="BF379" s="145">
        <f>IF(N379="snížená",J379,0)</f>
        <v>0</v>
      </c>
      <c r="BG379" s="145">
        <f>IF(N379="zákl. přenesená",J379,0)</f>
        <v>0</v>
      </c>
      <c r="BH379" s="145">
        <f>IF(N379="sníž. přenesená",J379,0)</f>
        <v>0</v>
      </c>
      <c r="BI379" s="145">
        <f>IF(N379="nulová",J379,0)</f>
        <v>0</v>
      </c>
      <c r="BJ379" s="16" t="s">
        <v>83</v>
      </c>
      <c r="BK379" s="145">
        <f>ROUND(I379*H379,2)</f>
        <v>0</v>
      </c>
      <c r="BL379" s="16" t="s">
        <v>156</v>
      </c>
      <c r="BM379" s="144" t="s">
        <v>525</v>
      </c>
    </row>
    <row r="380" spans="2:47" s="1" customFormat="1" ht="12">
      <c r="B380" s="31"/>
      <c r="D380" s="146" t="s">
        <v>158</v>
      </c>
      <c r="F380" s="147" t="s">
        <v>524</v>
      </c>
      <c r="I380" s="148"/>
      <c r="L380" s="31"/>
      <c r="M380" s="149"/>
      <c r="T380" s="53"/>
      <c r="AT380" s="16" t="s">
        <v>158</v>
      </c>
      <c r="AU380" s="16" t="s">
        <v>85</v>
      </c>
    </row>
    <row r="381" spans="2:63" s="11" customFormat="1" ht="22.65" customHeight="1">
      <c r="B381" s="120"/>
      <c r="D381" s="121" t="s">
        <v>75</v>
      </c>
      <c r="E381" s="130" t="s">
        <v>193</v>
      </c>
      <c r="F381" s="130" t="s">
        <v>526</v>
      </c>
      <c r="I381" s="123"/>
      <c r="J381" s="131">
        <f>BK381</f>
        <v>0</v>
      </c>
      <c r="L381" s="120"/>
      <c r="M381" s="125"/>
      <c r="P381" s="126">
        <f>SUM(P382:P481)</f>
        <v>0</v>
      </c>
      <c r="R381" s="126">
        <f>SUM(R382:R481)</f>
        <v>41.98991957999999</v>
      </c>
      <c r="T381" s="127">
        <f>SUM(T382:T481)</f>
        <v>0</v>
      </c>
      <c r="AR381" s="121" t="s">
        <v>83</v>
      </c>
      <c r="AT381" s="128" t="s">
        <v>75</v>
      </c>
      <c r="AU381" s="128" t="s">
        <v>83</v>
      </c>
      <c r="AY381" s="121" t="s">
        <v>150</v>
      </c>
      <c r="BK381" s="129">
        <f>SUM(BK382:BK481)</f>
        <v>0</v>
      </c>
    </row>
    <row r="382" spans="2:65" s="1" customFormat="1" ht="24.15" customHeight="1">
      <c r="B382" s="31"/>
      <c r="C382" s="132" t="s">
        <v>527</v>
      </c>
      <c r="D382" s="132" t="s">
        <v>152</v>
      </c>
      <c r="E382" s="133" t="s">
        <v>528</v>
      </c>
      <c r="F382" s="134" t="s">
        <v>529</v>
      </c>
      <c r="G382" s="135" t="s">
        <v>155</v>
      </c>
      <c r="H382" s="136">
        <v>24.8</v>
      </c>
      <c r="I382" s="137"/>
      <c r="J382" s="138">
        <f>ROUND(I382*H382,2)</f>
        <v>0</v>
      </c>
      <c r="K382" s="139"/>
      <c r="L382" s="31"/>
      <c r="M382" s="140" t="s">
        <v>1</v>
      </c>
      <c r="N382" s="141" t="s">
        <v>41</v>
      </c>
      <c r="P382" s="142">
        <f>O382*H382</f>
        <v>0</v>
      </c>
      <c r="Q382" s="142">
        <v>0.0154</v>
      </c>
      <c r="R382" s="142">
        <f>Q382*H382</f>
        <v>0.38192000000000004</v>
      </c>
      <c r="S382" s="142">
        <v>0</v>
      </c>
      <c r="T382" s="143">
        <f>S382*H382</f>
        <v>0</v>
      </c>
      <c r="AR382" s="144" t="s">
        <v>156</v>
      </c>
      <c r="AT382" s="144" t="s">
        <v>152</v>
      </c>
      <c r="AU382" s="144" t="s">
        <v>85</v>
      </c>
      <c r="AY382" s="16" t="s">
        <v>150</v>
      </c>
      <c r="BE382" s="145">
        <f>IF(N382="základní",J382,0)</f>
        <v>0</v>
      </c>
      <c r="BF382" s="145">
        <f>IF(N382="snížená",J382,0)</f>
        <v>0</v>
      </c>
      <c r="BG382" s="145">
        <f>IF(N382="zákl. přenesená",J382,0)</f>
        <v>0</v>
      </c>
      <c r="BH382" s="145">
        <f>IF(N382="sníž. přenesená",J382,0)</f>
        <v>0</v>
      </c>
      <c r="BI382" s="145">
        <f>IF(N382="nulová",J382,0)</f>
        <v>0</v>
      </c>
      <c r="BJ382" s="16" t="s">
        <v>83</v>
      </c>
      <c r="BK382" s="145">
        <f>ROUND(I382*H382,2)</f>
        <v>0</v>
      </c>
      <c r="BL382" s="16" t="s">
        <v>156</v>
      </c>
      <c r="BM382" s="144" t="s">
        <v>530</v>
      </c>
    </row>
    <row r="383" spans="2:47" s="1" customFormat="1" ht="28.8">
      <c r="B383" s="31"/>
      <c r="D383" s="146" t="s">
        <v>158</v>
      </c>
      <c r="F383" s="147" t="s">
        <v>531</v>
      </c>
      <c r="I383" s="148"/>
      <c r="L383" s="31"/>
      <c r="M383" s="149"/>
      <c r="T383" s="53"/>
      <c r="AT383" s="16" t="s">
        <v>158</v>
      </c>
      <c r="AU383" s="16" t="s">
        <v>85</v>
      </c>
    </row>
    <row r="384" spans="2:51" s="12" customFormat="1" ht="12">
      <c r="B384" s="150"/>
      <c r="D384" s="146" t="s">
        <v>160</v>
      </c>
      <c r="E384" s="151" t="s">
        <v>1</v>
      </c>
      <c r="F384" s="152" t="s">
        <v>532</v>
      </c>
      <c r="H384" s="153">
        <v>24.8</v>
      </c>
      <c r="I384" s="154"/>
      <c r="L384" s="150"/>
      <c r="M384" s="155"/>
      <c r="T384" s="156"/>
      <c r="AT384" s="151" t="s">
        <v>160</v>
      </c>
      <c r="AU384" s="151" t="s">
        <v>85</v>
      </c>
      <c r="AV384" s="12" t="s">
        <v>85</v>
      </c>
      <c r="AW384" s="12" t="s">
        <v>32</v>
      </c>
      <c r="AX384" s="12" t="s">
        <v>83</v>
      </c>
      <c r="AY384" s="151" t="s">
        <v>150</v>
      </c>
    </row>
    <row r="385" spans="2:65" s="1" customFormat="1" ht="24.15" customHeight="1">
      <c r="B385" s="31"/>
      <c r="C385" s="132" t="s">
        <v>533</v>
      </c>
      <c r="D385" s="132" t="s">
        <v>152</v>
      </c>
      <c r="E385" s="133" t="s">
        <v>534</v>
      </c>
      <c r="F385" s="134" t="s">
        <v>535</v>
      </c>
      <c r="G385" s="135" t="s">
        <v>155</v>
      </c>
      <c r="H385" s="136">
        <v>378</v>
      </c>
      <c r="I385" s="137"/>
      <c r="J385" s="138">
        <f>ROUND(I385*H385,2)</f>
        <v>0</v>
      </c>
      <c r="K385" s="139"/>
      <c r="L385" s="31"/>
      <c r="M385" s="140" t="s">
        <v>1</v>
      </c>
      <c r="N385" s="141" t="s">
        <v>41</v>
      </c>
      <c r="P385" s="142">
        <f>O385*H385</f>
        <v>0</v>
      </c>
      <c r="Q385" s="142">
        <v>0.0154</v>
      </c>
      <c r="R385" s="142">
        <f>Q385*H385</f>
        <v>5.8212</v>
      </c>
      <c r="S385" s="142">
        <v>0</v>
      </c>
      <c r="T385" s="143">
        <f>S385*H385</f>
        <v>0</v>
      </c>
      <c r="AR385" s="144" t="s">
        <v>156</v>
      </c>
      <c r="AT385" s="144" t="s">
        <v>152</v>
      </c>
      <c r="AU385" s="144" t="s">
        <v>85</v>
      </c>
      <c r="AY385" s="16" t="s">
        <v>150</v>
      </c>
      <c r="BE385" s="145">
        <f>IF(N385="základní",J385,0)</f>
        <v>0</v>
      </c>
      <c r="BF385" s="145">
        <f>IF(N385="snížená",J385,0)</f>
        <v>0</v>
      </c>
      <c r="BG385" s="145">
        <f>IF(N385="zákl. přenesená",J385,0)</f>
        <v>0</v>
      </c>
      <c r="BH385" s="145">
        <f>IF(N385="sníž. přenesená",J385,0)</f>
        <v>0</v>
      </c>
      <c r="BI385" s="145">
        <f>IF(N385="nulová",J385,0)</f>
        <v>0</v>
      </c>
      <c r="BJ385" s="16" t="s">
        <v>83</v>
      </c>
      <c r="BK385" s="145">
        <f>ROUND(I385*H385,2)</f>
        <v>0</v>
      </c>
      <c r="BL385" s="16" t="s">
        <v>156</v>
      </c>
      <c r="BM385" s="144" t="s">
        <v>536</v>
      </c>
    </row>
    <row r="386" spans="2:47" s="1" customFormat="1" ht="28.8">
      <c r="B386" s="31"/>
      <c r="D386" s="146" t="s">
        <v>158</v>
      </c>
      <c r="F386" s="147" t="s">
        <v>537</v>
      </c>
      <c r="I386" s="148"/>
      <c r="L386" s="31"/>
      <c r="M386" s="149"/>
      <c r="T386" s="53"/>
      <c r="AT386" s="16" t="s">
        <v>158</v>
      </c>
      <c r="AU386" s="16" t="s">
        <v>85</v>
      </c>
    </row>
    <row r="387" spans="2:65" s="1" customFormat="1" ht="24.15" customHeight="1">
      <c r="B387" s="31"/>
      <c r="C387" s="132" t="s">
        <v>538</v>
      </c>
      <c r="D387" s="132" t="s">
        <v>152</v>
      </c>
      <c r="E387" s="133" t="s">
        <v>539</v>
      </c>
      <c r="F387" s="134" t="s">
        <v>540</v>
      </c>
      <c r="G387" s="135" t="s">
        <v>155</v>
      </c>
      <c r="H387" s="136">
        <v>130.878</v>
      </c>
      <c r="I387" s="137"/>
      <c r="J387" s="138">
        <f>ROUND(I387*H387,2)</f>
        <v>0</v>
      </c>
      <c r="K387" s="139"/>
      <c r="L387" s="31"/>
      <c r="M387" s="140" t="s">
        <v>1</v>
      </c>
      <c r="N387" s="141" t="s">
        <v>41</v>
      </c>
      <c r="P387" s="142">
        <f>O387*H387</f>
        <v>0</v>
      </c>
      <c r="Q387" s="142">
        <v>0.0027</v>
      </c>
      <c r="R387" s="142">
        <f>Q387*H387</f>
        <v>0.3533706</v>
      </c>
      <c r="S387" s="142">
        <v>0</v>
      </c>
      <c r="T387" s="143">
        <f>S387*H387</f>
        <v>0</v>
      </c>
      <c r="AR387" s="144" t="s">
        <v>156</v>
      </c>
      <c r="AT387" s="144" t="s">
        <v>152</v>
      </c>
      <c r="AU387" s="144" t="s">
        <v>85</v>
      </c>
      <c r="AY387" s="16" t="s">
        <v>150</v>
      </c>
      <c r="BE387" s="145">
        <f>IF(N387="základní",J387,0)</f>
        <v>0</v>
      </c>
      <c r="BF387" s="145">
        <f>IF(N387="snížená",J387,0)</f>
        <v>0</v>
      </c>
      <c r="BG387" s="145">
        <f>IF(N387="zákl. přenesená",J387,0)</f>
        <v>0</v>
      </c>
      <c r="BH387" s="145">
        <f>IF(N387="sníž. přenesená",J387,0)</f>
        <v>0</v>
      </c>
      <c r="BI387" s="145">
        <f>IF(N387="nulová",J387,0)</f>
        <v>0</v>
      </c>
      <c r="BJ387" s="16" t="s">
        <v>83</v>
      </c>
      <c r="BK387" s="145">
        <f>ROUND(I387*H387,2)</f>
        <v>0</v>
      </c>
      <c r="BL387" s="16" t="s">
        <v>156</v>
      </c>
      <c r="BM387" s="144" t="s">
        <v>541</v>
      </c>
    </row>
    <row r="388" spans="2:47" s="1" customFormat="1" ht="19.2">
      <c r="B388" s="31"/>
      <c r="D388" s="146" t="s">
        <v>158</v>
      </c>
      <c r="F388" s="147" t="s">
        <v>542</v>
      </c>
      <c r="I388" s="148"/>
      <c r="L388" s="31"/>
      <c r="M388" s="149"/>
      <c r="T388" s="53"/>
      <c r="AT388" s="16" t="s">
        <v>158</v>
      </c>
      <c r="AU388" s="16" t="s">
        <v>85</v>
      </c>
    </row>
    <row r="389" spans="2:51" s="12" customFormat="1" ht="12">
      <c r="B389" s="150"/>
      <c r="D389" s="146" t="s">
        <v>160</v>
      </c>
      <c r="E389" s="151" t="s">
        <v>1</v>
      </c>
      <c r="F389" s="152" t="s">
        <v>543</v>
      </c>
      <c r="H389" s="153">
        <v>29.45</v>
      </c>
      <c r="I389" s="154"/>
      <c r="L389" s="150"/>
      <c r="M389" s="155"/>
      <c r="T389" s="156"/>
      <c r="AT389" s="151" t="s">
        <v>160</v>
      </c>
      <c r="AU389" s="151" t="s">
        <v>85</v>
      </c>
      <c r="AV389" s="12" t="s">
        <v>85</v>
      </c>
      <c r="AW389" s="12" t="s">
        <v>32</v>
      </c>
      <c r="AX389" s="12" t="s">
        <v>76</v>
      </c>
      <c r="AY389" s="151" t="s">
        <v>150</v>
      </c>
    </row>
    <row r="390" spans="2:51" s="12" customFormat="1" ht="12">
      <c r="B390" s="150"/>
      <c r="D390" s="146" t="s">
        <v>160</v>
      </c>
      <c r="E390" s="151" t="s">
        <v>1</v>
      </c>
      <c r="F390" s="152" t="s">
        <v>544</v>
      </c>
      <c r="H390" s="153">
        <v>52.7</v>
      </c>
      <c r="I390" s="154"/>
      <c r="L390" s="150"/>
      <c r="M390" s="155"/>
      <c r="T390" s="156"/>
      <c r="AT390" s="151" t="s">
        <v>160</v>
      </c>
      <c r="AU390" s="151" t="s">
        <v>85</v>
      </c>
      <c r="AV390" s="12" t="s">
        <v>85</v>
      </c>
      <c r="AW390" s="12" t="s">
        <v>32</v>
      </c>
      <c r="AX390" s="12" t="s">
        <v>76</v>
      </c>
      <c r="AY390" s="151" t="s">
        <v>150</v>
      </c>
    </row>
    <row r="391" spans="2:51" s="14" customFormat="1" ht="12">
      <c r="B391" s="164"/>
      <c r="D391" s="146" t="s">
        <v>160</v>
      </c>
      <c r="E391" s="165" t="s">
        <v>1</v>
      </c>
      <c r="F391" s="166" t="s">
        <v>545</v>
      </c>
      <c r="H391" s="165" t="s">
        <v>1</v>
      </c>
      <c r="I391" s="167"/>
      <c r="L391" s="164"/>
      <c r="M391" s="168"/>
      <c r="T391" s="169"/>
      <c r="AT391" s="165" t="s">
        <v>160</v>
      </c>
      <c r="AU391" s="165" t="s">
        <v>85</v>
      </c>
      <c r="AV391" s="14" t="s">
        <v>83</v>
      </c>
      <c r="AW391" s="14" t="s">
        <v>32</v>
      </c>
      <c r="AX391" s="14" t="s">
        <v>76</v>
      </c>
      <c r="AY391" s="165" t="s">
        <v>150</v>
      </c>
    </row>
    <row r="392" spans="2:51" s="12" customFormat="1" ht="12">
      <c r="B392" s="150"/>
      <c r="D392" s="146" t="s">
        <v>160</v>
      </c>
      <c r="E392" s="151" t="s">
        <v>1</v>
      </c>
      <c r="F392" s="152" t="s">
        <v>546</v>
      </c>
      <c r="H392" s="153">
        <v>18.368</v>
      </c>
      <c r="I392" s="154"/>
      <c r="L392" s="150"/>
      <c r="M392" s="155"/>
      <c r="T392" s="156"/>
      <c r="AT392" s="151" t="s">
        <v>160</v>
      </c>
      <c r="AU392" s="151" t="s">
        <v>85</v>
      </c>
      <c r="AV392" s="12" t="s">
        <v>85</v>
      </c>
      <c r="AW392" s="12" t="s">
        <v>32</v>
      </c>
      <c r="AX392" s="12" t="s">
        <v>76</v>
      </c>
      <c r="AY392" s="151" t="s">
        <v>150</v>
      </c>
    </row>
    <row r="393" spans="2:51" s="12" customFormat="1" ht="12">
      <c r="B393" s="150"/>
      <c r="D393" s="146" t="s">
        <v>160</v>
      </c>
      <c r="E393" s="151" t="s">
        <v>1</v>
      </c>
      <c r="F393" s="152" t="s">
        <v>547</v>
      </c>
      <c r="H393" s="153">
        <v>30.36</v>
      </c>
      <c r="I393" s="154"/>
      <c r="L393" s="150"/>
      <c r="M393" s="155"/>
      <c r="T393" s="156"/>
      <c r="AT393" s="151" t="s">
        <v>160</v>
      </c>
      <c r="AU393" s="151" t="s">
        <v>85</v>
      </c>
      <c r="AV393" s="12" t="s">
        <v>85</v>
      </c>
      <c r="AW393" s="12" t="s">
        <v>32</v>
      </c>
      <c r="AX393" s="12" t="s">
        <v>76</v>
      </c>
      <c r="AY393" s="151" t="s">
        <v>150</v>
      </c>
    </row>
    <row r="394" spans="2:51" s="14" customFormat="1" ht="12">
      <c r="B394" s="164"/>
      <c r="D394" s="146" t="s">
        <v>160</v>
      </c>
      <c r="E394" s="165" t="s">
        <v>1</v>
      </c>
      <c r="F394" s="166" t="s">
        <v>548</v>
      </c>
      <c r="H394" s="165" t="s">
        <v>1</v>
      </c>
      <c r="I394" s="167"/>
      <c r="L394" s="164"/>
      <c r="M394" s="168"/>
      <c r="T394" s="169"/>
      <c r="AT394" s="165" t="s">
        <v>160</v>
      </c>
      <c r="AU394" s="165" t="s">
        <v>85</v>
      </c>
      <c r="AV394" s="14" t="s">
        <v>83</v>
      </c>
      <c r="AW394" s="14" t="s">
        <v>32</v>
      </c>
      <c r="AX394" s="14" t="s">
        <v>76</v>
      </c>
      <c r="AY394" s="165" t="s">
        <v>150</v>
      </c>
    </row>
    <row r="395" spans="2:51" s="13" customFormat="1" ht="12">
      <c r="B395" s="157"/>
      <c r="D395" s="146" t="s">
        <v>160</v>
      </c>
      <c r="E395" s="158" t="s">
        <v>1</v>
      </c>
      <c r="F395" s="159" t="s">
        <v>164</v>
      </c>
      <c r="H395" s="160">
        <v>130.878</v>
      </c>
      <c r="I395" s="161"/>
      <c r="L395" s="157"/>
      <c r="M395" s="162"/>
      <c r="T395" s="163"/>
      <c r="AT395" s="158" t="s">
        <v>160</v>
      </c>
      <c r="AU395" s="158" t="s">
        <v>85</v>
      </c>
      <c r="AV395" s="13" t="s">
        <v>156</v>
      </c>
      <c r="AW395" s="13" t="s">
        <v>32</v>
      </c>
      <c r="AX395" s="13" t="s">
        <v>83</v>
      </c>
      <c r="AY395" s="158" t="s">
        <v>150</v>
      </c>
    </row>
    <row r="396" spans="2:65" s="1" customFormat="1" ht="21.75" customHeight="1">
      <c r="B396" s="31"/>
      <c r="C396" s="132" t="s">
        <v>549</v>
      </c>
      <c r="D396" s="132" t="s">
        <v>152</v>
      </c>
      <c r="E396" s="133" t="s">
        <v>550</v>
      </c>
      <c r="F396" s="134" t="s">
        <v>551</v>
      </c>
      <c r="G396" s="135" t="s">
        <v>253</v>
      </c>
      <c r="H396" s="136">
        <v>133.96</v>
      </c>
      <c r="I396" s="137"/>
      <c r="J396" s="138">
        <f>ROUND(I396*H396,2)</f>
        <v>0</v>
      </c>
      <c r="K396" s="139"/>
      <c r="L396" s="31"/>
      <c r="M396" s="140" t="s">
        <v>1</v>
      </c>
      <c r="N396" s="141" t="s">
        <v>41</v>
      </c>
      <c r="P396" s="142">
        <f>O396*H396</f>
        <v>0</v>
      </c>
      <c r="Q396" s="142">
        <v>0</v>
      </c>
      <c r="R396" s="142">
        <f>Q396*H396</f>
        <v>0</v>
      </c>
      <c r="S396" s="142">
        <v>0</v>
      </c>
      <c r="T396" s="143">
        <f>S396*H396</f>
        <v>0</v>
      </c>
      <c r="AR396" s="144" t="s">
        <v>156</v>
      </c>
      <c r="AT396" s="144" t="s">
        <v>152</v>
      </c>
      <c r="AU396" s="144" t="s">
        <v>85</v>
      </c>
      <c r="AY396" s="16" t="s">
        <v>150</v>
      </c>
      <c r="BE396" s="145">
        <f>IF(N396="základní",J396,0)</f>
        <v>0</v>
      </c>
      <c r="BF396" s="145">
        <f>IF(N396="snížená",J396,0)</f>
        <v>0</v>
      </c>
      <c r="BG396" s="145">
        <f>IF(N396="zákl. přenesená",J396,0)</f>
        <v>0</v>
      </c>
      <c r="BH396" s="145">
        <f>IF(N396="sníž. přenesená",J396,0)</f>
        <v>0</v>
      </c>
      <c r="BI396" s="145">
        <f>IF(N396="nulová",J396,0)</f>
        <v>0</v>
      </c>
      <c r="BJ396" s="16" t="s">
        <v>83</v>
      </c>
      <c r="BK396" s="145">
        <f>ROUND(I396*H396,2)</f>
        <v>0</v>
      </c>
      <c r="BL396" s="16" t="s">
        <v>156</v>
      </c>
      <c r="BM396" s="144" t="s">
        <v>552</v>
      </c>
    </row>
    <row r="397" spans="2:47" s="1" customFormat="1" ht="28.8">
      <c r="B397" s="31"/>
      <c r="D397" s="146" t="s">
        <v>158</v>
      </c>
      <c r="F397" s="147" t="s">
        <v>553</v>
      </c>
      <c r="I397" s="148"/>
      <c r="L397" s="31"/>
      <c r="M397" s="149"/>
      <c r="T397" s="53"/>
      <c r="AT397" s="16" t="s">
        <v>158</v>
      </c>
      <c r="AU397" s="16" t="s">
        <v>85</v>
      </c>
    </row>
    <row r="398" spans="2:51" s="12" customFormat="1" ht="30.6">
      <c r="B398" s="150"/>
      <c r="D398" s="146" t="s">
        <v>160</v>
      </c>
      <c r="E398" s="151" t="s">
        <v>1</v>
      </c>
      <c r="F398" s="152" t="s">
        <v>554</v>
      </c>
      <c r="H398" s="153">
        <v>92.48</v>
      </c>
      <c r="I398" s="154"/>
      <c r="L398" s="150"/>
      <c r="M398" s="155"/>
      <c r="T398" s="156"/>
      <c r="AT398" s="151" t="s">
        <v>160</v>
      </c>
      <c r="AU398" s="151" t="s">
        <v>85</v>
      </c>
      <c r="AV398" s="12" t="s">
        <v>85</v>
      </c>
      <c r="AW398" s="12" t="s">
        <v>32</v>
      </c>
      <c r="AX398" s="12" t="s">
        <v>76</v>
      </c>
      <c r="AY398" s="151" t="s">
        <v>150</v>
      </c>
    </row>
    <row r="399" spans="2:51" s="12" customFormat="1" ht="12">
      <c r="B399" s="150"/>
      <c r="D399" s="146" t="s">
        <v>160</v>
      </c>
      <c r="E399" s="151" t="s">
        <v>1</v>
      </c>
      <c r="F399" s="152" t="s">
        <v>555</v>
      </c>
      <c r="H399" s="153">
        <v>41.48</v>
      </c>
      <c r="I399" s="154"/>
      <c r="L399" s="150"/>
      <c r="M399" s="155"/>
      <c r="T399" s="156"/>
      <c r="AT399" s="151" t="s">
        <v>160</v>
      </c>
      <c r="AU399" s="151" t="s">
        <v>85</v>
      </c>
      <c r="AV399" s="12" t="s">
        <v>85</v>
      </c>
      <c r="AW399" s="12" t="s">
        <v>32</v>
      </c>
      <c r="AX399" s="12" t="s">
        <v>76</v>
      </c>
      <c r="AY399" s="151" t="s">
        <v>150</v>
      </c>
    </row>
    <row r="400" spans="2:51" s="13" customFormat="1" ht="12">
      <c r="B400" s="157"/>
      <c r="D400" s="146" t="s">
        <v>160</v>
      </c>
      <c r="E400" s="158" t="s">
        <v>1</v>
      </c>
      <c r="F400" s="159" t="s">
        <v>164</v>
      </c>
      <c r="H400" s="160">
        <v>133.96</v>
      </c>
      <c r="I400" s="161"/>
      <c r="L400" s="157"/>
      <c r="M400" s="162"/>
      <c r="T400" s="163"/>
      <c r="AT400" s="158" t="s">
        <v>160</v>
      </c>
      <c r="AU400" s="158" t="s">
        <v>85</v>
      </c>
      <c r="AV400" s="13" t="s">
        <v>156</v>
      </c>
      <c r="AW400" s="13" t="s">
        <v>32</v>
      </c>
      <c r="AX400" s="13" t="s">
        <v>83</v>
      </c>
      <c r="AY400" s="158" t="s">
        <v>150</v>
      </c>
    </row>
    <row r="401" spans="2:65" s="1" customFormat="1" ht="24.15" customHeight="1">
      <c r="B401" s="31"/>
      <c r="C401" s="132" t="s">
        <v>556</v>
      </c>
      <c r="D401" s="132" t="s">
        <v>152</v>
      </c>
      <c r="E401" s="133" t="s">
        <v>557</v>
      </c>
      <c r="F401" s="134" t="s">
        <v>558</v>
      </c>
      <c r="G401" s="135" t="s">
        <v>253</v>
      </c>
      <c r="H401" s="136">
        <v>139.687</v>
      </c>
      <c r="I401" s="137"/>
      <c r="J401" s="138">
        <f>ROUND(I401*H401,2)</f>
        <v>0</v>
      </c>
      <c r="K401" s="139"/>
      <c r="L401" s="31"/>
      <c r="M401" s="140" t="s">
        <v>1</v>
      </c>
      <c r="N401" s="141" t="s">
        <v>41</v>
      </c>
      <c r="P401" s="142">
        <f>O401*H401</f>
        <v>0</v>
      </c>
      <c r="Q401" s="142">
        <v>0</v>
      </c>
      <c r="R401" s="142">
        <f>Q401*H401</f>
        <v>0</v>
      </c>
      <c r="S401" s="142">
        <v>0</v>
      </c>
      <c r="T401" s="143">
        <f>S401*H401</f>
        <v>0</v>
      </c>
      <c r="AR401" s="144" t="s">
        <v>156</v>
      </c>
      <c r="AT401" s="144" t="s">
        <v>152</v>
      </c>
      <c r="AU401" s="144" t="s">
        <v>85</v>
      </c>
      <c r="AY401" s="16" t="s">
        <v>150</v>
      </c>
      <c r="BE401" s="145">
        <f>IF(N401="základní",J401,0)</f>
        <v>0</v>
      </c>
      <c r="BF401" s="145">
        <f>IF(N401="snížená",J401,0)</f>
        <v>0</v>
      </c>
      <c r="BG401" s="145">
        <f>IF(N401="zákl. přenesená",J401,0)</f>
        <v>0</v>
      </c>
      <c r="BH401" s="145">
        <f>IF(N401="sníž. přenesená",J401,0)</f>
        <v>0</v>
      </c>
      <c r="BI401" s="145">
        <f>IF(N401="nulová",J401,0)</f>
        <v>0</v>
      </c>
      <c r="BJ401" s="16" t="s">
        <v>83</v>
      </c>
      <c r="BK401" s="145">
        <f>ROUND(I401*H401,2)</f>
        <v>0</v>
      </c>
      <c r="BL401" s="16" t="s">
        <v>156</v>
      </c>
      <c r="BM401" s="144" t="s">
        <v>559</v>
      </c>
    </row>
    <row r="402" spans="2:47" s="1" customFormat="1" ht="28.8">
      <c r="B402" s="31"/>
      <c r="D402" s="146" t="s">
        <v>158</v>
      </c>
      <c r="F402" s="147" t="s">
        <v>560</v>
      </c>
      <c r="I402" s="148"/>
      <c r="L402" s="31"/>
      <c r="M402" s="149"/>
      <c r="T402" s="53"/>
      <c r="AT402" s="16" t="s">
        <v>158</v>
      </c>
      <c r="AU402" s="16" t="s">
        <v>85</v>
      </c>
    </row>
    <row r="403" spans="2:51" s="12" customFormat="1" ht="12">
      <c r="B403" s="150"/>
      <c r="D403" s="146" t="s">
        <v>160</v>
      </c>
      <c r="E403" s="151" t="s">
        <v>1</v>
      </c>
      <c r="F403" s="152" t="s">
        <v>561</v>
      </c>
      <c r="H403" s="153">
        <v>21.287</v>
      </c>
      <c r="I403" s="154"/>
      <c r="L403" s="150"/>
      <c r="M403" s="155"/>
      <c r="T403" s="156"/>
      <c r="AT403" s="151" t="s">
        <v>160</v>
      </c>
      <c r="AU403" s="151" t="s">
        <v>85</v>
      </c>
      <c r="AV403" s="12" t="s">
        <v>85</v>
      </c>
      <c r="AW403" s="12" t="s">
        <v>32</v>
      </c>
      <c r="AX403" s="12" t="s">
        <v>76</v>
      </c>
      <c r="AY403" s="151" t="s">
        <v>150</v>
      </c>
    </row>
    <row r="404" spans="2:51" s="12" customFormat="1" ht="12">
      <c r="B404" s="150"/>
      <c r="D404" s="146" t="s">
        <v>160</v>
      </c>
      <c r="E404" s="151" t="s">
        <v>1</v>
      </c>
      <c r="F404" s="152" t="s">
        <v>562</v>
      </c>
      <c r="H404" s="153">
        <v>7.28</v>
      </c>
      <c r="I404" s="154"/>
      <c r="L404" s="150"/>
      <c r="M404" s="155"/>
      <c r="T404" s="156"/>
      <c r="AT404" s="151" t="s">
        <v>160</v>
      </c>
      <c r="AU404" s="151" t="s">
        <v>85</v>
      </c>
      <c r="AV404" s="12" t="s">
        <v>85</v>
      </c>
      <c r="AW404" s="12" t="s">
        <v>32</v>
      </c>
      <c r="AX404" s="12" t="s">
        <v>76</v>
      </c>
      <c r="AY404" s="151" t="s">
        <v>150</v>
      </c>
    </row>
    <row r="405" spans="2:51" s="12" customFormat="1" ht="12">
      <c r="B405" s="150"/>
      <c r="D405" s="146" t="s">
        <v>160</v>
      </c>
      <c r="E405" s="151" t="s">
        <v>1</v>
      </c>
      <c r="F405" s="152" t="s">
        <v>563</v>
      </c>
      <c r="H405" s="153">
        <v>9.47</v>
      </c>
      <c r="I405" s="154"/>
      <c r="L405" s="150"/>
      <c r="M405" s="155"/>
      <c r="T405" s="156"/>
      <c r="AT405" s="151" t="s">
        <v>160</v>
      </c>
      <c r="AU405" s="151" t="s">
        <v>85</v>
      </c>
      <c r="AV405" s="12" t="s">
        <v>85</v>
      </c>
      <c r="AW405" s="12" t="s">
        <v>32</v>
      </c>
      <c r="AX405" s="12" t="s">
        <v>76</v>
      </c>
      <c r="AY405" s="151" t="s">
        <v>150</v>
      </c>
    </row>
    <row r="406" spans="2:51" s="12" customFormat="1" ht="12">
      <c r="B406" s="150"/>
      <c r="D406" s="146" t="s">
        <v>160</v>
      </c>
      <c r="E406" s="151" t="s">
        <v>1</v>
      </c>
      <c r="F406" s="152" t="s">
        <v>564</v>
      </c>
      <c r="H406" s="153">
        <v>12.45</v>
      </c>
      <c r="I406" s="154"/>
      <c r="L406" s="150"/>
      <c r="M406" s="155"/>
      <c r="T406" s="156"/>
      <c r="AT406" s="151" t="s">
        <v>160</v>
      </c>
      <c r="AU406" s="151" t="s">
        <v>85</v>
      </c>
      <c r="AV406" s="12" t="s">
        <v>85</v>
      </c>
      <c r="AW406" s="12" t="s">
        <v>32</v>
      </c>
      <c r="AX406" s="12" t="s">
        <v>76</v>
      </c>
      <c r="AY406" s="151" t="s">
        <v>150</v>
      </c>
    </row>
    <row r="407" spans="2:51" s="12" customFormat="1" ht="12">
      <c r="B407" s="150"/>
      <c r="D407" s="146" t="s">
        <v>160</v>
      </c>
      <c r="E407" s="151" t="s">
        <v>1</v>
      </c>
      <c r="F407" s="152" t="s">
        <v>565</v>
      </c>
      <c r="H407" s="153">
        <v>8.49</v>
      </c>
      <c r="I407" s="154"/>
      <c r="L407" s="150"/>
      <c r="M407" s="155"/>
      <c r="T407" s="156"/>
      <c r="AT407" s="151" t="s">
        <v>160</v>
      </c>
      <c r="AU407" s="151" t="s">
        <v>85</v>
      </c>
      <c r="AV407" s="12" t="s">
        <v>85</v>
      </c>
      <c r="AW407" s="12" t="s">
        <v>32</v>
      </c>
      <c r="AX407" s="12" t="s">
        <v>76</v>
      </c>
      <c r="AY407" s="151" t="s">
        <v>150</v>
      </c>
    </row>
    <row r="408" spans="2:51" s="12" customFormat="1" ht="12">
      <c r="B408" s="150"/>
      <c r="D408" s="146" t="s">
        <v>160</v>
      </c>
      <c r="E408" s="151" t="s">
        <v>1</v>
      </c>
      <c r="F408" s="152" t="s">
        <v>566</v>
      </c>
      <c r="H408" s="153">
        <v>5.76</v>
      </c>
      <c r="I408" s="154"/>
      <c r="L408" s="150"/>
      <c r="M408" s="155"/>
      <c r="T408" s="156"/>
      <c r="AT408" s="151" t="s">
        <v>160</v>
      </c>
      <c r="AU408" s="151" t="s">
        <v>85</v>
      </c>
      <c r="AV408" s="12" t="s">
        <v>85</v>
      </c>
      <c r="AW408" s="12" t="s">
        <v>32</v>
      </c>
      <c r="AX408" s="12" t="s">
        <v>76</v>
      </c>
      <c r="AY408" s="151" t="s">
        <v>150</v>
      </c>
    </row>
    <row r="409" spans="2:51" s="12" customFormat="1" ht="12">
      <c r="B409" s="150"/>
      <c r="D409" s="146" t="s">
        <v>160</v>
      </c>
      <c r="E409" s="151" t="s">
        <v>1</v>
      </c>
      <c r="F409" s="152" t="s">
        <v>567</v>
      </c>
      <c r="H409" s="153">
        <v>5.76</v>
      </c>
      <c r="I409" s="154"/>
      <c r="L409" s="150"/>
      <c r="M409" s="155"/>
      <c r="T409" s="156"/>
      <c r="AT409" s="151" t="s">
        <v>160</v>
      </c>
      <c r="AU409" s="151" t="s">
        <v>85</v>
      </c>
      <c r="AV409" s="12" t="s">
        <v>85</v>
      </c>
      <c r="AW409" s="12" t="s">
        <v>32</v>
      </c>
      <c r="AX409" s="12" t="s">
        <v>76</v>
      </c>
      <c r="AY409" s="151" t="s">
        <v>150</v>
      </c>
    </row>
    <row r="410" spans="2:51" s="12" customFormat="1" ht="12">
      <c r="B410" s="150"/>
      <c r="D410" s="146" t="s">
        <v>160</v>
      </c>
      <c r="E410" s="151" t="s">
        <v>1</v>
      </c>
      <c r="F410" s="152" t="s">
        <v>568</v>
      </c>
      <c r="H410" s="153">
        <v>7.95</v>
      </c>
      <c r="I410" s="154"/>
      <c r="L410" s="150"/>
      <c r="M410" s="155"/>
      <c r="T410" s="156"/>
      <c r="AT410" s="151" t="s">
        <v>160</v>
      </c>
      <c r="AU410" s="151" t="s">
        <v>85</v>
      </c>
      <c r="AV410" s="12" t="s">
        <v>85</v>
      </c>
      <c r="AW410" s="12" t="s">
        <v>32</v>
      </c>
      <c r="AX410" s="12" t="s">
        <v>76</v>
      </c>
      <c r="AY410" s="151" t="s">
        <v>150</v>
      </c>
    </row>
    <row r="411" spans="2:51" s="12" customFormat="1" ht="12">
      <c r="B411" s="150"/>
      <c r="D411" s="146" t="s">
        <v>160</v>
      </c>
      <c r="E411" s="151" t="s">
        <v>1</v>
      </c>
      <c r="F411" s="152" t="s">
        <v>569</v>
      </c>
      <c r="H411" s="153">
        <v>34.82</v>
      </c>
      <c r="I411" s="154"/>
      <c r="L411" s="150"/>
      <c r="M411" s="155"/>
      <c r="T411" s="156"/>
      <c r="AT411" s="151" t="s">
        <v>160</v>
      </c>
      <c r="AU411" s="151" t="s">
        <v>85</v>
      </c>
      <c r="AV411" s="12" t="s">
        <v>85</v>
      </c>
      <c r="AW411" s="12" t="s">
        <v>32</v>
      </c>
      <c r="AX411" s="12" t="s">
        <v>76</v>
      </c>
      <c r="AY411" s="151" t="s">
        <v>150</v>
      </c>
    </row>
    <row r="412" spans="2:51" s="12" customFormat="1" ht="12">
      <c r="B412" s="150"/>
      <c r="D412" s="146" t="s">
        <v>160</v>
      </c>
      <c r="E412" s="151" t="s">
        <v>1</v>
      </c>
      <c r="F412" s="152" t="s">
        <v>570</v>
      </c>
      <c r="H412" s="153">
        <v>14.27</v>
      </c>
      <c r="I412" s="154"/>
      <c r="L412" s="150"/>
      <c r="M412" s="155"/>
      <c r="T412" s="156"/>
      <c r="AT412" s="151" t="s">
        <v>160</v>
      </c>
      <c r="AU412" s="151" t="s">
        <v>85</v>
      </c>
      <c r="AV412" s="12" t="s">
        <v>85</v>
      </c>
      <c r="AW412" s="12" t="s">
        <v>32</v>
      </c>
      <c r="AX412" s="12" t="s">
        <v>76</v>
      </c>
      <c r="AY412" s="151" t="s">
        <v>150</v>
      </c>
    </row>
    <row r="413" spans="2:51" s="12" customFormat="1" ht="12">
      <c r="B413" s="150"/>
      <c r="D413" s="146" t="s">
        <v>160</v>
      </c>
      <c r="E413" s="151" t="s">
        <v>1</v>
      </c>
      <c r="F413" s="152" t="s">
        <v>571</v>
      </c>
      <c r="H413" s="153">
        <v>12.15</v>
      </c>
      <c r="I413" s="154"/>
      <c r="L413" s="150"/>
      <c r="M413" s="155"/>
      <c r="T413" s="156"/>
      <c r="AT413" s="151" t="s">
        <v>160</v>
      </c>
      <c r="AU413" s="151" t="s">
        <v>85</v>
      </c>
      <c r="AV413" s="12" t="s">
        <v>85</v>
      </c>
      <c r="AW413" s="12" t="s">
        <v>32</v>
      </c>
      <c r="AX413" s="12" t="s">
        <v>76</v>
      </c>
      <c r="AY413" s="151" t="s">
        <v>150</v>
      </c>
    </row>
    <row r="414" spans="2:51" s="13" customFormat="1" ht="12">
      <c r="B414" s="157"/>
      <c r="D414" s="146" t="s">
        <v>160</v>
      </c>
      <c r="E414" s="158" t="s">
        <v>1</v>
      </c>
      <c r="F414" s="159" t="s">
        <v>164</v>
      </c>
      <c r="H414" s="160">
        <v>139.687</v>
      </c>
      <c r="I414" s="161"/>
      <c r="L414" s="157"/>
      <c r="M414" s="162"/>
      <c r="T414" s="163"/>
      <c r="AT414" s="158" t="s">
        <v>160</v>
      </c>
      <c r="AU414" s="158" t="s">
        <v>85</v>
      </c>
      <c r="AV414" s="13" t="s">
        <v>156</v>
      </c>
      <c r="AW414" s="13" t="s">
        <v>32</v>
      </c>
      <c r="AX414" s="13" t="s">
        <v>83</v>
      </c>
      <c r="AY414" s="158" t="s">
        <v>150</v>
      </c>
    </row>
    <row r="415" spans="2:65" s="1" customFormat="1" ht="24.15" customHeight="1">
      <c r="B415" s="31"/>
      <c r="C415" s="170" t="s">
        <v>572</v>
      </c>
      <c r="D415" s="170" t="s">
        <v>266</v>
      </c>
      <c r="E415" s="171" t="s">
        <v>573</v>
      </c>
      <c r="F415" s="172" t="s">
        <v>574</v>
      </c>
      <c r="G415" s="173" t="s">
        <v>253</v>
      </c>
      <c r="H415" s="174">
        <v>146.671</v>
      </c>
      <c r="I415" s="175"/>
      <c r="J415" s="176">
        <f>ROUND(I415*H415,2)</f>
        <v>0</v>
      </c>
      <c r="K415" s="177"/>
      <c r="L415" s="178"/>
      <c r="M415" s="179" t="s">
        <v>1</v>
      </c>
      <c r="N415" s="180" t="s">
        <v>41</v>
      </c>
      <c r="P415" s="142">
        <f>O415*H415</f>
        <v>0</v>
      </c>
      <c r="Q415" s="142">
        <v>0.0001</v>
      </c>
      <c r="R415" s="142">
        <f>Q415*H415</f>
        <v>0.0146671</v>
      </c>
      <c r="S415" s="142">
        <v>0</v>
      </c>
      <c r="T415" s="143">
        <f>S415*H415</f>
        <v>0</v>
      </c>
      <c r="AR415" s="144" t="s">
        <v>205</v>
      </c>
      <c r="AT415" s="144" t="s">
        <v>266</v>
      </c>
      <c r="AU415" s="144" t="s">
        <v>85</v>
      </c>
      <c r="AY415" s="16" t="s">
        <v>150</v>
      </c>
      <c r="BE415" s="145">
        <f>IF(N415="základní",J415,0)</f>
        <v>0</v>
      </c>
      <c r="BF415" s="145">
        <f>IF(N415="snížená",J415,0)</f>
        <v>0</v>
      </c>
      <c r="BG415" s="145">
        <f>IF(N415="zákl. přenesená",J415,0)</f>
        <v>0</v>
      </c>
      <c r="BH415" s="145">
        <f>IF(N415="sníž. přenesená",J415,0)</f>
        <v>0</v>
      </c>
      <c r="BI415" s="145">
        <f>IF(N415="nulová",J415,0)</f>
        <v>0</v>
      </c>
      <c r="BJ415" s="16" t="s">
        <v>83</v>
      </c>
      <c r="BK415" s="145">
        <f>ROUND(I415*H415,2)</f>
        <v>0</v>
      </c>
      <c r="BL415" s="16" t="s">
        <v>156</v>
      </c>
      <c r="BM415" s="144" t="s">
        <v>575</v>
      </c>
    </row>
    <row r="416" spans="2:47" s="1" customFormat="1" ht="19.2">
      <c r="B416" s="31"/>
      <c r="D416" s="146" t="s">
        <v>158</v>
      </c>
      <c r="F416" s="147" t="s">
        <v>574</v>
      </c>
      <c r="I416" s="148"/>
      <c r="L416" s="31"/>
      <c r="M416" s="149"/>
      <c r="T416" s="53"/>
      <c r="AT416" s="16" t="s">
        <v>158</v>
      </c>
      <c r="AU416" s="16" t="s">
        <v>85</v>
      </c>
    </row>
    <row r="417" spans="2:51" s="12" customFormat="1" ht="12">
      <c r="B417" s="150"/>
      <c r="D417" s="146" t="s">
        <v>160</v>
      </c>
      <c r="F417" s="152" t="s">
        <v>576</v>
      </c>
      <c r="H417" s="153">
        <v>146.671</v>
      </c>
      <c r="I417" s="154"/>
      <c r="L417" s="150"/>
      <c r="M417" s="155"/>
      <c r="T417" s="156"/>
      <c r="AT417" s="151" t="s">
        <v>160</v>
      </c>
      <c r="AU417" s="151" t="s">
        <v>85</v>
      </c>
      <c r="AV417" s="12" t="s">
        <v>85</v>
      </c>
      <c r="AW417" s="12" t="s">
        <v>4</v>
      </c>
      <c r="AX417" s="12" t="s">
        <v>83</v>
      </c>
      <c r="AY417" s="151" t="s">
        <v>150</v>
      </c>
    </row>
    <row r="418" spans="2:65" s="1" customFormat="1" ht="24.15" customHeight="1">
      <c r="B418" s="31"/>
      <c r="C418" s="132" t="s">
        <v>577</v>
      </c>
      <c r="D418" s="132" t="s">
        <v>152</v>
      </c>
      <c r="E418" s="133" t="s">
        <v>578</v>
      </c>
      <c r="F418" s="134" t="s">
        <v>579</v>
      </c>
      <c r="G418" s="135" t="s">
        <v>155</v>
      </c>
      <c r="H418" s="136">
        <v>38.759</v>
      </c>
      <c r="I418" s="137"/>
      <c r="J418" s="138">
        <f>ROUND(I418*H418,2)</f>
        <v>0</v>
      </c>
      <c r="K418" s="139"/>
      <c r="L418" s="31"/>
      <c r="M418" s="140" t="s">
        <v>1</v>
      </c>
      <c r="N418" s="141" t="s">
        <v>41</v>
      </c>
      <c r="P418" s="142">
        <f>O418*H418</f>
        <v>0</v>
      </c>
      <c r="Q418" s="142">
        <v>0.0027</v>
      </c>
      <c r="R418" s="142">
        <f>Q418*H418</f>
        <v>0.1046493</v>
      </c>
      <c r="S418" s="142">
        <v>0</v>
      </c>
      <c r="T418" s="143">
        <f>S418*H418</f>
        <v>0</v>
      </c>
      <c r="AR418" s="144" t="s">
        <v>156</v>
      </c>
      <c r="AT418" s="144" t="s">
        <v>152</v>
      </c>
      <c r="AU418" s="144" t="s">
        <v>85</v>
      </c>
      <c r="AY418" s="16" t="s">
        <v>150</v>
      </c>
      <c r="BE418" s="145">
        <f>IF(N418="základní",J418,0)</f>
        <v>0</v>
      </c>
      <c r="BF418" s="145">
        <f>IF(N418="snížená",J418,0)</f>
        <v>0</v>
      </c>
      <c r="BG418" s="145">
        <f>IF(N418="zákl. přenesená",J418,0)</f>
        <v>0</v>
      </c>
      <c r="BH418" s="145">
        <f>IF(N418="sníž. přenesená",J418,0)</f>
        <v>0</v>
      </c>
      <c r="BI418" s="145">
        <f>IF(N418="nulová",J418,0)</f>
        <v>0</v>
      </c>
      <c r="BJ418" s="16" t="s">
        <v>83</v>
      </c>
      <c r="BK418" s="145">
        <f>ROUND(I418*H418,2)</f>
        <v>0</v>
      </c>
      <c r="BL418" s="16" t="s">
        <v>156</v>
      </c>
      <c r="BM418" s="144" t="s">
        <v>580</v>
      </c>
    </row>
    <row r="419" spans="2:47" s="1" customFormat="1" ht="19.2">
      <c r="B419" s="31"/>
      <c r="D419" s="146" t="s">
        <v>158</v>
      </c>
      <c r="F419" s="147" t="s">
        <v>581</v>
      </c>
      <c r="I419" s="148"/>
      <c r="L419" s="31"/>
      <c r="M419" s="149"/>
      <c r="T419" s="53"/>
      <c r="AT419" s="16" t="s">
        <v>158</v>
      </c>
      <c r="AU419" s="16" t="s">
        <v>85</v>
      </c>
    </row>
    <row r="420" spans="2:51" s="12" customFormat="1" ht="12">
      <c r="B420" s="150"/>
      <c r="D420" s="146" t="s">
        <v>160</v>
      </c>
      <c r="E420" s="151" t="s">
        <v>1</v>
      </c>
      <c r="F420" s="152" t="s">
        <v>582</v>
      </c>
      <c r="H420" s="153">
        <v>29.45</v>
      </c>
      <c r="I420" s="154"/>
      <c r="L420" s="150"/>
      <c r="M420" s="155"/>
      <c r="T420" s="156"/>
      <c r="AT420" s="151" t="s">
        <v>160</v>
      </c>
      <c r="AU420" s="151" t="s">
        <v>85</v>
      </c>
      <c r="AV420" s="12" t="s">
        <v>85</v>
      </c>
      <c r="AW420" s="12" t="s">
        <v>32</v>
      </c>
      <c r="AX420" s="12" t="s">
        <v>76</v>
      </c>
      <c r="AY420" s="151" t="s">
        <v>150</v>
      </c>
    </row>
    <row r="421" spans="2:51" s="12" customFormat="1" ht="12">
      <c r="B421" s="150"/>
      <c r="D421" s="146" t="s">
        <v>160</v>
      </c>
      <c r="E421" s="151" t="s">
        <v>1</v>
      </c>
      <c r="F421" s="152" t="s">
        <v>583</v>
      </c>
      <c r="H421" s="153">
        <v>0.9</v>
      </c>
      <c r="I421" s="154"/>
      <c r="L421" s="150"/>
      <c r="M421" s="155"/>
      <c r="T421" s="156"/>
      <c r="AT421" s="151" t="s">
        <v>160</v>
      </c>
      <c r="AU421" s="151" t="s">
        <v>85</v>
      </c>
      <c r="AV421" s="12" t="s">
        <v>85</v>
      </c>
      <c r="AW421" s="12" t="s">
        <v>32</v>
      </c>
      <c r="AX421" s="12" t="s">
        <v>76</v>
      </c>
      <c r="AY421" s="151" t="s">
        <v>150</v>
      </c>
    </row>
    <row r="422" spans="2:51" s="12" customFormat="1" ht="12">
      <c r="B422" s="150"/>
      <c r="D422" s="146" t="s">
        <v>160</v>
      </c>
      <c r="E422" s="151" t="s">
        <v>1</v>
      </c>
      <c r="F422" s="152" t="s">
        <v>584</v>
      </c>
      <c r="H422" s="153">
        <v>1.974</v>
      </c>
      <c r="I422" s="154"/>
      <c r="L422" s="150"/>
      <c r="M422" s="155"/>
      <c r="T422" s="156"/>
      <c r="AT422" s="151" t="s">
        <v>160</v>
      </c>
      <c r="AU422" s="151" t="s">
        <v>85</v>
      </c>
      <c r="AV422" s="12" t="s">
        <v>85</v>
      </c>
      <c r="AW422" s="12" t="s">
        <v>32</v>
      </c>
      <c r="AX422" s="12" t="s">
        <v>76</v>
      </c>
      <c r="AY422" s="151" t="s">
        <v>150</v>
      </c>
    </row>
    <row r="423" spans="2:51" s="12" customFormat="1" ht="12">
      <c r="B423" s="150"/>
      <c r="D423" s="146" t="s">
        <v>160</v>
      </c>
      <c r="E423" s="151" t="s">
        <v>1</v>
      </c>
      <c r="F423" s="152" t="s">
        <v>585</v>
      </c>
      <c r="H423" s="153">
        <v>5.43</v>
      </c>
      <c r="I423" s="154"/>
      <c r="L423" s="150"/>
      <c r="M423" s="155"/>
      <c r="T423" s="156"/>
      <c r="AT423" s="151" t="s">
        <v>160</v>
      </c>
      <c r="AU423" s="151" t="s">
        <v>85</v>
      </c>
      <c r="AV423" s="12" t="s">
        <v>85</v>
      </c>
      <c r="AW423" s="12" t="s">
        <v>32</v>
      </c>
      <c r="AX423" s="12" t="s">
        <v>76</v>
      </c>
      <c r="AY423" s="151" t="s">
        <v>150</v>
      </c>
    </row>
    <row r="424" spans="2:51" s="12" customFormat="1" ht="12">
      <c r="B424" s="150"/>
      <c r="D424" s="146" t="s">
        <v>160</v>
      </c>
      <c r="E424" s="151" t="s">
        <v>1</v>
      </c>
      <c r="F424" s="152" t="s">
        <v>586</v>
      </c>
      <c r="H424" s="153">
        <v>1.005</v>
      </c>
      <c r="I424" s="154"/>
      <c r="L424" s="150"/>
      <c r="M424" s="155"/>
      <c r="T424" s="156"/>
      <c r="AT424" s="151" t="s">
        <v>160</v>
      </c>
      <c r="AU424" s="151" t="s">
        <v>85</v>
      </c>
      <c r="AV424" s="12" t="s">
        <v>85</v>
      </c>
      <c r="AW424" s="12" t="s">
        <v>32</v>
      </c>
      <c r="AX424" s="12" t="s">
        <v>76</v>
      </c>
      <c r="AY424" s="151" t="s">
        <v>150</v>
      </c>
    </row>
    <row r="425" spans="2:51" s="13" customFormat="1" ht="12">
      <c r="B425" s="157"/>
      <c r="D425" s="146" t="s">
        <v>160</v>
      </c>
      <c r="E425" s="158" t="s">
        <v>1</v>
      </c>
      <c r="F425" s="159" t="s">
        <v>164</v>
      </c>
      <c r="H425" s="160">
        <v>38.759</v>
      </c>
      <c r="I425" s="161"/>
      <c r="L425" s="157"/>
      <c r="M425" s="162"/>
      <c r="T425" s="163"/>
      <c r="AT425" s="158" t="s">
        <v>160</v>
      </c>
      <c r="AU425" s="158" t="s">
        <v>85</v>
      </c>
      <c r="AV425" s="13" t="s">
        <v>156</v>
      </c>
      <c r="AW425" s="13" t="s">
        <v>32</v>
      </c>
      <c r="AX425" s="13" t="s">
        <v>83</v>
      </c>
      <c r="AY425" s="158" t="s">
        <v>150</v>
      </c>
    </row>
    <row r="426" spans="2:65" s="1" customFormat="1" ht="24.15" customHeight="1">
      <c r="B426" s="31"/>
      <c r="C426" s="132" t="s">
        <v>587</v>
      </c>
      <c r="D426" s="132" t="s">
        <v>152</v>
      </c>
      <c r="E426" s="133" t="s">
        <v>588</v>
      </c>
      <c r="F426" s="134" t="s">
        <v>589</v>
      </c>
      <c r="G426" s="135" t="s">
        <v>155</v>
      </c>
      <c r="H426" s="136">
        <v>58.53</v>
      </c>
      <c r="I426" s="137"/>
      <c r="J426" s="138">
        <f>ROUND(I426*H426,2)</f>
        <v>0</v>
      </c>
      <c r="K426" s="139"/>
      <c r="L426" s="31"/>
      <c r="M426" s="140" t="s">
        <v>1</v>
      </c>
      <c r="N426" s="141" t="s">
        <v>41</v>
      </c>
      <c r="P426" s="142">
        <f>O426*H426</f>
        <v>0</v>
      </c>
      <c r="Q426" s="142">
        <v>0</v>
      </c>
      <c r="R426" s="142">
        <f>Q426*H426</f>
        <v>0</v>
      </c>
      <c r="S426" s="142">
        <v>0</v>
      </c>
      <c r="T426" s="143">
        <f>S426*H426</f>
        <v>0</v>
      </c>
      <c r="AR426" s="144" t="s">
        <v>156</v>
      </c>
      <c r="AT426" s="144" t="s">
        <v>152</v>
      </c>
      <c r="AU426" s="144" t="s">
        <v>85</v>
      </c>
      <c r="AY426" s="16" t="s">
        <v>150</v>
      </c>
      <c r="BE426" s="145">
        <f>IF(N426="základní",J426,0)</f>
        <v>0</v>
      </c>
      <c r="BF426" s="145">
        <f>IF(N426="snížená",J426,0)</f>
        <v>0</v>
      </c>
      <c r="BG426" s="145">
        <f>IF(N426="zákl. přenesená",J426,0)</f>
        <v>0</v>
      </c>
      <c r="BH426" s="145">
        <f>IF(N426="sníž. přenesená",J426,0)</f>
        <v>0</v>
      </c>
      <c r="BI426" s="145">
        <f>IF(N426="nulová",J426,0)</f>
        <v>0</v>
      </c>
      <c r="BJ426" s="16" t="s">
        <v>83</v>
      </c>
      <c r="BK426" s="145">
        <f>ROUND(I426*H426,2)</f>
        <v>0</v>
      </c>
      <c r="BL426" s="16" t="s">
        <v>156</v>
      </c>
      <c r="BM426" s="144" t="s">
        <v>590</v>
      </c>
    </row>
    <row r="427" spans="2:47" s="1" customFormat="1" ht="28.8">
      <c r="B427" s="31"/>
      <c r="D427" s="146" t="s">
        <v>158</v>
      </c>
      <c r="F427" s="147" t="s">
        <v>591</v>
      </c>
      <c r="I427" s="148"/>
      <c r="L427" s="31"/>
      <c r="M427" s="149"/>
      <c r="T427" s="53"/>
      <c r="AT427" s="16" t="s">
        <v>158</v>
      </c>
      <c r="AU427" s="16" t="s">
        <v>85</v>
      </c>
    </row>
    <row r="428" spans="2:51" s="12" customFormat="1" ht="20.4">
      <c r="B428" s="150"/>
      <c r="D428" s="146" t="s">
        <v>160</v>
      </c>
      <c r="E428" s="151" t="s">
        <v>1</v>
      </c>
      <c r="F428" s="152" t="s">
        <v>592</v>
      </c>
      <c r="H428" s="153">
        <v>56.362</v>
      </c>
      <c r="I428" s="154"/>
      <c r="L428" s="150"/>
      <c r="M428" s="155"/>
      <c r="T428" s="156"/>
      <c r="AT428" s="151" t="s">
        <v>160</v>
      </c>
      <c r="AU428" s="151" t="s">
        <v>85</v>
      </c>
      <c r="AV428" s="12" t="s">
        <v>85</v>
      </c>
      <c r="AW428" s="12" t="s">
        <v>32</v>
      </c>
      <c r="AX428" s="12" t="s">
        <v>76</v>
      </c>
      <c r="AY428" s="151" t="s">
        <v>150</v>
      </c>
    </row>
    <row r="429" spans="2:51" s="12" customFormat="1" ht="12">
      <c r="B429" s="150"/>
      <c r="D429" s="146" t="s">
        <v>160</v>
      </c>
      <c r="E429" s="151" t="s">
        <v>1</v>
      </c>
      <c r="F429" s="152" t="s">
        <v>593</v>
      </c>
      <c r="H429" s="153">
        <v>2.168</v>
      </c>
      <c r="I429" s="154"/>
      <c r="L429" s="150"/>
      <c r="M429" s="155"/>
      <c r="T429" s="156"/>
      <c r="AT429" s="151" t="s">
        <v>160</v>
      </c>
      <c r="AU429" s="151" t="s">
        <v>85</v>
      </c>
      <c r="AV429" s="12" t="s">
        <v>85</v>
      </c>
      <c r="AW429" s="12" t="s">
        <v>32</v>
      </c>
      <c r="AX429" s="12" t="s">
        <v>76</v>
      </c>
      <c r="AY429" s="151" t="s">
        <v>150</v>
      </c>
    </row>
    <row r="430" spans="2:51" s="13" customFormat="1" ht="12">
      <c r="B430" s="157"/>
      <c r="D430" s="146" t="s">
        <v>160</v>
      </c>
      <c r="E430" s="158" t="s">
        <v>1</v>
      </c>
      <c r="F430" s="159" t="s">
        <v>164</v>
      </c>
      <c r="H430" s="160">
        <v>58.53</v>
      </c>
      <c r="I430" s="161"/>
      <c r="L430" s="157"/>
      <c r="M430" s="162"/>
      <c r="T430" s="163"/>
      <c r="AT430" s="158" t="s">
        <v>160</v>
      </c>
      <c r="AU430" s="158" t="s">
        <v>85</v>
      </c>
      <c r="AV430" s="13" t="s">
        <v>156</v>
      </c>
      <c r="AW430" s="13" t="s">
        <v>32</v>
      </c>
      <c r="AX430" s="13" t="s">
        <v>83</v>
      </c>
      <c r="AY430" s="158" t="s">
        <v>150</v>
      </c>
    </row>
    <row r="431" spans="2:65" s="1" customFormat="1" ht="24.15" customHeight="1">
      <c r="B431" s="31"/>
      <c r="C431" s="132" t="s">
        <v>594</v>
      </c>
      <c r="D431" s="132" t="s">
        <v>595</v>
      </c>
      <c r="E431" s="133" t="s">
        <v>596</v>
      </c>
      <c r="F431" s="134" t="s">
        <v>597</v>
      </c>
      <c r="G431" s="135" t="s">
        <v>167</v>
      </c>
      <c r="H431" s="136">
        <v>2.875</v>
      </c>
      <c r="I431" s="137"/>
      <c r="J431" s="138">
        <f>ROUND(I431*H431,2)</f>
        <v>0</v>
      </c>
      <c r="K431" s="139"/>
      <c r="L431" s="31"/>
      <c r="M431" s="140" t="s">
        <v>1</v>
      </c>
      <c r="N431" s="141" t="s">
        <v>41</v>
      </c>
      <c r="P431" s="142">
        <f>O431*H431</f>
        <v>0</v>
      </c>
      <c r="Q431" s="142">
        <v>0</v>
      </c>
      <c r="R431" s="142">
        <f>Q431*H431</f>
        <v>0</v>
      </c>
      <c r="S431" s="142">
        <v>0</v>
      </c>
      <c r="T431" s="143">
        <f>S431*H431</f>
        <v>0</v>
      </c>
      <c r="AR431" s="144" t="s">
        <v>156</v>
      </c>
      <c r="AT431" s="144" t="s">
        <v>152</v>
      </c>
      <c r="AU431" s="144" t="s">
        <v>85</v>
      </c>
      <c r="AY431" s="16" t="s">
        <v>150</v>
      </c>
      <c r="BE431" s="145">
        <f>IF(N431="základní",J431,0)</f>
        <v>0</v>
      </c>
      <c r="BF431" s="145">
        <f>IF(N431="snížená",J431,0)</f>
        <v>0</v>
      </c>
      <c r="BG431" s="145">
        <f>IF(N431="zákl. přenesená",J431,0)</f>
        <v>0</v>
      </c>
      <c r="BH431" s="145">
        <f>IF(N431="sníž. přenesená",J431,0)</f>
        <v>0</v>
      </c>
      <c r="BI431" s="145">
        <f>IF(N431="nulová",J431,0)</f>
        <v>0</v>
      </c>
      <c r="BJ431" s="16" t="s">
        <v>83</v>
      </c>
      <c r="BK431" s="145">
        <f>ROUND(I431*H431,2)</f>
        <v>0</v>
      </c>
      <c r="BL431" s="16" t="s">
        <v>156</v>
      </c>
      <c r="BM431" s="144" t="s">
        <v>598</v>
      </c>
    </row>
    <row r="432" spans="2:47" s="1" customFormat="1" ht="19.2">
      <c r="B432" s="31"/>
      <c r="D432" s="146" t="s">
        <v>158</v>
      </c>
      <c r="F432" s="147" t="s">
        <v>599</v>
      </c>
      <c r="I432" s="148"/>
      <c r="L432" s="31"/>
      <c r="M432" s="149"/>
      <c r="T432" s="53"/>
      <c r="AT432" s="16" t="s">
        <v>158</v>
      </c>
      <c r="AU432" s="16" t="s">
        <v>85</v>
      </c>
    </row>
    <row r="433" spans="2:51" s="12" customFormat="1" ht="12">
      <c r="B433" s="150"/>
      <c r="D433" s="146" t="s">
        <v>160</v>
      </c>
      <c r="E433" s="151" t="s">
        <v>1</v>
      </c>
      <c r="F433" s="152" t="s">
        <v>600</v>
      </c>
      <c r="H433" s="153">
        <v>2.875</v>
      </c>
      <c r="I433" s="154"/>
      <c r="L433" s="150"/>
      <c r="M433" s="155"/>
      <c r="T433" s="156"/>
      <c r="AT433" s="151" t="s">
        <v>160</v>
      </c>
      <c r="AU433" s="151" t="s">
        <v>85</v>
      </c>
      <c r="AV433" s="12" t="s">
        <v>85</v>
      </c>
      <c r="AW433" s="12" t="s">
        <v>32</v>
      </c>
      <c r="AX433" s="12" t="s">
        <v>83</v>
      </c>
      <c r="AY433" s="151" t="s">
        <v>150</v>
      </c>
    </row>
    <row r="434" spans="2:65" s="1" customFormat="1" ht="24.15" customHeight="1">
      <c r="B434" s="31"/>
      <c r="C434" s="132" t="s">
        <v>601</v>
      </c>
      <c r="D434" s="132" t="s">
        <v>152</v>
      </c>
      <c r="E434" s="133" t="s">
        <v>602</v>
      </c>
      <c r="F434" s="134" t="s">
        <v>603</v>
      </c>
      <c r="G434" s="135" t="s">
        <v>167</v>
      </c>
      <c r="H434" s="136">
        <v>8.138</v>
      </c>
      <c r="I434" s="137"/>
      <c r="J434" s="138">
        <f>ROUND(I434*H434,2)</f>
        <v>0</v>
      </c>
      <c r="K434" s="139"/>
      <c r="L434" s="31"/>
      <c r="M434" s="140" t="s">
        <v>1</v>
      </c>
      <c r="N434" s="141" t="s">
        <v>41</v>
      </c>
      <c r="P434" s="142">
        <f>O434*H434</f>
        <v>0</v>
      </c>
      <c r="Q434" s="142">
        <v>2.25634</v>
      </c>
      <c r="R434" s="142">
        <f>Q434*H434</f>
        <v>18.362094919999997</v>
      </c>
      <c r="S434" s="142">
        <v>0</v>
      </c>
      <c r="T434" s="143">
        <f>S434*H434</f>
        <v>0</v>
      </c>
      <c r="AR434" s="144" t="s">
        <v>156</v>
      </c>
      <c r="AT434" s="144" t="s">
        <v>152</v>
      </c>
      <c r="AU434" s="144" t="s">
        <v>85</v>
      </c>
      <c r="AY434" s="16" t="s">
        <v>150</v>
      </c>
      <c r="BE434" s="145">
        <f>IF(N434="základní",J434,0)</f>
        <v>0</v>
      </c>
      <c r="BF434" s="145">
        <f>IF(N434="snížená",J434,0)</f>
        <v>0</v>
      </c>
      <c r="BG434" s="145">
        <f>IF(N434="zákl. přenesená",J434,0)</f>
        <v>0</v>
      </c>
      <c r="BH434" s="145">
        <f>IF(N434="sníž. přenesená",J434,0)</f>
        <v>0</v>
      </c>
      <c r="BI434" s="145">
        <f>IF(N434="nulová",J434,0)</f>
        <v>0</v>
      </c>
      <c r="BJ434" s="16" t="s">
        <v>83</v>
      </c>
      <c r="BK434" s="145">
        <f>ROUND(I434*H434,2)</f>
        <v>0</v>
      </c>
      <c r="BL434" s="16" t="s">
        <v>156</v>
      </c>
      <c r="BM434" s="144" t="s">
        <v>604</v>
      </c>
    </row>
    <row r="435" spans="2:47" s="1" customFormat="1" ht="19.2">
      <c r="B435" s="31"/>
      <c r="D435" s="146" t="s">
        <v>158</v>
      </c>
      <c r="F435" s="147" t="s">
        <v>605</v>
      </c>
      <c r="I435" s="148"/>
      <c r="L435" s="31"/>
      <c r="M435" s="149"/>
      <c r="T435" s="53"/>
      <c r="AT435" s="16" t="s">
        <v>158</v>
      </c>
      <c r="AU435" s="16" t="s">
        <v>85</v>
      </c>
    </row>
    <row r="436" spans="2:51" s="12" customFormat="1" ht="30.6">
      <c r="B436" s="150"/>
      <c r="D436" s="146" t="s">
        <v>160</v>
      </c>
      <c r="E436" s="151" t="s">
        <v>1</v>
      </c>
      <c r="F436" s="152" t="s">
        <v>606</v>
      </c>
      <c r="H436" s="153">
        <v>5.833</v>
      </c>
      <c r="I436" s="154"/>
      <c r="L436" s="150"/>
      <c r="M436" s="155"/>
      <c r="T436" s="156"/>
      <c r="AT436" s="151" t="s">
        <v>160</v>
      </c>
      <c r="AU436" s="151" t="s">
        <v>85</v>
      </c>
      <c r="AV436" s="12" t="s">
        <v>85</v>
      </c>
      <c r="AW436" s="12" t="s">
        <v>32</v>
      </c>
      <c r="AX436" s="12" t="s">
        <v>76</v>
      </c>
      <c r="AY436" s="151" t="s">
        <v>150</v>
      </c>
    </row>
    <row r="437" spans="2:51" s="12" customFormat="1" ht="12">
      <c r="B437" s="150"/>
      <c r="D437" s="146" t="s">
        <v>160</v>
      </c>
      <c r="E437" s="151" t="s">
        <v>1</v>
      </c>
      <c r="F437" s="152" t="s">
        <v>607</v>
      </c>
      <c r="H437" s="153">
        <v>2.305</v>
      </c>
      <c r="I437" s="154"/>
      <c r="L437" s="150"/>
      <c r="M437" s="155"/>
      <c r="T437" s="156"/>
      <c r="AT437" s="151" t="s">
        <v>160</v>
      </c>
      <c r="AU437" s="151" t="s">
        <v>85</v>
      </c>
      <c r="AV437" s="12" t="s">
        <v>85</v>
      </c>
      <c r="AW437" s="12" t="s">
        <v>32</v>
      </c>
      <c r="AX437" s="12" t="s">
        <v>76</v>
      </c>
      <c r="AY437" s="151" t="s">
        <v>150</v>
      </c>
    </row>
    <row r="438" spans="2:51" s="13" customFormat="1" ht="12">
      <c r="B438" s="157"/>
      <c r="D438" s="146" t="s">
        <v>160</v>
      </c>
      <c r="E438" s="158" t="s">
        <v>1</v>
      </c>
      <c r="F438" s="159" t="s">
        <v>164</v>
      </c>
      <c r="H438" s="160">
        <v>8.138</v>
      </c>
      <c r="I438" s="161"/>
      <c r="L438" s="157"/>
      <c r="M438" s="162"/>
      <c r="T438" s="163"/>
      <c r="AT438" s="158" t="s">
        <v>160</v>
      </c>
      <c r="AU438" s="158" t="s">
        <v>85</v>
      </c>
      <c r="AV438" s="13" t="s">
        <v>156</v>
      </c>
      <c r="AW438" s="13" t="s">
        <v>32</v>
      </c>
      <c r="AX438" s="13" t="s">
        <v>83</v>
      </c>
      <c r="AY438" s="158" t="s">
        <v>150</v>
      </c>
    </row>
    <row r="439" spans="2:65" s="1" customFormat="1" ht="24.15" customHeight="1">
      <c r="B439" s="31"/>
      <c r="C439" s="132" t="s">
        <v>608</v>
      </c>
      <c r="D439" s="132" t="s">
        <v>152</v>
      </c>
      <c r="E439" s="133" t="s">
        <v>609</v>
      </c>
      <c r="F439" s="134" t="s">
        <v>610</v>
      </c>
      <c r="G439" s="135" t="s">
        <v>167</v>
      </c>
      <c r="H439" s="136">
        <v>5.18</v>
      </c>
      <c r="I439" s="137"/>
      <c r="J439" s="138">
        <f>ROUND(I439*H439,2)</f>
        <v>0</v>
      </c>
      <c r="K439" s="139"/>
      <c r="L439" s="31"/>
      <c r="M439" s="140" t="s">
        <v>1</v>
      </c>
      <c r="N439" s="141" t="s">
        <v>41</v>
      </c>
      <c r="P439" s="142">
        <f>O439*H439</f>
        <v>0</v>
      </c>
      <c r="Q439" s="142">
        <v>0</v>
      </c>
      <c r="R439" s="142">
        <f>Q439*H439</f>
        <v>0</v>
      </c>
      <c r="S439" s="142">
        <v>0</v>
      </c>
      <c r="T439" s="143">
        <f>S439*H439</f>
        <v>0</v>
      </c>
      <c r="AR439" s="144" t="s">
        <v>156</v>
      </c>
      <c r="AT439" s="144" t="s">
        <v>152</v>
      </c>
      <c r="AU439" s="144" t="s">
        <v>85</v>
      </c>
      <c r="AY439" s="16" t="s">
        <v>150</v>
      </c>
      <c r="BE439" s="145">
        <f>IF(N439="základní",J439,0)</f>
        <v>0</v>
      </c>
      <c r="BF439" s="145">
        <f>IF(N439="snížená",J439,0)</f>
        <v>0</v>
      </c>
      <c r="BG439" s="145">
        <f>IF(N439="zákl. přenesená",J439,0)</f>
        <v>0</v>
      </c>
      <c r="BH439" s="145">
        <f>IF(N439="sníž. přenesená",J439,0)</f>
        <v>0</v>
      </c>
      <c r="BI439" s="145">
        <f>IF(N439="nulová",J439,0)</f>
        <v>0</v>
      </c>
      <c r="BJ439" s="16" t="s">
        <v>83</v>
      </c>
      <c r="BK439" s="145">
        <f>ROUND(I439*H439,2)</f>
        <v>0</v>
      </c>
      <c r="BL439" s="16" t="s">
        <v>156</v>
      </c>
      <c r="BM439" s="144" t="s">
        <v>611</v>
      </c>
    </row>
    <row r="440" spans="2:47" s="1" customFormat="1" ht="19.2">
      <c r="B440" s="31"/>
      <c r="D440" s="146" t="s">
        <v>158</v>
      </c>
      <c r="F440" s="147" t="s">
        <v>612</v>
      </c>
      <c r="I440" s="148"/>
      <c r="L440" s="31"/>
      <c r="M440" s="149"/>
      <c r="T440" s="53"/>
      <c r="AT440" s="16" t="s">
        <v>158</v>
      </c>
      <c r="AU440" s="16" t="s">
        <v>85</v>
      </c>
    </row>
    <row r="441" spans="2:51" s="12" customFormat="1" ht="12">
      <c r="B441" s="150"/>
      <c r="D441" s="146" t="s">
        <v>160</v>
      </c>
      <c r="E441" s="151" t="s">
        <v>1</v>
      </c>
      <c r="F441" s="152" t="s">
        <v>600</v>
      </c>
      <c r="H441" s="153">
        <v>2.875</v>
      </c>
      <c r="I441" s="154"/>
      <c r="L441" s="150"/>
      <c r="M441" s="155"/>
      <c r="T441" s="156"/>
      <c r="AT441" s="151" t="s">
        <v>160</v>
      </c>
      <c r="AU441" s="151" t="s">
        <v>85</v>
      </c>
      <c r="AV441" s="12" t="s">
        <v>85</v>
      </c>
      <c r="AW441" s="12" t="s">
        <v>32</v>
      </c>
      <c r="AX441" s="12" t="s">
        <v>76</v>
      </c>
      <c r="AY441" s="151" t="s">
        <v>150</v>
      </c>
    </row>
    <row r="442" spans="2:51" s="12" customFormat="1" ht="12">
      <c r="B442" s="150"/>
      <c r="D442" s="146" t="s">
        <v>160</v>
      </c>
      <c r="E442" s="151" t="s">
        <v>1</v>
      </c>
      <c r="F442" s="152" t="s">
        <v>607</v>
      </c>
      <c r="H442" s="153">
        <v>2.305</v>
      </c>
      <c r="I442" s="154"/>
      <c r="L442" s="150"/>
      <c r="M442" s="155"/>
      <c r="T442" s="156"/>
      <c r="AT442" s="151" t="s">
        <v>160</v>
      </c>
      <c r="AU442" s="151" t="s">
        <v>85</v>
      </c>
      <c r="AV442" s="12" t="s">
        <v>85</v>
      </c>
      <c r="AW442" s="12" t="s">
        <v>32</v>
      </c>
      <c r="AX442" s="12" t="s">
        <v>76</v>
      </c>
      <c r="AY442" s="151" t="s">
        <v>150</v>
      </c>
    </row>
    <row r="443" spans="2:51" s="13" customFormat="1" ht="12">
      <c r="B443" s="157"/>
      <c r="D443" s="146" t="s">
        <v>160</v>
      </c>
      <c r="E443" s="158" t="s">
        <v>1</v>
      </c>
      <c r="F443" s="159" t="s">
        <v>164</v>
      </c>
      <c r="H443" s="160">
        <v>5.18</v>
      </c>
      <c r="I443" s="161"/>
      <c r="L443" s="157"/>
      <c r="M443" s="162"/>
      <c r="T443" s="163"/>
      <c r="AT443" s="158" t="s">
        <v>160</v>
      </c>
      <c r="AU443" s="158" t="s">
        <v>85</v>
      </c>
      <c r="AV443" s="13" t="s">
        <v>156</v>
      </c>
      <c r="AW443" s="13" t="s">
        <v>32</v>
      </c>
      <c r="AX443" s="13" t="s">
        <v>83</v>
      </c>
      <c r="AY443" s="158" t="s">
        <v>150</v>
      </c>
    </row>
    <row r="444" spans="2:65" s="1" customFormat="1" ht="24.15" customHeight="1">
      <c r="B444" s="31"/>
      <c r="C444" s="132" t="s">
        <v>613</v>
      </c>
      <c r="D444" s="132" t="s">
        <v>152</v>
      </c>
      <c r="E444" s="133" t="s">
        <v>614</v>
      </c>
      <c r="F444" s="134" t="s">
        <v>615</v>
      </c>
      <c r="G444" s="135" t="s">
        <v>167</v>
      </c>
      <c r="H444" s="136">
        <v>2.875</v>
      </c>
      <c r="I444" s="137"/>
      <c r="J444" s="138">
        <f>ROUND(I444*H444,2)</f>
        <v>0</v>
      </c>
      <c r="K444" s="139"/>
      <c r="L444" s="31"/>
      <c r="M444" s="140" t="s">
        <v>1</v>
      </c>
      <c r="N444" s="141" t="s">
        <v>41</v>
      </c>
      <c r="P444" s="142">
        <f>O444*H444</f>
        <v>0</v>
      </c>
      <c r="Q444" s="142">
        <v>0</v>
      </c>
      <c r="R444" s="142">
        <f>Q444*H444</f>
        <v>0</v>
      </c>
      <c r="S444" s="142">
        <v>0</v>
      </c>
      <c r="T444" s="143">
        <f>S444*H444</f>
        <v>0</v>
      </c>
      <c r="AR444" s="144" t="s">
        <v>156</v>
      </c>
      <c r="AT444" s="144" t="s">
        <v>152</v>
      </c>
      <c r="AU444" s="144" t="s">
        <v>85</v>
      </c>
      <c r="AY444" s="16" t="s">
        <v>150</v>
      </c>
      <c r="BE444" s="145">
        <f>IF(N444="základní",J444,0)</f>
        <v>0</v>
      </c>
      <c r="BF444" s="145">
        <f>IF(N444="snížená",J444,0)</f>
        <v>0</v>
      </c>
      <c r="BG444" s="145">
        <f>IF(N444="zákl. přenesená",J444,0)</f>
        <v>0</v>
      </c>
      <c r="BH444" s="145">
        <f>IF(N444="sníž. přenesená",J444,0)</f>
        <v>0</v>
      </c>
      <c r="BI444" s="145">
        <f>IF(N444="nulová",J444,0)</f>
        <v>0</v>
      </c>
      <c r="BJ444" s="16" t="s">
        <v>83</v>
      </c>
      <c r="BK444" s="145">
        <f>ROUND(I444*H444,2)</f>
        <v>0</v>
      </c>
      <c r="BL444" s="16" t="s">
        <v>156</v>
      </c>
      <c r="BM444" s="144" t="s">
        <v>616</v>
      </c>
    </row>
    <row r="445" spans="2:47" s="1" customFormat="1" ht="28.8">
      <c r="B445" s="31"/>
      <c r="D445" s="146" t="s">
        <v>158</v>
      </c>
      <c r="F445" s="147" t="s">
        <v>617</v>
      </c>
      <c r="I445" s="148"/>
      <c r="L445" s="31"/>
      <c r="M445" s="149"/>
      <c r="T445" s="53"/>
      <c r="AT445" s="16" t="s">
        <v>158</v>
      </c>
      <c r="AU445" s="16" t="s">
        <v>85</v>
      </c>
    </row>
    <row r="446" spans="2:51" s="12" customFormat="1" ht="12">
      <c r="B446" s="150"/>
      <c r="D446" s="146" t="s">
        <v>160</v>
      </c>
      <c r="E446" s="151" t="s">
        <v>1</v>
      </c>
      <c r="F446" s="152" t="s">
        <v>600</v>
      </c>
      <c r="H446" s="153">
        <v>2.875</v>
      </c>
      <c r="I446" s="154"/>
      <c r="L446" s="150"/>
      <c r="M446" s="155"/>
      <c r="T446" s="156"/>
      <c r="AT446" s="151" t="s">
        <v>160</v>
      </c>
      <c r="AU446" s="151" t="s">
        <v>85</v>
      </c>
      <c r="AV446" s="12" t="s">
        <v>85</v>
      </c>
      <c r="AW446" s="12" t="s">
        <v>32</v>
      </c>
      <c r="AX446" s="12" t="s">
        <v>83</v>
      </c>
      <c r="AY446" s="151" t="s">
        <v>150</v>
      </c>
    </row>
    <row r="447" spans="2:65" s="1" customFormat="1" ht="16.5" customHeight="1">
      <c r="B447" s="31"/>
      <c r="C447" s="132" t="s">
        <v>618</v>
      </c>
      <c r="D447" s="132" t="s">
        <v>152</v>
      </c>
      <c r="E447" s="133" t="s">
        <v>619</v>
      </c>
      <c r="F447" s="134" t="s">
        <v>620</v>
      </c>
      <c r="G447" s="135" t="s">
        <v>214</v>
      </c>
      <c r="H447" s="136">
        <v>0.231</v>
      </c>
      <c r="I447" s="137"/>
      <c r="J447" s="138">
        <f>ROUND(I447*H447,2)</f>
        <v>0</v>
      </c>
      <c r="K447" s="139"/>
      <c r="L447" s="31"/>
      <c r="M447" s="140" t="s">
        <v>1</v>
      </c>
      <c r="N447" s="141" t="s">
        <v>41</v>
      </c>
      <c r="P447" s="142">
        <f>O447*H447</f>
        <v>0</v>
      </c>
      <c r="Q447" s="142">
        <v>1.05306</v>
      </c>
      <c r="R447" s="142">
        <f>Q447*H447</f>
        <v>0.24325686000000005</v>
      </c>
      <c r="S447" s="142">
        <v>0</v>
      </c>
      <c r="T447" s="143">
        <f>S447*H447</f>
        <v>0</v>
      </c>
      <c r="AR447" s="144" t="s">
        <v>156</v>
      </c>
      <c r="AT447" s="144" t="s">
        <v>152</v>
      </c>
      <c r="AU447" s="144" t="s">
        <v>85</v>
      </c>
      <c r="AY447" s="16" t="s">
        <v>150</v>
      </c>
      <c r="BE447" s="145">
        <f>IF(N447="základní",J447,0)</f>
        <v>0</v>
      </c>
      <c r="BF447" s="145">
        <f>IF(N447="snížená",J447,0)</f>
        <v>0</v>
      </c>
      <c r="BG447" s="145">
        <f>IF(N447="zákl. přenesená",J447,0)</f>
        <v>0</v>
      </c>
      <c r="BH447" s="145">
        <f>IF(N447="sníž. přenesená",J447,0)</f>
        <v>0</v>
      </c>
      <c r="BI447" s="145">
        <f>IF(N447="nulová",J447,0)</f>
        <v>0</v>
      </c>
      <c r="BJ447" s="16" t="s">
        <v>83</v>
      </c>
      <c r="BK447" s="145">
        <f>ROUND(I447*H447,2)</f>
        <v>0</v>
      </c>
      <c r="BL447" s="16" t="s">
        <v>156</v>
      </c>
      <c r="BM447" s="144" t="s">
        <v>621</v>
      </c>
    </row>
    <row r="448" spans="2:47" s="1" customFormat="1" ht="12">
      <c r="B448" s="31"/>
      <c r="D448" s="146" t="s">
        <v>158</v>
      </c>
      <c r="F448" s="147" t="s">
        <v>622</v>
      </c>
      <c r="I448" s="148"/>
      <c r="L448" s="31"/>
      <c r="M448" s="149"/>
      <c r="T448" s="53"/>
      <c r="AT448" s="16" t="s">
        <v>158</v>
      </c>
      <c r="AU448" s="16" t="s">
        <v>85</v>
      </c>
    </row>
    <row r="449" spans="2:51" s="12" customFormat="1" ht="12">
      <c r="B449" s="150"/>
      <c r="D449" s="146" t="s">
        <v>160</v>
      </c>
      <c r="E449" s="151" t="s">
        <v>1</v>
      </c>
      <c r="F449" s="152" t="s">
        <v>623</v>
      </c>
      <c r="H449" s="153">
        <v>0.231</v>
      </c>
      <c r="I449" s="154"/>
      <c r="L449" s="150"/>
      <c r="M449" s="155"/>
      <c r="T449" s="156"/>
      <c r="AT449" s="151" t="s">
        <v>160</v>
      </c>
      <c r="AU449" s="151" t="s">
        <v>85</v>
      </c>
      <c r="AV449" s="12" t="s">
        <v>85</v>
      </c>
      <c r="AW449" s="12" t="s">
        <v>32</v>
      </c>
      <c r="AX449" s="12" t="s">
        <v>83</v>
      </c>
      <c r="AY449" s="151" t="s">
        <v>150</v>
      </c>
    </row>
    <row r="450" spans="2:65" s="1" customFormat="1" ht="24.15" customHeight="1">
      <c r="B450" s="31"/>
      <c r="C450" s="132" t="s">
        <v>624</v>
      </c>
      <c r="D450" s="132" t="s">
        <v>152</v>
      </c>
      <c r="E450" s="133" t="s">
        <v>625</v>
      </c>
      <c r="F450" s="134" t="s">
        <v>626</v>
      </c>
      <c r="G450" s="135" t="s">
        <v>155</v>
      </c>
      <c r="H450" s="136">
        <v>59.2</v>
      </c>
      <c r="I450" s="137"/>
      <c r="J450" s="138">
        <f>ROUND(I450*H450,2)</f>
        <v>0</v>
      </c>
      <c r="K450" s="139"/>
      <c r="L450" s="31"/>
      <c r="M450" s="140" t="s">
        <v>1</v>
      </c>
      <c r="N450" s="141" t="s">
        <v>41</v>
      </c>
      <c r="P450" s="142">
        <f>O450*H450</f>
        <v>0</v>
      </c>
      <c r="Q450" s="142">
        <v>0.11</v>
      </c>
      <c r="R450" s="142">
        <f>Q450*H450</f>
        <v>6.5120000000000005</v>
      </c>
      <c r="S450" s="142">
        <v>0</v>
      </c>
      <c r="T450" s="143">
        <f>S450*H450</f>
        <v>0</v>
      </c>
      <c r="AR450" s="144" t="s">
        <v>156</v>
      </c>
      <c r="AT450" s="144" t="s">
        <v>152</v>
      </c>
      <c r="AU450" s="144" t="s">
        <v>85</v>
      </c>
      <c r="AY450" s="16" t="s">
        <v>150</v>
      </c>
      <c r="BE450" s="145">
        <f>IF(N450="základní",J450,0)</f>
        <v>0</v>
      </c>
      <c r="BF450" s="145">
        <f>IF(N450="snížená",J450,0)</f>
        <v>0</v>
      </c>
      <c r="BG450" s="145">
        <f>IF(N450="zákl. přenesená",J450,0)</f>
        <v>0</v>
      </c>
      <c r="BH450" s="145">
        <f>IF(N450="sníž. přenesená",J450,0)</f>
        <v>0</v>
      </c>
      <c r="BI450" s="145">
        <f>IF(N450="nulová",J450,0)</f>
        <v>0</v>
      </c>
      <c r="BJ450" s="16" t="s">
        <v>83</v>
      </c>
      <c r="BK450" s="145">
        <f>ROUND(I450*H450,2)</f>
        <v>0</v>
      </c>
      <c r="BL450" s="16" t="s">
        <v>156</v>
      </c>
      <c r="BM450" s="144" t="s">
        <v>627</v>
      </c>
    </row>
    <row r="451" spans="2:47" s="1" customFormat="1" ht="19.2">
      <c r="B451" s="31"/>
      <c r="D451" s="146" t="s">
        <v>158</v>
      </c>
      <c r="F451" s="147" t="s">
        <v>628</v>
      </c>
      <c r="I451" s="148"/>
      <c r="L451" s="31"/>
      <c r="M451" s="149"/>
      <c r="T451" s="53"/>
      <c r="AT451" s="16" t="s">
        <v>158</v>
      </c>
      <c r="AU451" s="16" t="s">
        <v>85</v>
      </c>
    </row>
    <row r="452" spans="2:51" s="14" customFormat="1" ht="20.4">
      <c r="B452" s="164"/>
      <c r="D452" s="146" t="s">
        <v>160</v>
      </c>
      <c r="E452" s="165" t="s">
        <v>1</v>
      </c>
      <c r="F452" s="166" t="s">
        <v>629</v>
      </c>
      <c r="H452" s="165" t="s">
        <v>1</v>
      </c>
      <c r="I452" s="167"/>
      <c r="L452" s="164"/>
      <c r="M452" s="168"/>
      <c r="T452" s="169"/>
      <c r="AT452" s="165" t="s">
        <v>160</v>
      </c>
      <c r="AU452" s="165" t="s">
        <v>85</v>
      </c>
      <c r="AV452" s="14" t="s">
        <v>83</v>
      </c>
      <c r="AW452" s="14" t="s">
        <v>32</v>
      </c>
      <c r="AX452" s="14" t="s">
        <v>76</v>
      </c>
      <c r="AY452" s="165" t="s">
        <v>150</v>
      </c>
    </row>
    <row r="453" spans="2:51" s="12" customFormat="1" ht="12">
      <c r="B453" s="150"/>
      <c r="D453" s="146" t="s">
        <v>160</v>
      </c>
      <c r="E453" s="151" t="s">
        <v>1</v>
      </c>
      <c r="F453" s="152" t="s">
        <v>630</v>
      </c>
      <c r="H453" s="153">
        <v>59.2</v>
      </c>
      <c r="I453" s="154"/>
      <c r="L453" s="150"/>
      <c r="M453" s="155"/>
      <c r="T453" s="156"/>
      <c r="AT453" s="151" t="s">
        <v>160</v>
      </c>
      <c r="AU453" s="151" t="s">
        <v>85</v>
      </c>
      <c r="AV453" s="12" t="s">
        <v>85</v>
      </c>
      <c r="AW453" s="12" t="s">
        <v>32</v>
      </c>
      <c r="AX453" s="12" t="s">
        <v>83</v>
      </c>
      <c r="AY453" s="151" t="s">
        <v>150</v>
      </c>
    </row>
    <row r="454" spans="2:65" s="1" customFormat="1" ht="24.15" customHeight="1">
      <c r="B454" s="31"/>
      <c r="C454" s="132" t="s">
        <v>631</v>
      </c>
      <c r="D454" s="132" t="s">
        <v>152</v>
      </c>
      <c r="E454" s="133" t="s">
        <v>632</v>
      </c>
      <c r="F454" s="134" t="s">
        <v>633</v>
      </c>
      <c r="G454" s="135" t="s">
        <v>155</v>
      </c>
      <c r="H454" s="136">
        <v>118.4</v>
      </c>
      <c r="I454" s="137"/>
      <c r="J454" s="138">
        <f>ROUND(I454*H454,2)</f>
        <v>0</v>
      </c>
      <c r="K454" s="139"/>
      <c r="L454" s="31"/>
      <c r="M454" s="140" t="s">
        <v>1</v>
      </c>
      <c r="N454" s="141" t="s">
        <v>41</v>
      </c>
      <c r="P454" s="142">
        <f>O454*H454</f>
        <v>0</v>
      </c>
      <c r="Q454" s="142">
        <v>0.011</v>
      </c>
      <c r="R454" s="142">
        <f>Q454*H454</f>
        <v>1.3024</v>
      </c>
      <c r="S454" s="142">
        <v>0</v>
      </c>
      <c r="T454" s="143">
        <f>S454*H454</f>
        <v>0</v>
      </c>
      <c r="AR454" s="144" t="s">
        <v>156</v>
      </c>
      <c r="AT454" s="144" t="s">
        <v>152</v>
      </c>
      <c r="AU454" s="144" t="s">
        <v>85</v>
      </c>
      <c r="AY454" s="16" t="s">
        <v>150</v>
      </c>
      <c r="BE454" s="145">
        <f>IF(N454="základní",J454,0)</f>
        <v>0</v>
      </c>
      <c r="BF454" s="145">
        <f>IF(N454="snížená",J454,0)</f>
        <v>0</v>
      </c>
      <c r="BG454" s="145">
        <f>IF(N454="zákl. přenesená",J454,0)</f>
        <v>0</v>
      </c>
      <c r="BH454" s="145">
        <f>IF(N454="sníž. přenesená",J454,0)</f>
        <v>0</v>
      </c>
      <c r="BI454" s="145">
        <f>IF(N454="nulová",J454,0)</f>
        <v>0</v>
      </c>
      <c r="BJ454" s="16" t="s">
        <v>83</v>
      </c>
      <c r="BK454" s="145">
        <f>ROUND(I454*H454,2)</f>
        <v>0</v>
      </c>
      <c r="BL454" s="16" t="s">
        <v>156</v>
      </c>
      <c r="BM454" s="144" t="s">
        <v>634</v>
      </c>
    </row>
    <row r="455" spans="2:47" s="1" customFormat="1" ht="28.8">
      <c r="B455" s="31"/>
      <c r="D455" s="146" t="s">
        <v>158</v>
      </c>
      <c r="F455" s="147" t="s">
        <v>635</v>
      </c>
      <c r="I455" s="148"/>
      <c r="L455" s="31"/>
      <c r="M455" s="149"/>
      <c r="T455" s="53"/>
      <c r="AT455" s="16" t="s">
        <v>158</v>
      </c>
      <c r="AU455" s="16" t="s">
        <v>85</v>
      </c>
    </row>
    <row r="456" spans="2:51" s="14" customFormat="1" ht="20.4">
      <c r="B456" s="164"/>
      <c r="D456" s="146" t="s">
        <v>160</v>
      </c>
      <c r="E456" s="165" t="s">
        <v>1</v>
      </c>
      <c r="F456" s="166" t="s">
        <v>629</v>
      </c>
      <c r="H456" s="165" t="s">
        <v>1</v>
      </c>
      <c r="I456" s="167"/>
      <c r="L456" s="164"/>
      <c r="M456" s="168"/>
      <c r="T456" s="169"/>
      <c r="AT456" s="165" t="s">
        <v>160</v>
      </c>
      <c r="AU456" s="165" t="s">
        <v>85</v>
      </c>
      <c r="AV456" s="14" t="s">
        <v>83</v>
      </c>
      <c r="AW456" s="14" t="s">
        <v>32</v>
      </c>
      <c r="AX456" s="14" t="s">
        <v>76</v>
      </c>
      <c r="AY456" s="165" t="s">
        <v>150</v>
      </c>
    </row>
    <row r="457" spans="2:51" s="12" customFormat="1" ht="12">
      <c r="B457" s="150"/>
      <c r="D457" s="146" t="s">
        <v>160</v>
      </c>
      <c r="E457" s="151" t="s">
        <v>1</v>
      </c>
      <c r="F457" s="152" t="s">
        <v>636</v>
      </c>
      <c r="H457" s="153">
        <v>118.4</v>
      </c>
      <c r="I457" s="154"/>
      <c r="L457" s="150"/>
      <c r="M457" s="155"/>
      <c r="T457" s="156"/>
      <c r="AT457" s="151" t="s">
        <v>160</v>
      </c>
      <c r="AU457" s="151" t="s">
        <v>85</v>
      </c>
      <c r="AV457" s="12" t="s">
        <v>85</v>
      </c>
      <c r="AW457" s="12" t="s">
        <v>32</v>
      </c>
      <c r="AX457" s="12" t="s">
        <v>83</v>
      </c>
      <c r="AY457" s="151" t="s">
        <v>150</v>
      </c>
    </row>
    <row r="458" spans="2:65" s="1" customFormat="1" ht="16.5" customHeight="1">
      <c r="B458" s="31"/>
      <c r="C458" s="132" t="s">
        <v>637</v>
      </c>
      <c r="D458" s="132" t="s">
        <v>152</v>
      </c>
      <c r="E458" s="133" t="s">
        <v>638</v>
      </c>
      <c r="F458" s="134" t="s">
        <v>639</v>
      </c>
      <c r="G458" s="135" t="s">
        <v>155</v>
      </c>
      <c r="H458" s="136">
        <v>59.2</v>
      </c>
      <c r="I458" s="137"/>
      <c r="J458" s="138">
        <f>ROUND(I458*H458,2)</f>
        <v>0</v>
      </c>
      <c r="K458" s="139"/>
      <c r="L458" s="31"/>
      <c r="M458" s="140" t="s">
        <v>1</v>
      </c>
      <c r="N458" s="141" t="s">
        <v>41</v>
      </c>
      <c r="P458" s="142">
        <f>O458*H458</f>
        <v>0</v>
      </c>
      <c r="Q458" s="142">
        <v>0.001</v>
      </c>
      <c r="R458" s="142">
        <f>Q458*H458</f>
        <v>0.0592</v>
      </c>
      <c r="S458" s="142">
        <v>0</v>
      </c>
      <c r="T458" s="143">
        <f>S458*H458</f>
        <v>0</v>
      </c>
      <c r="AR458" s="144" t="s">
        <v>156</v>
      </c>
      <c r="AT458" s="144" t="s">
        <v>152</v>
      </c>
      <c r="AU458" s="144" t="s">
        <v>85</v>
      </c>
      <c r="AY458" s="16" t="s">
        <v>150</v>
      </c>
      <c r="BE458" s="145">
        <f>IF(N458="základní",J458,0)</f>
        <v>0</v>
      </c>
      <c r="BF458" s="145">
        <f>IF(N458="snížená",J458,0)</f>
        <v>0</v>
      </c>
      <c r="BG458" s="145">
        <f>IF(N458="zákl. přenesená",J458,0)</f>
        <v>0</v>
      </c>
      <c r="BH458" s="145">
        <f>IF(N458="sníž. přenesená",J458,0)</f>
        <v>0</v>
      </c>
      <c r="BI458" s="145">
        <f>IF(N458="nulová",J458,0)</f>
        <v>0</v>
      </c>
      <c r="BJ458" s="16" t="s">
        <v>83</v>
      </c>
      <c r="BK458" s="145">
        <f>ROUND(I458*H458,2)</f>
        <v>0</v>
      </c>
      <c r="BL458" s="16" t="s">
        <v>156</v>
      </c>
      <c r="BM458" s="144" t="s">
        <v>640</v>
      </c>
    </row>
    <row r="459" spans="2:47" s="1" customFormat="1" ht="19.2">
      <c r="B459" s="31"/>
      <c r="D459" s="146" t="s">
        <v>158</v>
      </c>
      <c r="F459" s="147" t="s">
        <v>641</v>
      </c>
      <c r="I459" s="148"/>
      <c r="L459" s="31"/>
      <c r="M459" s="149"/>
      <c r="T459" s="53"/>
      <c r="AT459" s="16" t="s">
        <v>158</v>
      </c>
      <c r="AU459" s="16" t="s">
        <v>85</v>
      </c>
    </row>
    <row r="460" spans="2:51" s="14" customFormat="1" ht="20.4">
      <c r="B460" s="164"/>
      <c r="D460" s="146" t="s">
        <v>160</v>
      </c>
      <c r="E460" s="165" t="s">
        <v>1</v>
      </c>
      <c r="F460" s="166" t="s">
        <v>629</v>
      </c>
      <c r="H460" s="165" t="s">
        <v>1</v>
      </c>
      <c r="I460" s="167"/>
      <c r="L460" s="164"/>
      <c r="M460" s="168"/>
      <c r="T460" s="169"/>
      <c r="AT460" s="165" t="s">
        <v>160</v>
      </c>
      <c r="AU460" s="165" t="s">
        <v>85</v>
      </c>
      <c r="AV460" s="14" t="s">
        <v>83</v>
      </c>
      <c r="AW460" s="14" t="s">
        <v>32</v>
      </c>
      <c r="AX460" s="14" t="s">
        <v>76</v>
      </c>
      <c r="AY460" s="165" t="s">
        <v>150</v>
      </c>
    </row>
    <row r="461" spans="2:51" s="12" customFormat="1" ht="12">
      <c r="B461" s="150"/>
      <c r="D461" s="146" t="s">
        <v>160</v>
      </c>
      <c r="E461" s="151" t="s">
        <v>1</v>
      </c>
      <c r="F461" s="152" t="s">
        <v>630</v>
      </c>
      <c r="H461" s="153">
        <v>59.2</v>
      </c>
      <c r="I461" s="154"/>
      <c r="L461" s="150"/>
      <c r="M461" s="155"/>
      <c r="T461" s="156"/>
      <c r="AT461" s="151" t="s">
        <v>160</v>
      </c>
      <c r="AU461" s="151" t="s">
        <v>85</v>
      </c>
      <c r="AV461" s="12" t="s">
        <v>85</v>
      </c>
      <c r="AW461" s="12" t="s">
        <v>32</v>
      </c>
      <c r="AX461" s="12" t="s">
        <v>83</v>
      </c>
      <c r="AY461" s="151" t="s">
        <v>150</v>
      </c>
    </row>
    <row r="462" spans="2:65" s="1" customFormat="1" ht="21.75" customHeight="1">
      <c r="B462" s="31"/>
      <c r="C462" s="132" t="s">
        <v>642</v>
      </c>
      <c r="D462" s="132" t="s">
        <v>152</v>
      </c>
      <c r="E462" s="133" t="s">
        <v>643</v>
      </c>
      <c r="F462" s="134" t="s">
        <v>644</v>
      </c>
      <c r="G462" s="135" t="s">
        <v>155</v>
      </c>
      <c r="H462" s="136">
        <v>59.2</v>
      </c>
      <c r="I462" s="137"/>
      <c r="J462" s="138">
        <f>ROUND(I462*H462,2)</f>
        <v>0</v>
      </c>
      <c r="K462" s="139"/>
      <c r="L462" s="31"/>
      <c r="M462" s="140" t="s">
        <v>1</v>
      </c>
      <c r="N462" s="141" t="s">
        <v>41</v>
      </c>
      <c r="P462" s="142">
        <f>O462*H462</f>
        <v>0</v>
      </c>
      <c r="Q462" s="142">
        <v>0.00057</v>
      </c>
      <c r="R462" s="142">
        <f>Q462*H462</f>
        <v>0.033744</v>
      </c>
      <c r="S462" s="142">
        <v>0</v>
      </c>
      <c r="T462" s="143">
        <f>S462*H462</f>
        <v>0</v>
      </c>
      <c r="AR462" s="144" t="s">
        <v>156</v>
      </c>
      <c r="AT462" s="144" t="s">
        <v>152</v>
      </c>
      <c r="AU462" s="144" t="s">
        <v>85</v>
      </c>
      <c r="AY462" s="16" t="s">
        <v>150</v>
      </c>
      <c r="BE462" s="145">
        <f>IF(N462="základní",J462,0)</f>
        <v>0</v>
      </c>
      <c r="BF462" s="145">
        <f>IF(N462="snížená",J462,0)</f>
        <v>0</v>
      </c>
      <c r="BG462" s="145">
        <f>IF(N462="zákl. přenesená",J462,0)</f>
        <v>0</v>
      </c>
      <c r="BH462" s="145">
        <f>IF(N462="sníž. přenesená",J462,0)</f>
        <v>0</v>
      </c>
      <c r="BI462" s="145">
        <f>IF(N462="nulová",J462,0)</f>
        <v>0</v>
      </c>
      <c r="BJ462" s="16" t="s">
        <v>83</v>
      </c>
      <c r="BK462" s="145">
        <f>ROUND(I462*H462,2)</f>
        <v>0</v>
      </c>
      <c r="BL462" s="16" t="s">
        <v>156</v>
      </c>
      <c r="BM462" s="144" t="s">
        <v>645</v>
      </c>
    </row>
    <row r="463" spans="2:47" s="1" customFormat="1" ht="19.2">
      <c r="B463" s="31"/>
      <c r="D463" s="146" t="s">
        <v>158</v>
      </c>
      <c r="F463" s="147" t="s">
        <v>646</v>
      </c>
      <c r="I463" s="148"/>
      <c r="L463" s="31"/>
      <c r="M463" s="149"/>
      <c r="T463" s="53"/>
      <c r="AT463" s="16" t="s">
        <v>158</v>
      </c>
      <c r="AU463" s="16" t="s">
        <v>85</v>
      </c>
    </row>
    <row r="464" spans="2:51" s="12" customFormat="1" ht="12">
      <c r="B464" s="150"/>
      <c r="D464" s="146" t="s">
        <v>160</v>
      </c>
      <c r="E464" s="151" t="s">
        <v>1</v>
      </c>
      <c r="F464" s="152" t="s">
        <v>647</v>
      </c>
      <c r="H464" s="153">
        <v>59.2</v>
      </c>
      <c r="I464" s="154"/>
      <c r="L464" s="150"/>
      <c r="M464" s="155"/>
      <c r="T464" s="156"/>
      <c r="AT464" s="151" t="s">
        <v>160</v>
      </c>
      <c r="AU464" s="151" t="s">
        <v>85</v>
      </c>
      <c r="AV464" s="12" t="s">
        <v>85</v>
      </c>
      <c r="AW464" s="12" t="s">
        <v>32</v>
      </c>
      <c r="AX464" s="12" t="s">
        <v>83</v>
      </c>
      <c r="AY464" s="151" t="s">
        <v>150</v>
      </c>
    </row>
    <row r="465" spans="2:65" s="1" customFormat="1" ht="16.5" customHeight="1">
      <c r="B465" s="31"/>
      <c r="C465" s="132" t="s">
        <v>648</v>
      </c>
      <c r="D465" s="132" t="s">
        <v>152</v>
      </c>
      <c r="E465" s="133" t="s">
        <v>649</v>
      </c>
      <c r="F465" s="134" t="s">
        <v>650</v>
      </c>
      <c r="G465" s="135" t="s">
        <v>155</v>
      </c>
      <c r="H465" s="136">
        <v>156.6</v>
      </c>
      <c r="I465" s="137"/>
      <c r="J465" s="138">
        <f>ROUND(I465*H465,2)</f>
        <v>0</v>
      </c>
      <c r="K465" s="139"/>
      <c r="L465" s="31"/>
      <c r="M465" s="140" t="s">
        <v>1</v>
      </c>
      <c r="N465" s="141" t="s">
        <v>41</v>
      </c>
      <c r="P465" s="142">
        <f>O465*H465</f>
        <v>0</v>
      </c>
      <c r="Q465" s="142">
        <v>0.00013</v>
      </c>
      <c r="R465" s="142">
        <f>Q465*H465</f>
        <v>0.020357999999999998</v>
      </c>
      <c r="S465" s="142">
        <v>0</v>
      </c>
      <c r="T465" s="143">
        <f>S465*H465</f>
        <v>0</v>
      </c>
      <c r="AR465" s="144" t="s">
        <v>156</v>
      </c>
      <c r="AT465" s="144" t="s">
        <v>152</v>
      </c>
      <c r="AU465" s="144" t="s">
        <v>85</v>
      </c>
      <c r="AY465" s="16" t="s">
        <v>150</v>
      </c>
      <c r="BE465" s="145">
        <f>IF(N465="základní",J465,0)</f>
        <v>0</v>
      </c>
      <c r="BF465" s="145">
        <f>IF(N465="snížená",J465,0)</f>
        <v>0</v>
      </c>
      <c r="BG465" s="145">
        <f>IF(N465="zákl. přenesená",J465,0)</f>
        <v>0</v>
      </c>
      <c r="BH465" s="145">
        <f>IF(N465="sníž. přenesená",J465,0)</f>
        <v>0</v>
      </c>
      <c r="BI465" s="145">
        <f>IF(N465="nulová",J465,0)</f>
        <v>0</v>
      </c>
      <c r="BJ465" s="16" t="s">
        <v>83</v>
      </c>
      <c r="BK465" s="145">
        <f>ROUND(I465*H465,2)</f>
        <v>0</v>
      </c>
      <c r="BL465" s="16" t="s">
        <v>156</v>
      </c>
      <c r="BM465" s="144" t="s">
        <v>651</v>
      </c>
    </row>
    <row r="466" spans="2:47" s="1" customFormat="1" ht="19.2">
      <c r="B466" s="31"/>
      <c r="D466" s="146" t="s">
        <v>158</v>
      </c>
      <c r="F466" s="147" t="s">
        <v>652</v>
      </c>
      <c r="I466" s="148"/>
      <c r="L466" s="31"/>
      <c r="M466" s="149"/>
      <c r="T466" s="53"/>
      <c r="AT466" s="16" t="s">
        <v>158</v>
      </c>
      <c r="AU466" s="16" t="s">
        <v>85</v>
      </c>
    </row>
    <row r="467" spans="2:51" s="12" customFormat="1" ht="12">
      <c r="B467" s="150"/>
      <c r="D467" s="146" t="s">
        <v>160</v>
      </c>
      <c r="E467" s="151" t="s">
        <v>1</v>
      </c>
      <c r="F467" s="152" t="s">
        <v>653</v>
      </c>
      <c r="H467" s="153">
        <v>156.6</v>
      </c>
      <c r="I467" s="154"/>
      <c r="L467" s="150"/>
      <c r="M467" s="155"/>
      <c r="T467" s="156"/>
      <c r="AT467" s="151" t="s">
        <v>160</v>
      </c>
      <c r="AU467" s="151" t="s">
        <v>85</v>
      </c>
      <c r="AV467" s="12" t="s">
        <v>85</v>
      </c>
      <c r="AW467" s="12" t="s">
        <v>32</v>
      </c>
      <c r="AX467" s="12" t="s">
        <v>83</v>
      </c>
      <c r="AY467" s="151" t="s">
        <v>150</v>
      </c>
    </row>
    <row r="468" spans="2:65" s="1" customFormat="1" ht="16.5" customHeight="1">
      <c r="B468" s="31"/>
      <c r="C468" s="132" t="s">
        <v>654</v>
      </c>
      <c r="D468" s="132" t="s">
        <v>152</v>
      </c>
      <c r="E468" s="133" t="s">
        <v>655</v>
      </c>
      <c r="F468" s="134" t="s">
        <v>656</v>
      </c>
      <c r="G468" s="135" t="s">
        <v>155</v>
      </c>
      <c r="H468" s="136">
        <v>14.1</v>
      </c>
      <c r="I468" s="137"/>
      <c r="J468" s="138">
        <f>ROUND(I468*H468,2)</f>
        <v>0</v>
      </c>
      <c r="K468" s="139"/>
      <c r="L468" s="31"/>
      <c r="M468" s="140" t="s">
        <v>1</v>
      </c>
      <c r="N468" s="141" t="s">
        <v>41</v>
      </c>
      <c r="P468" s="142">
        <f>O468*H468</f>
        <v>0</v>
      </c>
      <c r="Q468" s="142">
        <v>0.00033</v>
      </c>
      <c r="R468" s="142">
        <f>Q468*H468</f>
        <v>0.004653</v>
      </c>
      <c r="S468" s="142">
        <v>0</v>
      </c>
      <c r="T468" s="143">
        <f>S468*H468</f>
        <v>0</v>
      </c>
      <c r="AR468" s="144" t="s">
        <v>156</v>
      </c>
      <c r="AT468" s="144" t="s">
        <v>152</v>
      </c>
      <c r="AU468" s="144" t="s">
        <v>85</v>
      </c>
      <c r="AY468" s="16" t="s">
        <v>150</v>
      </c>
      <c r="BE468" s="145">
        <f>IF(N468="základní",J468,0)</f>
        <v>0</v>
      </c>
      <c r="BF468" s="145">
        <f>IF(N468="snížená",J468,0)</f>
        <v>0</v>
      </c>
      <c r="BG468" s="145">
        <f>IF(N468="zákl. přenesená",J468,0)</f>
        <v>0</v>
      </c>
      <c r="BH468" s="145">
        <f>IF(N468="sníž. přenesená",J468,0)</f>
        <v>0</v>
      </c>
      <c r="BI468" s="145">
        <f>IF(N468="nulová",J468,0)</f>
        <v>0</v>
      </c>
      <c r="BJ468" s="16" t="s">
        <v>83</v>
      </c>
      <c r="BK468" s="145">
        <f>ROUND(I468*H468,2)</f>
        <v>0</v>
      </c>
      <c r="BL468" s="16" t="s">
        <v>156</v>
      </c>
      <c r="BM468" s="144" t="s">
        <v>657</v>
      </c>
    </row>
    <row r="469" spans="2:47" s="1" customFormat="1" ht="12">
      <c r="B469" s="31"/>
      <c r="D469" s="146" t="s">
        <v>158</v>
      </c>
      <c r="F469" s="147" t="s">
        <v>658</v>
      </c>
      <c r="I469" s="148"/>
      <c r="L469" s="31"/>
      <c r="M469" s="149"/>
      <c r="T469" s="53"/>
      <c r="AT469" s="16" t="s">
        <v>158</v>
      </c>
      <c r="AU469" s="16" t="s">
        <v>85</v>
      </c>
    </row>
    <row r="470" spans="2:51" s="12" customFormat="1" ht="12">
      <c r="B470" s="150"/>
      <c r="D470" s="146" t="s">
        <v>160</v>
      </c>
      <c r="E470" s="151" t="s">
        <v>1</v>
      </c>
      <c r="F470" s="152" t="s">
        <v>659</v>
      </c>
      <c r="H470" s="153">
        <v>14.1</v>
      </c>
      <c r="I470" s="154"/>
      <c r="L470" s="150"/>
      <c r="M470" s="155"/>
      <c r="T470" s="156"/>
      <c r="AT470" s="151" t="s">
        <v>160</v>
      </c>
      <c r="AU470" s="151" t="s">
        <v>85</v>
      </c>
      <c r="AV470" s="12" t="s">
        <v>85</v>
      </c>
      <c r="AW470" s="12" t="s">
        <v>32</v>
      </c>
      <c r="AX470" s="12" t="s">
        <v>83</v>
      </c>
      <c r="AY470" s="151" t="s">
        <v>150</v>
      </c>
    </row>
    <row r="471" spans="2:65" s="1" customFormat="1" ht="33" customHeight="1">
      <c r="B471" s="31"/>
      <c r="C471" s="132" t="s">
        <v>660</v>
      </c>
      <c r="D471" s="132" t="s">
        <v>152</v>
      </c>
      <c r="E471" s="133" t="s">
        <v>661</v>
      </c>
      <c r="F471" s="134" t="s">
        <v>662</v>
      </c>
      <c r="G471" s="135" t="s">
        <v>155</v>
      </c>
      <c r="H471" s="136">
        <v>14.1</v>
      </c>
      <c r="I471" s="137"/>
      <c r="J471" s="138">
        <f>ROUND(I471*H471,2)</f>
        <v>0</v>
      </c>
      <c r="K471" s="139"/>
      <c r="L471" s="31"/>
      <c r="M471" s="140" t="s">
        <v>1</v>
      </c>
      <c r="N471" s="141" t="s">
        <v>41</v>
      </c>
      <c r="P471" s="142">
        <f>O471*H471</f>
        <v>0</v>
      </c>
      <c r="Q471" s="142">
        <v>0.2908</v>
      </c>
      <c r="R471" s="142">
        <f>Q471*H471</f>
        <v>4.10028</v>
      </c>
      <c r="S471" s="142">
        <v>0</v>
      </c>
      <c r="T471" s="143">
        <f>S471*H471</f>
        <v>0</v>
      </c>
      <c r="AR471" s="144" t="s">
        <v>156</v>
      </c>
      <c r="AT471" s="144" t="s">
        <v>152</v>
      </c>
      <c r="AU471" s="144" t="s">
        <v>85</v>
      </c>
      <c r="AY471" s="16" t="s">
        <v>150</v>
      </c>
      <c r="BE471" s="145">
        <f>IF(N471="základní",J471,0)</f>
        <v>0</v>
      </c>
      <c r="BF471" s="145">
        <f>IF(N471="snížená",J471,0)</f>
        <v>0</v>
      </c>
      <c r="BG471" s="145">
        <f>IF(N471="zákl. přenesená",J471,0)</f>
        <v>0</v>
      </c>
      <c r="BH471" s="145">
        <f>IF(N471="sníž. přenesená",J471,0)</f>
        <v>0</v>
      </c>
      <c r="BI471" s="145">
        <f>IF(N471="nulová",J471,0)</f>
        <v>0</v>
      </c>
      <c r="BJ471" s="16" t="s">
        <v>83</v>
      </c>
      <c r="BK471" s="145">
        <f>ROUND(I471*H471,2)</f>
        <v>0</v>
      </c>
      <c r="BL471" s="16" t="s">
        <v>156</v>
      </c>
      <c r="BM471" s="144" t="s">
        <v>663</v>
      </c>
    </row>
    <row r="472" spans="2:47" s="1" customFormat="1" ht="28.8">
      <c r="B472" s="31"/>
      <c r="D472" s="146" t="s">
        <v>158</v>
      </c>
      <c r="F472" s="147" t="s">
        <v>664</v>
      </c>
      <c r="I472" s="148"/>
      <c r="L472" s="31"/>
      <c r="M472" s="149"/>
      <c r="T472" s="53"/>
      <c r="AT472" s="16" t="s">
        <v>158</v>
      </c>
      <c r="AU472" s="16" t="s">
        <v>85</v>
      </c>
    </row>
    <row r="473" spans="2:51" s="12" customFormat="1" ht="12">
      <c r="B473" s="150"/>
      <c r="D473" s="146" t="s">
        <v>160</v>
      </c>
      <c r="E473" s="151" t="s">
        <v>1</v>
      </c>
      <c r="F473" s="152" t="s">
        <v>659</v>
      </c>
      <c r="H473" s="153">
        <v>14.1</v>
      </c>
      <c r="I473" s="154"/>
      <c r="L473" s="150"/>
      <c r="M473" s="155"/>
      <c r="T473" s="156"/>
      <c r="AT473" s="151" t="s">
        <v>160</v>
      </c>
      <c r="AU473" s="151" t="s">
        <v>85</v>
      </c>
      <c r="AV473" s="12" t="s">
        <v>85</v>
      </c>
      <c r="AW473" s="12" t="s">
        <v>32</v>
      </c>
      <c r="AX473" s="12" t="s">
        <v>83</v>
      </c>
      <c r="AY473" s="151" t="s">
        <v>150</v>
      </c>
    </row>
    <row r="474" spans="2:65" s="1" customFormat="1" ht="21.75" customHeight="1">
      <c r="B474" s="31"/>
      <c r="C474" s="132" t="s">
        <v>665</v>
      </c>
      <c r="D474" s="132" t="s">
        <v>152</v>
      </c>
      <c r="E474" s="133" t="s">
        <v>666</v>
      </c>
      <c r="F474" s="134" t="s">
        <v>667</v>
      </c>
      <c r="G474" s="135" t="s">
        <v>155</v>
      </c>
      <c r="H474" s="136">
        <v>14.768</v>
      </c>
      <c r="I474" s="137"/>
      <c r="J474" s="138">
        <f>ROUND(I474*H474,2)</f>
        <v>0</v>
      </c>
      <c r="K474" s="139"/>
      <c r="L474" s="31"/>
      <c r="M474" s="140" t="s">
        <v>1</v>
      </c>
      <c r="N474" s="141" t="s">
        <v>41</v>
      </c>
      <c r="P474" s="142">
        <f>O474*H474</f>
        <v>0</v>
      </c>
      <c r="Q474" s="142">
        <v>0.2756</v>
      </c>
      <c r="R474" s="142">
        <f>Q474*H474</f>
        <v>4.0700608</v>
      </c>
      <c r="S474" s="142">
        <v>0</v>
      </c>
      <c r="T474" s="143">
        <f>S474*H474</f>
        <v>0</v>
      </c>
      <c r="AR474" s="144" t="s">
        <v>156</v>
      </c>
      <c r="AT474" s="144" t="s">
        <v>152</v>
      </c>
      <c r="AU474" s="144" t="s">
        <v>85</v>
      </c>
      <c r="AY474" s="16" t="s">
        <v>150</v>
      </c>
      <c r="BE474" s="145">
        <f>IF(N474="základní",J474,0)</f>
        <v>0</v>
      </c>
      <c r="BF474" s="145">
        <f>IF(N474="snížená",J474,0)</f>
        <v>0</v>
      </c>
      <c r="BG474" s="145">
        <f>IF(N474="zákl. přenesená",J474,0)</f>
        <v>0</v>
      </c>
      <c r="BH474" s="145">
        <f>IF(N474="sníž. přenesená",J474,0)</f>
        <v>0</v>
      </c>
      <c r="BI474" s="145">
        <f>IF(N474="nulová",J474,0)</f>
        <v>0</v>
      </c>
      <c r="BJ474" s="16" t="s">
        <v>83</v>
      </c>
      <c r="BK474" s="145">
        <f>ROUND(I474*H474,2)</f>
        <v>0</v>
      </c>
      <c r="BL474" s="16" t="s">
        <v>156</v>
      </c>
      <c r="BM474" s="144" t="s">
        <v>668</v>
      </c>
    </row>
    <row r="475" spans="2:47" s="1" customFormat="1" ht="19.2">
      <c r="B475" s="31"/>
      <c r="D475" s="146" t="s">
        <v>158</v>
      </c>
      <c r="F475" s="147" t="s">
        <v>669</v>
      </c>
      <c r="I475" s="148"/>
      <c r="L475" s="31"/>
      <c r="M475" s="149"/>
      <c r="T475" s="53"/>
      <c r="AT475" s="16" t="s">
        <v>158</v>
      </c>
      <c r="AU475" s="16" t="s">
        <v>85</v>
      </c>
    </row>
    <row r="476" spans="2:51" s="12" customFormat="1" ht="12">
      <c r="B476" s="150"/>
      <c r="D476" s="146" t="s">
        <v>160</v>
      </c>
      <c r="E476" s="151" t="s">
        <v>1</v>
      </c>
      <c r="F476" s="152" t="s">
        <v>670</v>
      </c>
      <c r="H476" s="153">
        <v>13.64</v>
      </c>
      <c r="I476" s="154"/>
      <c r="L476" s="150"/>
      <c r="M476" s="155"/>
      <c r="T476" s="156"/>
      <c r="AT476" s="151" t="s">
        <v>160</v>
      </c>
      <c r="AU476" s="151" t="s">
        <v>85</v>
      </c>
      <c r="AV476" s="12" t="s">
        <v>85</v>
      </c>
      <c r="AW476" s="12" t="s">
        <v>32</v>
      </c>
      <c r="AX476" s="12" t="s">
        <v>76</v>
      </c>
      <c r="AY476" s="151" t="s">
        <v>150</v>
      </c>
    </row>
    <row r="477" spans="2:51" s="12" customFormat="1" ht="12">
      <c r="B477" s="150"/>
      <c r="D477" s="146" t="s">
        <v>160</v>
      </c>
      <c r="E477" s="151" t="s">
        <v>1</v>
      </c>
      <c r="F477" s="152" t="s">
        <v>671</v>
      </c>
      <c r="H477" s="153">
        <v>1.128</v>
      </c>
      <c r="I477" s="154"/>
      <c r="L477" s="150"/>
      <c r="M477" s="155"/>
      <c r="T477" s="156"/>
      <c r="AT477" s="151" t="s">
        <v>160</v>
      </c>
      <c r="AU477" s="151" t="s">
        <v>85</v>
      </c>
      <c r="AV477" s="12" t="s">
        <v>85</v>
      </c>
      <c r="AW477" s="12" t="s">
        <v>32</v>
      </c>
      <c r="AX477" s="12" t="s">
        <v>76</v>
      </c>
      <c r="AY477" s="151" t="s">
        <v>150</v>
      </c>
    </row>
    <row r="478" spans="2:51" s="13" customFormat="1" ht="12">
      <c r="B478" s="157"/>
      <c r="D478" s="146" t="s">
        <v>160</v>
      </c>
      <c r="E478" s="158" t="s">
        <v>1</v>
      </c>
      <c r="F478" s="159" t="s">
        <v>164</v>
      </c>
      <c r="H478" s="160">
        <v>14.768</v>
      </c>
      <c r="I478" s="161"/>
      <c r="L478" s="157"/>
      <c r="M478" s="162"/>
      <c r="T478" s="163"/>
      <c r="AT478" s="158" t="s">
        <v>160</v>
      </c>
      <c r="AU478" s="158" t="s">
        <v>85</v>
      </c>
      <c r="AV478" s="13" t="s">
        <v>156</v>
      </c>
      <c r="AW478" s="13" t="s">
        <v>32</v>
      </c>
      <c r="AX478" s="13" t="s">
        <v>83</v>
      </c>
      <c r="AY478" s="158" t="s">
        <v>150</v>
      </c>
    </row>
    <row r="479" spans="2:65" s="1" customFormat="1" ht="24.15" customHeight="1">
      <c r="B479" s="31"/>
      <c r="C479" s="132" t="s">
        <v>672</v>
      </c>
      <c r="D479" s="132" t="s">
        <v>152</v>
      </c>
      <c r="E479" s="133" t="s">
        <v>673</v>
      </c>
      <c r="F479" s="134" t="s">
        <v>674</v>
      </c>
      <c r="G479" s="135" t="s">
        <v>253</v>
      </c>
      <c r="H479" s="136">
        <v>4.7</v>
      </c>
      <c r="I479" s="137"/>
      <c r="J479" s="138">
        <f>ROUND(I479*H479,2)</f>
        <v>0</v>
      </c>
      <c r="K479" s="139"/>
      <c r="L479" s="31"/>
      <c r="M479" s="140" t="s">
        <v>1</v>
      </c>
      <c r="N479" s="141" t="s">
        <v>41</v>
      </c>
      <c r="P479" s="142">
        <f>O479*H479</f>
        <v>0</v>
      </c>
      <c r="Q479" s="142">
        <v>0.12895</v>
      </c>
      <c r="R479" s="142">
        <f>Q479*H479</f>
        <v>0.6060650000000001</v>
      </c>
      <c r="S479" s="142">
        <v>0</v>
      </c>
      <c r="T479" s="143">
        <f>S479*H479</f>
        <v>0</v>
      </c>
      <c r="AR479" s="144" t="s">
        <v>156</v>
      </c>
      <c r="AT479" s="144" t="s">
        <v>152</v>
      </c>
      <c r="AU479" s="144" t="s">
        <v>85</v>
      </c>
      <c r="AY479" s="16" t="s">
        <v>150</v>
      </c>
      <c r="BE479" s="145">
        <f>IF(N479="základní",J479,0)</f>
        <v>0</v>
      </c>
      <c r="BF479" s="145">
        <f>IF(N479="snížená",J479,0)</f>
        <v>0</v>
      </c>
      <c r="BG479" s="145">
        <f>IF(N479="zákl. přenesená",J479,0)</f>
        <v>0</v>
      </c>
      <c r="BH479" s="145">
        <f>IF(N479="sníž. přenesená",J479,0)</f>
        <v>0</v>
      </c>
      <c r="BI479" s="145">
        <f>IF(N479="nulová",J479,0)</f>
        <v>0</v>
      </c>
      <c r="BJ479" s="16" t="s">
        <v>83</v>
      </c>
      <c r="BK479" s="145">
        <f>ROUND(I479*H479,2)</f>
        <v>0</v>
      </c>
      <c r="BL479" s="16" t="s">
        <v>156</v>
      </c>
      <c r="BM479" s="144" t="s">
        <v>675</v>
      </c>
    </row>
    <row r="480" spans="2:47" s="1" customFormat="1" ht="19.2">
      <c r="B480" s="31"/>
      <c r="D480" s="146" t="s">
        <v>158</v>
      </c>
      <c r="F480" s="147" t="s">
        <v>676</v>
      </c>
      <c r="I480" s="148"/>
      <c r="L480" s="31"/>
      <c r="M480" s="149"/>
      <c r="T480" s="53"/>
      <c r="AT480" s="16" t="s">
        <v>158</v>
      </c>
      <c r="AU480" s="16" t="s">
        <v>85</v>
      </c>
    </row>
    <row r="481" spans="2:51" s="12" customFormat="1" ht="12">
      <c r="B481" s="150"/>
      <c r="D481" s="146" t="s">
        <v>160</v>
      </c>
      <c r="E481" s="151" t="s">
        <v>1</v>
      </c>
      <c r="F481" s="152" t="s">
        <v>677</v>
      </c>
      <c r="H481" s="153">
        <v>4.7</v>
      </c>
      <c r="I481" s="154"/>
      <c r="L481" s="150"/>
      <c r="M481" s="155"/>
      <c r="T481" s="156"/>
      <c r="AT481" s="151" t="s">
        <v>160</v>
      </c>
      <c r="AU481" s="151" t="s">
        <v>85</v>
      </c>
      <c r="AV481" s="12" t="s">
        <v>85</v>
      </c>
      <c r="AW481" s="12" t="s">
        <v>32</v>
      </c>
      <c r="AX481" s="12" t="s">
        <v>83</v>
      </c>
      <c r="AY481" s="151" t="s">
        <v>150</v>
      </c>
    </row>
    <row r="482" spans="2:63" s="11" customFormat="1" ht="22.65" customHeight="1">
      <c r="B482" s="120"/>
      <c r="D482" s="121" t="s">
        <v>75</v>
      </c>
      <c r="E482" s="130" t="s">
        <v>211</v>
      </c>
      <c r="F482" s="130" t="s">
        <v>678</v>
      </c>
      <c r="I482" s="123"/>
      <c r="J482" s="131">
        <f>BK482</f>
        <v>0</v>
      </c>
      <c r="L482" s="120"/>
      <c r="M482" s="125"/>
      <c r="P482" s="126">
        <f>P483+SUM(P484:P531)</f>
        <v>0</v>
      </c>
      <c r="R482" s="126">
        <f>R483+SUM(R484:R531)</f>
        <v>0.7504843000000001</v>
      </c>
      <c r="T482" s="127">
        <f>T483+SUM(T484:T531)</f>
        <v>0</v>
      </c>
      <c r="AR482" s="121" t="s">
        <v>83</v>
      </c>
      <c r="AT482" s="128" t="s">
        <v>75</v>
      </c>
      <c r="AU482" s="128" t="s">
        <v>83</v>
      </c>
      <c r="AY482" s="121" t="s">
        <v>150</v>
      </c>
      <c r="BK482" s="129">
        <f>BK483+SUM(BK484:BK531)</f>
        <v>0</v>
      </c>
    </row>
    <row r="483" spans="2:65" s="1" customFormat="1" ht="33" customHeight="1">
      <c r="B483" s="31"/>
      <c r="C483" s="132" t="s">
        <v>679</v>
      </c>
      <c r="D483" s="132" t="s">
        <v>152</v>
      </c>
      <c r="E483" s="133" t="s">
        <v>680</v>
      </c>
      <c r="F483" s="134" t="s">
        <v>681</v>
      </c>
      <c r="G483" s="135" t="s">
        <v>155</v>
      </c>
      <c r="H483" s="136">
        <v>287.74</v>
      </c>
      <c r="I483" s="137"/>
      <c r="J483" s="138">
        <f>ROUND(I483*H483,2)</f>
        <v>0</v>
      </c>
      <c r="K483" s="139"/>
      <c r="L483" s="31"/>
      <c r="M483" s="140" t="s">
        <v>1</v>
      </c>
      <c r="N483" s="141" t="s">
        <v>41</v>
      </c>
      <c r="P483" s="142">
        <f>O483*H483</f>
        <v>0</v>
      </c>
      <c r="Q483" s="142">
        <v>0</v>
      </c>
      <c r="R483" s="142">
        <f>Q483*H483</f>
        <v>0</v>
      </c>
      <c r="S483" s="142">
        <v>0</v>
      </c>
      <c r="T483" s="143">
        <f>S483*H483</f>
        <v>0</v>
      </c>
      <c r="AR483" s="144" t="s">
        <v>156</v>
      </c>
      <c r="AT483" s="144" t="s">
        <v>152</v>
      </c>
      <c r="AU483" s="144" t="s">
        <v>85</v>
      </c>
      <c r="AY483" s="16" t="s">
        <v>150</v>
      </c>
      <c r="BE483" s="145">
        <f>IF(N483="základní",J483,0)</f>
        <v>0</v>
      </c>
      <c r="BF483" s="145">
        <f>IF(N483="snížená",J483,0)</f>
        <v>0</v>
      </c>
      <c r="BG483" s="145">
        <f>IF(N483="zákl. přenesená",J483,0)</f>
        <v>0</v>
      </c>
      <c r="BH483" s="145">
        <f>IF(N483="sníž. přenesená",J483,0)</f>
        <v>0</v>
      </c>
      <c r="BI483" s="145">
        <f>IF(N483="nulová",J483,0)</f>
        <v>0</v>
      </c>
      <c r="BJ483" s="16" t="s">
        <v>83</v>
      </c>
      <c r="BK483" s="145">
        <f>ROUND(I483*H483,2)</f>
        <v>0</v>
      </c>
      <c r="BL483" s="16" t="s">
        <v>156</v>
      </c>
      <c r="BM483" s="144" t="s">
        <v>682</v>
      </c>
    </row>
    <row r="484" spans="2:47" s="1" customFormat="1" ht="28.8">
      <c r="B484" s="31"/>
      <c r="D484" s="146" t="s">
        <v>158</v>
      </c>
      <c r="F484" s="147" t="s">
        <v>683</v>
      </c>
      <c r="I484" s="148"/>
      <c r="L484" s="31"/>
      <c r="M484" s="149"/>
      <c r="T484" s="53"/>
      <c r="AT484" s="16" t="s">
        <v>158</v>
      </c>
      <c r="AU484" s="16" t="s">
        <v>85</v>
      </c>
    </row>
    <row r="485" spans="2:51" s="12" customFormat="1" ht="12">
      <c r="B485" s="150"/>
      <c r="D485" s="146" t="s">
        <v>160</v>
      </c>
      <c r="E485" s="151" t="s">
        <v>1</v>
      </c>
      <c r="F485" s="152" t="s">
        <v>684</v>
      </c>
      <c r="H485" s="153">
        <v>251.13</v>
      </c>
      <c r="I485" s="154"/>
      <c r="L485" s="150"/>
      <c r="M485" s="155"/>
      <c r="T485" s="156"/>
      <c r="AT485" s="151" t="s">
        <v>160</v>
      </c>
      <c r="AU485" s="151" t="s">
        <v>85</v>
      </c>
      <c r="AV485" s="12" t="s">
        <v>85</v>
      </c>
      <c r="AW485" s="12" t="s">
        <v>32</v>
      </c>
      <c r="AX485" s="12" t="s">
        <v>76</v>
      </c>
      <c r="AY485" s="151" t="s">
        <v>150</v>
      </c>
    </row>
    <row r="486" spans="2:51" s="12" customFormat="1" ht="12">
      <c r="B486" s="150"/>
      <c r="D486" s="146" t="s">
        <v>160</v>
      </c>
      <c r="E486" s="151" t="s">
        <v>1</v>
      </c>
      <c r="F486" s="152" t="s">
        <v>685</v>
      </c>
      <c r="H486" s="153">
        <v>28.8</v>
      </c>
      <c r="I486" s="154"/>
      <c r="L486" s="150"/>
      <c r="M486" s="155"/>
      <c r="T486" s="156"/>
      <c r="AT486" s="151" t="s">
        <v>160</v>
      </c>
      <c r="AU486" s="151" t="s">
        <v>85</v>
      </c>
      <c r="AV486" s="12" t="s">
        <v>85</v>
      </c>
      <c r="AW486" s="12" t="s">
        <v>32</v>
      </c>
      <c r="AX486" s="12" t="s">
        <v>76</v>
      </c>
      <c r="AY486" s="151" t="s">
        <v>150</v>
      </c>
    </row>
    <row r="487" spans="2:51" s="12" customFormat="1" ht="12">
      <c r="B487" s="150"/>
      <c r="D487" s="146" t="s">
        <v>160</v>
      </c>
      <c r="E487" s="151" t="s">
        <v>1</v>
      </c>
      <c r="F487" s="152" t="s">
        <v>686</v>
      </c>
      <c r="H487" s="153">
        <v>7.81</v>
      </c>
      <c r="I487" s="154"/>
      <c r="L487" s="150"/>
      <c r="M487" s="155"/>
      <c r="T487" s="156"/>
      <c r="AT487" s="151" t="s">
        <v>160</v>
      </c>
      <c r="AU487" s="151" t="s">
        <v>85</v>
      </c>
      <c r="AV487" s="12" t="s">
        <v>85</v>
      </c>
      <c r="AW487" s="12" t="s">
        <v>32</v>
      </c>
      <c r="AX487" s="12" t="s">
        <v>76</v>
      </c>
      <c r="AY487" s="151" t="s">
        <v>150</v>
      </c>
    </row>
    <row r="488" spans="2:51" s="13" customFormat="1" ht="12">
      <c r="B488" s="157"/>
      <c r="D488" s="146" t="s">
        <v>160</v>
      </c>
      <c r="E488" s="158" t="s">
        <v>1</v>
      </c>
      <c r="F488" s="159" t="s">
        <v>164</v>
      </c>
      <c r="H488" s="160">
        <v>287.74</v>
      </c>
      <c r="I488" s="161"/>
      <c r="L488" s="157"/>
      <c r="M488" s="162"/>
      <c r="T488" s="163"/>
      <c r="AT488" s="158" t="s">
        <v>160</v>
      </c>
      <c r="AU488" s="158" t="s">
        <v>85</v>
      </c>
      <c r="AV488" s="13" t="s">
        <v>156</v>
      </c>
      <c r="AW488" s="13" t="s">
        <v>32</v>
      </c>
      <c r="AX488" s="13" t="s">
        <v>83</v>
      </c>
      <c r="AY488" s="158" t="s">
        <v>150</v>
      </c>
    </row>
    <row r="489" spans="2:65" s="1" customFormat="1" ht="33" customHeight="1">
      <c r="B489" s="31"/>
      <c r="C489" s="132" t="s">
        <v>687</v>
      </c>
      <c r="D489" s="132" t="s">
        <v>152</v>
      </c>
      <c r="E489" s="133" t="s">
        <v>688</v>
      </c>
      <c r="F489" s="134" t="s">
        <v>689</v>
      </c>
      <c r="G489" s="135" t="s">
        <v>155</v>
      </c>
      <c r="H489" s="136">
        <v>8632.2</v>
      </c>
      <c r="I489" s="137"/>
      <c r="J489" s="138">
        <f>ROUND(I489*H489,2)</f>
        <v>0</v>
      </c>
      <c r="K489" s="139"/>
      <c r="L489" s="31"/>
      <c r="M489" s="140" t="s">
        <v>1</v>
      </c>
      <c r="N489" s="141" t="s">
        <v>41</v>
      </c>
      <c r="P489" s="142">
        <f>O489*H489</f>
        <v>0</v>
      </c>
      <c r="Q489" s="142">
        <v>0</v>
      </c>
      <c r="R489" s="142">
        <f>Q489*H489</f>
        <v>0</v>
      </c>
      <c r="S489" s="142">
        <v>0</v>
      </c>
      <c r="T489" s="143">
        <f>S489*H489</f>
        <v>0</v>
      </c>
      <c r="AR489" s="144" t="s">
        <v>156</v>
      </c>
      <c r="AT489" s="144" t="s">
        <v>152</v>
      </c>
      <c r="AU489" s="144" t="s">
        <v>85</v>
      </c>
      <c r="AY489" s="16" t="s">
        <v>150</v>
      </c>
      <c r="BE489" s="145">
        <f>IF(N489="základní",J489,0)</f>
        <v>0</v>
      </c>
      <c r="BF489" s="145">
        <f>IF(N489="snížená",J489,0)</f>
        <v>0</v>
      </c>
      <c r="BG489" s="145">
        <f>IF(N489="zákl. přenesená",J489,0)</f>
        <v>0</v>
      </c>
      <c r="BH489" s="145">
        <f>IF(N489="sníž. přenesená",J489,0)</f>
        <v>0</v>
      </c>
      <c r="BI489" s="145">
        <f>IF(N489="nulová",J489,0)</f>
        <v>0</v>
      </c>
      <c r="BJ489" s="16" t="s">
        <v>83</v>
      </c>
      <c r="BK489" s="145">
        <f>ROUND(I489*H489,2)</f>
        <v>0</v>
      </c>
      <c r="BL489" s="16" t="s">
        <v>156</v>
      </c>
      <c r="BM489" s="144" t="s">
        <v>690</v>
      </c>
    </row>
    <row r="490" spans="2:47" s="1" customFormat="1" ht="38.4">
      <c r="B490" s="31"/>
      <c r="D490" s="146" t="s">
        <v>158</v>
      </c>
      <c r="F490" s="147" t="s">
        <v>691</v>
      </c>
      <c r="I490" s="148"/>
      <c r="L490" s="31"/>
      <c r="M490" s="149"/>
      <c r="T490" s="53"/>
      <c r="AT490" s="16" t="s">
        <v>158</v>
      </c>
      <c r="AU490" s="16" t="s">
        <v>85</v>
      </c>
    </row>
    <row r="491" spans="2:51" s="12" customFormat="1" ht="12">
      <c r="B491" s="150"/>
      <c r="D491" s="146" t="s">
        <v>160</v>
      </c>
      <c r="E491" s="151" t="s">
        <v>1</v>
      </c>
      <c r="F491" s="152" t="s">
        <v>692</v>
      </c>
      <c r="H491" s="153">
        <v>8632.2</v>
      </c>
      <c r="I491" s="154"/>
      <c r="L491" s="150"/>
      <c r="M491" s="155"/>
      <c r="T491" s="156"/>
      <c r="AT491" s="151" t="s">
        <v>160</v>
      </c>
      <c r="AU491" s="151" t="s">
        <v>85</v>
      </c>
      <c r="AV491" s="12" t="s">
        <v>85</v>
      </c>
      <c r="AW491" s="12" t="s">
        <v>32</v>
      </c>
      <c r="AX491" s="12" t="s">
        <v>83</v>
      </c>
      <c r="AY491" s="151" t="s">
        <v>150</v>
      </c>
    </row>
    <row r="492" spans="2:65" s="1" customFormat="1" ht="33" customHeight="1">
      <c r="B492" s="31"/>
      <c r="C492" s="132" t="s">
        <v>693</v>
      </c>
      <c r="D492" s="132" t="s">
        <v>152</v>
      </c>
      <c r="E492" s="133" t="s">
        <v>694</v>
      </c>
      <c r="F492" s="134" t="s">
        <v>695</v>
      </c>
      <c r="G492" s="135" t="s">
        <v>155</v>
      </c>
      <c r="H492" s="136">
        <v>287.74</v>
      </c>
      <c r="I492" s="137"/>
      <c r="J492" s="138">
        <f>ROUND(I492*H492,2)</f>
        <v>0</v>
      </c>
      <c r="K492" s="139"/>
      <c r="L492" s="31"/>
      <c r="M492" s="140" t="s">
        <v>1</v>
      </c>
      <c r="N492" s="141" t="s">
        <v>41</v>
      </c>
      <c r="P492" s="142">
        <f>O492*H492</f>
        <v>0</v>
      </c>
      <c r="Q492" s="142">
        <v>0</v>
      </c>
      <c r="R492" s="142">
        <f>Q492*H492</f>
        <v>0</v>
      </c>
      <c r="S492" s="142">
        <v>0</v>
      </c>
      <c r="T492" s="143">
        <f>S492*H492</f>
        <v>0</v>
      </c>
      <c r="AR492" s="144" t="s">
        <v>156</v>
      </c>
      <c r="AT492" s="144" t="s">
        <v>152</v>
      </c>
      <c r="AU492" s="144" t="s">
        <v>85</v>
      </c>
      <c r="AY492" s="16" t="s">
        <v>150</v>
      </c>
      <c r="BE492" s="145">
        <f>IF(N492="základní",J492,0)</f>
        <v>0</v>
      </c>
      <c r="BF492" s="145">
        <f>IF(N492="snížená",J492,0)</f>
        <v>0</v>
      </c>
      <c r="BG492" s="145">
        <f>IF(N492="zákl. přenesená",J492,0)</f>
        <v>0</v>
      </c>
      <c r="BH492" s="145">
        <f>IF(N492="sníž. přenesená",J492,0)</f>
        <v>0</v>
      </c>
      <c r="BI492" s="145">
        <f>IF(N492="nulová",J492,0)</f>
        <v>0</v>
      </c>
      <c r="BJ492" s="16" t="s">
        <v>83</v>
      </c>
      <c r="BK492" s="145">
        <f>ROUND(I492*H492,2)</f>
        <v>0</v>
      </c>
      <c r="BL492" s="16" t="s">
        <v>156</v>
      </c>
      <c r="BM492" s="144" t="s">
        <v>696</v>
      </c>
    </row>
    <row r="493" spans="2:47" s="1" customFormat="1" ht="28.8">
      <c r="B493" s="31"/>
      <c r="D493" s="146" t="s">
        <v>158</v>
      </c>
      <c r="F493" s="147" t="s">
        <v>697</v>
      </c>
      <c r="I493" s="148"/>
      <c r="L493" s="31"/>
      <c r="M493" s="149"/>
      <c r="T493" s="53"/>
      <c r="AT493" s="16" t="s">
        <v>158</v>
      </c>
      <c r="AU493" s="16" t="s">
        <v>85</v>
      </c>
    </row>
    <row r="494" spans="2:65" s="1" customFormat="1" ht="33" customHeight="1">
      <c r="B494" s="31"/>
      <c r="C494" s="132" t="s">
        <v>698</v>
      </c>
      <c r="D494" s="132" t="s">
        <v>152</v>
      </c>
      <c r="E494" s="133" t="s">
        <v>699</v>
      </c>
      <c r="F494" s="134" t="s">
        <v>700</v>
      </c>
      <c r="G494" s="135" t="s">
        <v>155</v>
      </c>
      <c r="H494" s="136">
        <v>174</v>
      </c>
      <c r="I494" s="137"/>
      <c r="J494" s="138">
        <f>ROUND(I494*H494,2)</f>
        <v>0</v>
      </c>
      <c r="K494" s="139"/>
      <c r="L494" s="31"/>
      <c r="M494" s="140" t="s">
        <v>1</v>
      </c>
      <c r="N494" s="141" t="s">
        <v>41</v>
      </c>
      <c r="P494" s="142">
        <f>O494*H494</f>
        <v>0</v>
      </c>
      <c r="Q494" s="142">
        <v>0.00013</v>
      </c>
      <c r="R494" s="142">
        <f>Q494*H494</f>
        <v>0.022619999999999998</v>
      </c>
      <c r="S494" s="142">
        <v>0</v>
      </c>
      <c r="T494" s="143">
        <f>S494*H494</f>
        <v>0</v>
      </c>
      <c r="AR494" s="144" t="s">
        <v>156</v>
      </c>
      <c r="AT494" s="144" t="s">
        <v>152</v>
      </c>
      <c r="AU494" s="144" t="s">
        <v>85</v>
      </c>
      <c r="AY494" s="16" t="s">
        <v>150</v>
      </c>
      <c r="BE494" s="145">
        <f>IF(N494="základní",J494,0)</f>
        <v>0</v>
      </c>
      <c r="BF494" s="145">
        <f>IF(N494="snížená",J494,0)</f>
        <v>0</v>
      </c>
      <c r="BG494" s="145">
        <f>IF(N494="zákl. přenesená",J494,0)</f>
        <v>0</v>
      </c>
      <c r="BH494" s="145">
        <f>IF(N494="sníž. přenesená",J494,0)</f>
        <v>0</v>
      </c>
      <c r="BI494" s="145">
        <f>IF(N494="nulová",J494,0)</f>
        <v>0</v>
      </c>
      <c r="BJ494" s="16" t="s">
        <v>83</v>
      </c>
      <c r="BK494" s="145">
        <f>ROUND(I494*H494,2)</f>
        <v>0</v>
      </c>
      <c r="BL494" s="16" t="s">
        <v>156</v>
      </c>
      <c r="BM494" s="144" t="s">
        <v>701</v>
      </c>
    </row>
    <row r="495" spans="2:47" s="1" customFormat="1" ht="19.2">
      <c r="B495" s="31"/>
      <c r="D495" s="146" t="s">
        <v>158</v>
      </c>
      <c r="F495" s="147" t="s">
        <v>702</v>
      </c>
      <c r="I495" s="148"/>
      <c r="L495" s="31"/>
      <c r="M495" s="149"/>
      <c r="T495" s="53"/>
      <c r="AT495" s="16" t="s">
        <v>158</v>
      </c>
      <c r="AU495" s="16" t="s">
        <v>85</v>
      </c>
    </row>
    <row r="496" spans="2:65" s="1" customFormat="1" ht="24.15" customHeight="1">
      <c r="B496" s="31"/>
      <c r="C496" s="132" t="s">
        <v>703</v>
      </c>
      <c r="D496" s="132" t="s">
        <v>152</v>
      </c>
      <c r="E496" s="133" t="s">
        <v>704</v>
      </c>
      <c r="F496" s="134" t="s">
        <v>705</v>
      </c>
      <c r="G496" s="135" t="s">
        <v>155</v>
      </c>
      <c r="H496" s="136">
        <v>296</v>
      </c>
      <c r="I496" s="137"/>
      <c r="J496" s="138">
        <f>ROUND(I496*H496,2)</f>
        <v>0</v>
      </c>
      <c r="K496" s="139"/>
      <c r="L496" s="31"/>
      <c r="M496" s="140" t="s">
        <v>1</v>
      </c>
      <c r="N496" s="141" t="s">
        <v>41</v>
      </c>
      <c r="P496" s="142">
        <f>O496*H496</f>
        <v>0</v>
      </c>
      <c r="Q496" s="142">
        <v>4E-05</v>
      </c>
      <c r="R496" s="142">
        <f>Q496*H496</f>
        <v>0.011840000000000002</v>
      </c>
      <c r="S496" s="142">
        <v>0</v>
      </c>
      <c r="T496" s="143">
        <f>S496*H496</f>
        <v>0</v>
      </c>
      <c r="AR496" s="144" t="s">
        <v>156</v>
      </c>
      <c r="AT496" s="144" t="s">
        <v>152</v>
      </c>
      <c r="AU496" s="144" t="s">
        <v>85</v>
      </c>
      <c r="AY496" s="16" t="s">
        <v>150</v>
      </c>
      <c r="BE496" s="145">
        <f>IF(N496="základní",J496,0)</f>
        <v>0</v>
      </c>
      <c r="BF496" s="145">
        <f>IF(N496="snížená",J496,0)</f>
        <v>0</v>
      </c>
      <c r="BG496" s="145">
        <f>IF(N496="zákl. přenesená",J496,0)</f>
        <v>0</v>
      </c>
      <c r="BH496" s="145">
        <f>IF(N496="sníž. přenesená",J496,0)</f>
        <v>0</v>
      </c>
      <c r="BI496" s="145">
        <f>IF(N496="nulová",J496,0)</f>
        <v>0</v>
      </c>
      <c r="BJ496" s="16" t="s">
        <v>83</v>
      </c>
      <c r="BK496" s="145">
        <f>ROUND(I496*H496,2)</f>
        <v>0</v>
      </c>
      <c r="BL496" s="16" t="s">
        <v>156</v>
      </c>
      <c r="BM496" s="144" t="s">
        <v>706</v>
      </c>
    </row>
    <row r="497" spans="2:47" s="1" customFormat="1" ht="48">
      <c r="B497" s="31"/>
      <c r="D497" s="146" t="s">
        <v>158</v>
      </c>
      <c r="F497" s="147" t="s">
        <v>707</v>
      </c>
      <c r="I497" s="148"/>
      <c r="L497" s="31"/>
      <c r="M497" s="149"/>
      <c r="T497" s="53"/>
      <c r="AT497" s="16" t="s">
        <v>158</v>
      </c>
      <c r="AU497" s="16" t="s">
        <v>85</v>
      </c>
    </row>
    <row r="498" spans="2:51" s="12" customFormat="1" ht="12">
      <c r="B498" s="150"/>
      <c r="D498" s="146" t="s">
        <v>160</v>
      </c>
      <c r="E498" s="151" t="s">
        <v>1</v>
      </c>
      <c r="F498" s="152" t="s">
        <v>708</v>
      </c>
      <c r="H498" s="153">
        <v>296</v>
      </c>
      <c r="I498" s="154"/>
      <c r="L498" s="150"/>
      <c r="M498" s="155"/>
      <c r="T498" s="156"/>
      <c r="AT498" s="151" t="s">
        <v>160</v>
      </c>
      <c r="AU498" s="151" t="s">
        <v>85</v>
      </c>
      <c r="AV498" s="12" t="s">
        <v>85</v>
      </c>
      <c r="AW498" s="12" t="s">
        <v>32</v>
      </c>
      <c r="AX498" s="12" t="s">
        <v>83</v>
      </c>
      <c r="AY498" s="151" t="s">
        <v>150</v>
      </c>
    </row>
    <row r="499" spans="2:65" s="1" customFormat="1" ht="16.5" customHeight="1">
      <c r="B499" s="31"/>
      <c r="C499" s="132" t="s">
        <v>709</v>
      </c>
      <c r="D499" s="132" t="s">
        <v>152</v>
      </c>
      <c r="E499" s="133" t="s">
        <v>710</v>
      </c>
      <c r="F499" s="134" t="s">
        <v>711</v>
      </c>
      <c r="G499" s="135" t="s">
        <v>712</v>
      </c>
      <c r="H499" s="136">
        <v>1</v>
      </c>
      <c r="I499" s="137"/>
      <c r="J499" s="138">
        <f>ROUND(I499*H499,2)</f>
        <v>0</v>
      </c>
      <c r="K499" s="139"/>
      <c r="L499" s="31"/>
      <c r="M499" s="140" t="s">
        <v>1</v>
      </c>
      <c r="N499" s="141" t="s">
        <v>41</v>
      </c>
      <c r="P499" s="142">
        <f>O499*H499</f>
        <v>0</v>
      </c>
      <c r="Q499" s="142">
        <v>0</v>
      </c>
      <c r="R499" s="142">
        <f>Q499*H499</f>
        <v>0</v>
      </c>
      <c r="S499" s="142">
        <v>0</v>
      </c>
      <c r="T499" s="143">
        <f>S499*H499</f>
        <v>0</v>
      </c>
      <c r="AR499" s="144" t="s">
        <v>156</v>
      </c>
      <c r="AT499" s="144" t="s">
        <v>152</v>
      </c>
      <c r="AU499" s="144" t="s">
        <v>85</v>
      </c>
      <c r="AY499" s="16" t="s">
        <v>150</v>
      </c>
      <c r="BE499" s="145">
        <f>IF(N499="základní",J499,0)</f>
        <v>0</v>
      </c>
      <c r="BF499" s="145">
        <f>IF(N499="snížená",J499,0)</f>
        <v>0</v>
      </c>
      <c r="BG499" s="145">
        <f>IF(N499="zákl. přenesená",J499,0)</f>
        <v>0</v>
      </c>
      <c r="BH499" s="145">
        <f>IF(N499="sníž. přenesená",J499,0)</f>
        <v>0</v>
      </c>
      <c r="BI499" s="145">
        <f>IF(N499="nulová",J499,0)</f>
        <v>0</v>
      </c>
      <c r="BJ499" s="16" t="s">
        <v>83</v>
      </c>
      <c r="BK499" s="145">
        <f>ROUND(I499*H499,2)</f>
        <v>0</v>
      </c>
      <c r="BL499" s="16" t="s">
        <v>156</v>
      </c>
      <c r="BM499" s="144" t="s">
        <v>713</v>
      </c>
    </row>
    <row r="500" spans="2:47" s="1" customFormat="1" ht="19.2">
      <c r="B500" s="31"/>
      <c r="D500" s="146" t="s">
        <v>158</v>
      </c>
      <c r="F500" s="147" t="s">
        <v>714</v>
      </c>
      <c r="I500" s="148"/>
      <c r="L500" s="31"/>
      <c r="M500" s="149"/>
      <c r="T500" s="53"/>
      <c r="AT500" s="16" t="s">
        <v>158</v>
      </c>
      <c r="AU500" s="16" t="s">
        <v>85</v>
      </c>
    </row>
    <row r="501" spans="2:65" s="1" customFormat="1" ht="16.5" customHeight="1">
      <c r="B501" s="31"/>
      <c r="C501" s="132" t="s">
        <v>715</v>
      </c>
      <c r="D501" s="132" t="s">
        <v>152</v>
      </c>
      <c r="E501" s="133" t="s">
        <v>716</v>
      </c>
      <c r="F501" s="134" t="s">
        <v>717</v>
      </c>
      <c r="G501" s="135" t="s">
        <v>467</v>
      </c>
      <c r="H501" s="136">
        <v>4</v>
      </c>
      <c r="I501" s="137"/>
      <c r="J501" s="138">
        <f>ROUND(I501*H501,2)</f>
        <v>0</v>
      </c>
      <c r="K501" s="139"/>
      <c r="L501" s="31"/>
      <c r="M501" s="140" t="s">
        <v>1</v>
      </c>
      <c r="N501" s="141" t="s">
        <v>41</v>
      </c>
      <c r="P501" s="142">
        <f>O501*H501</f>
        <v>0</v>
      </c>
      <c r="Q501" s="142">
        <v>0.00018</v>
      </c>
      <c r="R501" s="142">
        <f>Q501*H501</f>
        <v>0.00072</v>
      </c>
      <c r="S501" s="142">
        <v>0</v>
      </c>
      <c r="T501" s="143">
        <f>S501*H501</f>
        <v>0</v>
      </c>
      <c r="AR501" s="144" t="s">
        <v>156</v>
      </c>
      <c r="AT501" s="144" t="s">
        <v>152</v>
      </c>
      <c r="AU501" s="144" t="s">
        <v>85</v>
      </c>
      <c r="AY501" s="16" t="s">
        <v>150</v>
      </c>
      <c r="BE501" s="145">
        <f>IF(N501="základní",J501,0)</f>
        <v>0</v>
      </c>
      <c r="BF501" s="145">
        <f>IF(N501="snížená",J501,0)</f>
        <v>0</v>
      </c>
      <c r="BG501" s="145">
        <f>IF(N501="zákl. přenesená",J501,0)</f>
        <v>0</v>
      </c>
      <c r="BH501" s="145">
        <f>IF(N501="sníž. přenesená",J501,0)</f>
        <v>0</v>
      </c>
      <c r="BI501" s="145">
        <f>IF(N501="nulová",J501,0)</f>
        <v>0</v>
      </c>
      <c r="BJ501" s="16" t="s">
        <v>83</v>
      </c>
      <c r="BK501" s="145">
        <f>ROUND(I501*H501,2)</f>
        <v>0</v>
      </c>
      <c r="BL501" s="16" t="s">
        <v>156</v>
      </c>
      <c r="BM501" s="144" t="s">
        <v>718</v>
      </c>
    </row>
    <row r="502" spans="2:47" s="1" customFormat="1" ht="19.2">
      <c r="B502" s="31"/>
      <c r="D502" s="146" t="s">
        <v>158</v>
      </c>
      <c r="F502" s="147" t="s">
        <v>719</v>
      </c>
      <c r="I502" s="148"/>
      <c r="L502" s="31"/>
      <c r="M502" s="149"/>
      <c r="T502" s="53"/>
      <c r="AT502" s="16" t="s">
        <v>158</v>
      </c>
      <c r="AU502" s="16" t="s">
        <v>85</v>
      </c>
    </row>
    <row r="503" spans="2:65" s="1" customFormat="1" ht="21.75" customHeight="1">
      <c r="B503" s="31"/>
      <c r="C503" s="170" t="s">
        <v>720</v>
      </c>
      <c r="D503" s="170" t="s">
        <v>266</v>
      </c>
      <c r="E503" s="171" t="s">
        <v>721</v>
      </c>
      <c r="F503" s="172" t="s">
        <v>722</v>
      </c>
      <c r="G503" s="173" t="s">
        <v>467</v>
      </c>
      <c r="H503" s="174">
        <v>4</v>
      </c>
      <c r="I503" s="175"/>
      <c r="J503" s="176">
        <f>ROUND(I503*H503,2)</f>
        <v>0</v>
      </c>
      <c r="K503" s="177"/>
      <c r="L503" s="178"/>
      <c r="M503" s="179" t="s">
        <v>1</v>
      </c>
      <c r="N503" s="180" t="s">
        <v>41</v>
      </c>
      <c r="P503" s="142">
        <f>O503*H503</f>
        <v>0</v>
      </c>
      <c r="Q503" s="142">
        <v>0.012</v>
      </c>
      <c r="R503" s="142">
        <f>Q503*H503</f>
        <v>0.048</v>
      </c>
      <c r="S503" s="142">
        <v>0</v>
      </c>
      <c r="T503" s="143">
        <f>S503*H503</f>
        <v>0</v>
      </c>
      <c r="AR503" s="144" t="s">
        <v>205</v>
      </c>
      <c r="AT503" s="144" t="s">
        <v>266</v>
      </c>
      <c r="AU503" s="144" t="s">
        <v>85</v>
      </c>
      <c r="AY503" s="16" t="s">
        <v>150</v>
      </c>
      <c r="BE503" s="145">
        <f>IF(N503="základní",J503,0)</f>
        <v>0</v>
      </c>
      <c r="BF503" s="145">
        <f>IF(N503="snížená",J503,0)</f>
        <v>0</v>
      </c>
      <c r="BG503" s="145">
        <f>IF(N503="zákl. přenesená",J503,0)</f>
        <v>0</v>
      </c>
      <c r="BH503" s="145">
        <f>IF(N503="sníž. přenesená",J503,0)</f>
        <v>0</v>
      </c>
      <c r="BI503" s="145">
        <f>IF(N503="nulová",J503,0)</f>
        <v>0</v>
      </c>
      <c r="BJ503" s="16" t="s">
        <v>83</v>
      </c>
      <c r="BK503" s="145">
        <f>ROUND(I503*H503,2)</f>
        <v>0</v>
      </c>
      <c r="BL503" s="16" t="s">
        <v>156</v>
      </c>
      <c r="BM503" s="144" t="s">
        <v>723</v>
      </c>
    </row>
    <row r="504" spans="2:47" s="1" customFormat="1" ht="12">
      <c r="B504" s="31"/>
      <c r="D504" s="146" t="s">
        <v>158</v>
      </c>
      <c r="F504" s="147" t="s">
        <v>724</v>
      </c>
      <c r="I504" s="148"/>
      <c r="L504" s="31"/>
      <c r="M504" s="149"/>
      <c r="T504" s="53"/>
      <c r="AT504" s="16" t="s">
        <v>158</v>
      </c>
      <c r="AU504" s="16" t="s">
        <v>85</v>
      </c>
    </row>
    <row r="505" spans="2:65" s="1" customFormat="1" ht="33" customHeight="1">
      <c r="B505" s="31"/>
      <c r="C505" s="132" t="s">
        <v>725</v>
      </c>
      <c r="D505" s="132" t="s">
        <v>152</v>
      </c>
      <c r="E505" s="133" t="s">
        <v>726</v>
      </c>
      <c r="F505" s="134" t="s">
        <v>727</v>
      </c>
      <c r="G505" s="135" t="s">
        <v>467</v>
      </c>
      <c r="H505" s="136">
        <v>1017.822</v>
      </c>
      <c r="I505" s="137"/>
      <c r="J505" s="138">
        <f>ROUND(I505*H505,2)</f>
        <v>0</v>
      </c>
      <c r="K505" s="139"/>
      <c r="L505" s="31"/>
      <c r="M505" s="140" t="s">
        <v>1</v>
      </c>
      <c r="N505" s="141" t="s">
        <v>41</v>
      </c>
      <c r="P505" s="142">
        <f>O505*H505</f>
        <v>0</v>
      </c>
      <c r="Q505" s="142">
        <v>0.00065</v>
      </c>
      <c r="R505" s="142">
        <f>Q505*H505</f>
        <v>0.6615843</v>
      </c>
      <c r="S505" s="142">
        <v>0</v>
      </c>
      <c r="T505" s="143">
        <f>S505*H505</f>
        <v>0</v>
      </c>
      <c r="AR505" s="144" t="s">
        <v>156</v>
      </c>
      <c r="AT505" s="144" t="s">
        <v>152</v>
      </c>
      <c r="AU505" s="144" t="s">
        <v>85</v>
      </c>
      <c r="AY505" s="16" t="s">
        <v>150</v>
      </c>
      <c r="BE505" s="145">
        <f>IF(N505="základní",J505,0)</f>
        <v>0</v>
      </c>
      <c r="BF505" s="145">
        <f>IF(N505="snížená",J505,0)</f>
        <v>0</v>
      </c>
      <c r="BG505" s="145">
        <f>IF(N505="zákl. přenesená",J505,0)</f>
        <v>0</v>
      </c>
      <c r="BH505" s="145">
        <f>IF(N505="sníž. přenesená",J505,0)</f>
        <v>0</v>
      </c>
      <c r="BI505" s="145">
        <f>IF(N505="nulová",J505,0)</f>
        <v>0</v>
      </c>
      <c r="BJ505" s="16" t="s">
        <v>83</v>
      </c>
      <c r="BK505" s="145">
        <f>ROUND(I505*H505,2)</f>
        <v>0</v>
      </c>
      <c r="BL505" s="16" t="s">
        <v>156</v>
      </c>
      <c r="BM505" s="144" t="s">
        <v>728</v>
      </c>
    </row>
    <row r="506" spans="2:47" s="1" customFormat="1" ht="28.8">
      <c r="B506" s="31"/>
      <c r="D506" s="146" t="s">
        <v>158</v>
      </c>
      <c r="F506" s="147" t="s">
        <v>729</v>
      </c>
      <c r="I506" s="148"/>
      <c r="L506" s="31"/>
      <c r="M506" s="149"/>
      <c r="T506" s="53"/>
      <c r="AT506" s="16" t="s">
        <v>158</v>
      </c>
      <c r="AU506" s="16" t="s">
        <v>85</v>
      </c>
    </row>
    <row r="507" spans="2:51" s="12" customFormat="1" ht="12">
      <c r="B507" s="150"/>
      <c r="D507" s="146" t="s">
        <v>160</v>
      </c>
      <c r="E507" s="151" t="s">
        <v>1</v>
      </c>
      <c r="F507" s="152" t="s">
        <v>730</v>
      </c>
      <c r="H507" s="153">
        <v>1017.822</v>
      </c>
      <c r="I507" s="154"/>
      <c r="L507" s="150"/>
      <c r="M507" s="155"/>
      <c r="T507" s="156"/>
      <c r="AT507" s="151" t="s">
        <v>160</v>
      </c>
      <c r="AU507" s="151" t="s">
        <v>85</v>
      </c>
      <c r="AV507" s="12" t="s">
        <v>85</v>
      </c>
      <c r="AW507" s="12" t="s">
        <v>32</v>
      </c>
      <c r="AX507" s="12" t="s">
        <v>83</v>
      </c>
      <c r="AY507" s="151" t="s">
        <v>150</v>
      </c>
    </row>
    <row r="508" spans="2:65" s="1" customFormat="1" ht="24.15" customHeight="1">
      <c r="B508" s="31"/>
      <c r="C508" s="132" t="s">
        <v>731</v>
      </c>
      <c r="D508" s="132" t="s">
        <v>152</v>
      </c>
      <c r="E508" s="133" t="s">
        <v>732</v>
      </c>
      <c r="F508" s="134" t="s">
        <v>733</v>
      </c>
      <c r="G508" s="135" t="s">
        <v>467</v>
      </c>
      <c r="H508" s="136">
        <v>22</v>
      </c>
      <c r="I508" s="137"/>
      <c r="J508" s="138">
        <f>ROUND(I508*H508,2)</f>
        <v>0</v>
      </c>
      <c r="K508" s="139"/>
      <c r="L508" s="31"/>
      <c r="M508" s="140" t="s">
        <v>1</v>
      </c>
      <c r="N508" s="141" t="s">
        <v>41</v>
      </c>
      <c r="P508" s="142">
        <f>O508*H508</f>
        <v>0</v>
      </c>
      <c r="Q508" s="142">
        <v>4E-05</v>
      </c>
      <c r="R508" s="142">
        <f>Q508*H508</f>
        <v>0.00088</v>
      </c>
      <c r="S508" s="142">
        <v>0</v>
      </c>
      <c r="T508" s="143">
        <f>S508*H508</f>
        <v>0</v>
      </c>
      <c r="AR508" s="144" t="s">
        <v>156</v>
      </c>
      <c r="AT508" s="144" t="s">
        <v>152</v>
      </c>
      <c r="AU508" s="144" t="s">
        <v>85</v>
      </c>
      <c r="AY508" s="16" t="s">
        <v>150</v>
      </c>
      <c r="BE508" s="145">
        <f>IF(N508="základní",J508,0)</f>
        <v>0</v>
      </c>
      <c r="BF508" s="145">
        <f>IF(N508="snížená",J508,0)</f>
        <v>0</v>
      </c>
      <c r="BG508" s="145">
        <f>IF(N508="zákl. přenesená",J508,0)</f>
        <v>0</v>
      </c>
      <c r="BH508" s="145">
        <f>IF(N508="sníž. přenesená",J508,0)</f>
        <v>0</v>
      </c>
      <c r="BI508" s="145">
        <f>IF(N508="nulová",J508,0)</f>
        <v>0</v>
      </c>
      <c r="BJ508" s="16" t="s">
        <v>83</v>
      </c>
      <c r="BK508" s="145">
        <f>ROUND(I508*H508,2)</f>
        <v>0</v>
      </c>
      <c r="BL508" s="16" t="s">
        <v>156</v>
      </c>
      <c r="BM508" s="144" t="s">
        <v>734</v>
      </c>
    </row>
    <row r="509" spans="2:47" s="1" customFormat="1" ht="28.8">
      <c r="B509" s="31"/>
      <c r="D509" s="146" t="s">
        <v>158</v>
      </c>
      <c r="F509" s="147" t="s">
        <v>735</v>
      </c>
      <c r="I509" s="148"/>
      <c r="L509" s="31"/>
      <c r="M509" s="149"/>
      <c r="T509" s="53"/>
      <c r="AT509" s="16" t="s">
        <v>158</v>
      </c>
      <c r="AU509" s="16" t="s">
        <v>85</v>
      </c>
    </row>
    <row r="510" spans="2:51" s="12" customFormat="1" ht="12">
      <c r="B510" s="150"/>
      <c r="D510" s="146" t="s">
        <v>160</v>
      </c>
      <c r="E510" s="151" t="s">
        <v>1</v>
      </c>
      <c r="F510" s="152" t="s">
        <v>736</v>
      </c>
      <c r="H510" s="153">
        <v>8</v>
      </c>
      <c r="I510" s="154"/>
      <c r="L510" s="150"/>
      <c r="M510" s="155"/>
      <c r="T510" s="156"/>
      <c r="AT510" s="151" t="s">
        <v>160</v>
      </c>
      <c r="AU510" s="151" t="s">
        <v>85</v>
      </c>
      <c r="AV510" s="12" t="s">
        <v>85</v>
      </c>
      <c r="AW510" s="12" t="s">
        <v>32</v>
      </c>
      <c r="AX510" s="12" t="s">
        <v>76</v>
      </c>
      <c r="AY510" s="151" t="s">
        <v>150</v>
      </c>
    </row>
    <row r="511" spans="2:51" s="12" customFormat="1" ht="12">
      <c r="B511" s="150"/>
      <c r="D511" s="146" t="s">
        <v>160</v>
      </c>
      <c r="E511" s="151" t="s">
        <v>1</v>
      </c>
      <c r="F511" s="152" t="s">
        <v>737</v>
      </c>
      <c r="H511" s="153">
        <v>14</v>
      </c>
      <c r="I511" s="154"/>
      <c r="L511" s="150"/>
      <c r="M511" s="155"/>
      <c r="T511" s="156"/>
      <c r="AT511" s="151" t="s">
        <v>160</v>
      </c>
      <c r="AU511" s="151" t="s">
        <v>85</v>
      </c>
      <c r="AV511" s="12" t="s">
        <v>85</v>
      </c>
      <c r="AW511" s="12" t="s">
        <v>32</v>
      </c>
      <c r="AX511" s="12" t="s">
        <v>76</v>
      </c>
      <c r="AY511" s="151" t="s">
        <v>150</v>
      </c>
    </row>
    <row r="512" spans="2:51" s="13" customFormat="1" ht="12">
      <c r="B512" s="157"/>
      <c r="D512" s="146" t="s">
        <v>160</v>
      </c>
      <c r="E512" s="158" t="s">
        <v>1</v>
      </c>
      <c r="F512" s="159" t="s">
        <v>164</v>
      </c>
      <c r="H512" s="160">
        <v>22</v>
      </c>
      <c r="I512" s="161"/>
      <c r="L512" s="157"/>
      <c r="M512" s="162"/>
      <c r="T512" s="163"/>
      <c r="AT512" s="158" t="s">
        <v>160</v>
      </c>
      <c r="AU512" s="158" t="s">
        <v>85</v>
      </c>
      <c r="AV512" s="13" t="s">
        <v>156</v>
      </c>
      <c r="AW512" s="13" t="s">
        <v>32</v>
      </c>
      <c r="AX512" s="13" t="s">
        <v>83</v>
      </c>
      <c r="AY512" s="158" t="s">
        <v>150</v>
      </c>
    </row>
    <row r="513" spans="2:65" s="1" customFormat="1" ht="24.15" customHeight="1">
      <c r="B513" s="31"/>
      <c r="C513" s="132" t="s">
        <v>738</v>
      </c>
      <c r="D513" s="132" t="s">
        <v>152</v>
      </c>
      <c r="E513" s="133" t="s">
        <v>739</v>
      </c>
      <c r="F513" s="134" t="s">
        <v>740</v>
      </c>
      <c r="G513" s="135" t="s">
        <v>467</v>
      </c>
      <c r="H513" s="136">
        <v>8</v>
      </c>
      <c r="I513" s="137"/>
      <c r="J513" s="138">
        <f>ROUND(I513*H513,2)</f>
        <v>0</v>
      </c>
      <c r="K513" s="139"/>
      <c r="L513" s="31"/>
      <c r="M513" s="140" t="s">
        <v>1</v>
      </c>
      <c r="N513" s="141" t="s">
        <v>41</v>
      </c>
      <c r="P513" s="142">
        <f>O513*H513</f>
        <v>0</v>
      </c>
      <c r="Q513" s="142">
        <v>4E-05</v>
      </c>
      <c r="R513" s="142">
        <f>Q513*H513</f>
        <v>0.00032</v>
      </c>
      <c r="S513" s="142">
        <v>0</v>
      </c>
      <c r="T513" s="143">
        <f>S513*H513</f>
        <v>0</v>
      </c>
      <c r="AR513" s="144" t="s">
        <v>156</v>
      </c>
      <c r="AT513" s="144" t="s">
        <v>152</v>
      </c>
      <c r="AU513" s="144" t="s">
        <v>85</v>
      </c>
      <c r="AY513" s="16" t="s">
        <v>150</v>
      </c>
      <c r="BE513" s="145">
        <f>IF(N513="základní",J513,0)</f>
        <v>0</v>
      </c>
      <c r="BF513" s="145">
        <f>IF(N513="snížená",J513,0)</f>
        <v>0</v>
      </c>
      <c r="BG513" s="145">
        <f>IF(N513="zákl. přenesená",J513,0)</f>
        <v>0</v>
      </c>
      <c r="BH513" s="145">
        <f>IF(N513="sníž. přenesená",J513,0)</f>
        <v>0</v>
      </c>
      <c r="BI513" s="145">
        <f>IF(N513="nulová",J513,0)</f>
        <v>0</v>
      </c>
      <c r="BJ513" s="16" t="s">
        <v>83</v>
      </c>
      <c r="BK513" s="145">
        <f>ROUND(I513*H513,2)</f>
        <v>0</v>
      </c>
      <c r="BL513" s="16" t="s">
        <v>156</v>
      </c>
      <c r="BM513" s="144" t="s">
        <v>741</v>
      </c>
    </row>
    <row r="514" spans="2:47" s="1" customFormat="1" ht="28.8">
      <c r="B514" s="31"/>
      <c r="D514" s="146" t="s">
        <v>158</v>
      </c>
      <c r="F514" s="147" t="s">
        <v>742</v>
      </c>
      <c r="I514" s="148"/>
      <c r="L514" s="31"/>
      <c r="M514" s="149"/>
      <c r="T514" s="53"/>
      <c r="AT514" s="16" t="s">
        <v>158</v>
      </c>
      <c r="AU514" s="16" t="s">
        <v>85</v>
      </c>
    </row>
    <row r="515" spans="2:51" s="12" customFormat="1" ht="12">
      <c r="B515" s="150"/>
      <c r="D515" s="146" t="s">
        <v>160</v>
      </c>
      <c r="E515" s="151" t="s">
        <v>1</v>
      </c>
      <c r="F515" s="152" t="s">
        <v>743</v>
      </c>
      <c r="H515" s="153">
        <v>4</v>
      </c>
      <c r="I515" s="154"/>
      <c r="L515" s="150"/>
      <c r="M515" s="155"/>
      <c r="T515" s="156"/>
      <c r="AT515" s="151" t="s">
        <v>160</v>
      </c>
      <c r="AU515" s="151" t="s">
        <v>85</v>
      </c>
      <c r="AV515" s="12" t="s">
        <v>85</v>
      </c>
      <c r="AW515" s="12" t="s">
        <v>32</v>
      </c>
      <c r="AX515" s="12" t="s">
        <v>76</v>
      </c>
      <c r="AY515" s="151" t="s">
        <v>150</v>
      </c>
    </row>
    <row r="516" spans="2:51" s="12" customFormat="1" ht="12">
      <c r="B516" s="150"/>
      <c r="D516" s="146" t="s">
        <v>160</v>
      </c>
      <c r="E516" s="151" t="s">
        <v>1</v>
      </c>
      <c r="F516" s="152" t="s">
        <v>744</v>
      </c>
      <c r="H516" s="153">
        <v>4</v>
      </c>
      <c r="I516" s="154"/>
      <c r="L516" s="150"/>
      <c r="M516" s="155"/>
      <c r="T516" s="156"/>
      <c r="AT516" s="151" t="s">
        <v>160</v>
      </c>
      <c r="AU516" s="151" t="s">
        <v>85</v>
      </c>
      <c r="AV516" s="12" t="s">
        <v>85</v>
      </c>
      <c r="AW516" s="12" t="s">
        <v>32</v>
      </c>
      <c r="AX516" s="12" t="s">
        <v>76</v>
      </c>
      <c r="AY516" s="151" t="s">
        <v>150</v>
      </c>
    </row>
    <row r="517" spans="2:51" s="13" customFormat="1" ht="12">
      <c r="B517" s="157"/>
      <c r="D517" s="146" t="s">
        <v>160</v>
      </c>
      <c r="E517" s="158" t="s">
        <v>1</v>
      </c>
      <c r="F517" s="159" t="s">
        <v>164</v>
      </c>
      <c r="H517" s="160">
        <v>8</v>
      </c>
      <c r="I517" s="161"/>
      <c r="L517" s="157"/>
      <c r="M517" s="162"/>
      <c r="T517" s="163"/>
      <c r="AT517" s="158" t="s">
        <v>160</v>
      </c>
      <c r="AU517" s="158" t="s">
        <v>85</v>
      </c>
      <c r="AV517" s="13" t="s">
        <v>156</v>
      </c>
      <c r="AW517" s="13" t="s">
        <v>32</v>
      </c>
      <c r="AX517" s="13" t="s">
        <v>83</v>
      </c>
      <c r="AY517" s="158" t="s">
        <v>150</v>
      </c>
    </row>
    <row r="518" spans="2:65" s="1" customFormat="1" ht="24.15" customHeight="1">
      <c r="B518" s="31"/>
      <c r="C518" s="132" t="s">
        <v>745</v>
      </c>
      <c r="D518" s="132" t="s">
        <v>152</v>
      </c>
      <c r="E518" s="133" t="s">
        <v>746</v>
      </c>
      <c r="F518" s="134" t="s">
        <v>747</v>
      </c>
      <c r="G518" s="135" t="s">
        <v>467</v>
      </c>
      <c r="H518" s="136">
        <v>6</v>
      </c>
      <c r="I518" s="137"/>
      <c r="J518" s="138">
        <f>ROUND(I518*H518,2)</f>
        <v>0</v>
      </c>
      <c r="K518" s="139"/>
      <c r="L518" s="31"/>
      <c r="M518" s="140" t="s">
        <v>1</v>
      </c>
      <c r="N518" s="141" t="s">
        <v>41</v>
      </c>
      <c r="P518" s="142">
        <f>O518*H518</f>
        <v>0</v>
      </c>
      <c r="Q518" s="142">
        <v>4E-05</v>
      </c>
      <c r="R518" s="142">
        <f>Q518*H518</f>
        <v>0.00024000000000000003</v>
      </c>
      <c r="S518" s="142">
        <v>0</v>
      </c>
      <c r="T518" s="143">
        <f>S518*H518</f>
        <v>0</v>
      </c>
      <c r="AR518" s="144" t="s">
        <v>156</v>
      </c>
      <c r="AT518" s="144" t="s">
        <v>152</v>
      </c>
      <c r="AU518" s="144" t="s">
        <v>85</v>
      </c>
      <c r="AY518" s="16" t="s">
        <v>150</v>
      </c>
      <c r="BE518" s="145">
        <f>IF(N518="základní",J518,0)</f>
        <v>0</v>
      </c>
      <c r="BF518" s="145">
        <f>IF(N518="snížená",J518,0)</f>
        <v>0</v>
      </c>
      <c r="BG518" s="145">
        <f>IF(N518="zákl. přenesená",J518,0)</f>
        <v>0</v>
      </c>
      <c r="BH518" s="145">
        <f>IF(N518="sníž. přenesená",J518,0)</f>
        <v>0</v>
      </c>
      <c r="BI518" s="145">
        <f>IF(N518="nulová",J518,0)</f>
        <v>0</v>
      </c>
      <c r="BJ518" s="16" t="s">
        <v>83</v>
      </c>
      <c r="BK518" s="145">
        <f>ROUND(I518*H518,2)</f>
        <v>0</v>
      </c>
      <c r="BL518" s="16" t="s">
        <v>156</v>
      </c>
      <c r="BM518" s="144" t="s">
        <v>748</v>
      </c>
    </row>
    <row r="519" spans="2:47" s="1" customFormat="1" ht="28.8">
      <c r="B519" s="31"/>
      <c r="D519" s="146" t="s">
        <v>158</v>
      </c>
      <c r="F519" s="147" t="s">
        <v>749</v>
      </c>
      <c r="I519" s="148"/>
      <c r="L519" s="31"/>
      <c r="M519" s="149"/>
      <c r="T519" s="53"/>
      <c r="AT519" s="16" t="s">
        <v>158</v>
      </c>
      <c r="AU519" s="16" t="s">
        <v>85</v>
      </c>
    </row>
    <row r="520" spans="2:51" s="12" customFormat="1" ht="12">
      <c r="B520" s="150"/>
      <c r="D520" s="146" t="s">
        <v>160</v>
      </c>
      <c r="E520" s="151" t="s">
        <v>1</v>
      </c>
      <c r="F520" s="152" t="s">
        <v>750</v>
      </c>
      <c r="H520" s="153">
        <v>2</v>
      </c>
      <c r="I520" s="154"/>
      <c r="L520" s="150"/>
      <c r="M520" s="155"/>
      <c r="T520" s="156"/>
      <c r="AT520" s="151" t="s">
        <v>160</v>
      </c>
      <c r="AU520" s="151" t="s">
        <v>85</v>
      </c>
      <c r="AV520" s="12" t="s">
        <v>85</v>
      </c>
      <c r="AW520" s="12" t="s">
        <v>32</v>
      </c>
      <c r="AX520" s="12" t="s">
        <v>76</v>
      </c>
      <c r="AY520" s="151" t="s">
        <v>150</v>
      </c>
    </row>
    <row r="521" spans="2:51" s="12" customFormat="1" ht="12">
      <c r="B521" s="150"/>
      <c r="D521" s="146" t="s">
        <v>160</v>
      </c>
      <c r="E521" s="151" t="s">
        <v>1</v>
      </c>
      <c r="F521" s="152" t="s">
        <v>751</v>
      </c>
      <c r="H521" s="153">
        <v>4</v>
      </c>
      <c r="I521" s="154"/>
      <c r="L521" s="150"/>
      <c r="M521" s="155"/>
      <c r="T521" s="156"/>
      <c r="AT521" s="151" t="s">
        <v>160</v>
      </c>
      <c r="AU521" s="151" t="s">
        <v>85</v>
      </c>
      <c r="AV521" s="12" t="s">
        <v>85</v>
      </c>
      <c r="AW521" s="12" t="s">
        <v>32</v>
      </c>
      <c r="AX521" s="12" t="s">
        <v>76</v>
      </c>
      <c r="AY521" s="151" t="s">
        <v>150</v>
      </c>
    </row>
    <row r="522" spans="2:51" s="13" customFormat="1" ht="12">
      <c r="B522" s="157"/>
      <c r="D522" s="146" t="s">
        <v>160</v>
      </c>
      <c r="E522" s="158" t="s">
        <v>1</v>
      </c>
      <c r="F522" s="159" t="s">
        <v>164</v>
      </c>
      <c r="H522" s="160">
        <v>6</v>
      </c>
      <c r="I522" s="161"/>
      <c r="L522" s="157"/>
      <c r="M522" s="162"/>
      <c r="T522" s="163"/>
      <c r="AT522" s="158" t="s">
        <v>160</v>
      </c>
      <c r="AU522" s="158" t="s">
        <v>85</v>
      </c>
      <c r="AV522" s="13" t="s">
        <v>156</v>
      </c>
      <c r="AW522" s="13" t="s">
        <v>32</v>
      </c>
      <c r="AX522" s="13" t="s">
        <v>83</v>
      </c>
      <c r="AY522" s="158" t="s">
        <v>150</v>
      </c>
    </row>
    <row r="523" spans="2:65" s="1" customFormat="1" ht="21.75" customHeight="1">
      <c r="B523" s="31"/>
      <c r="C523" s="132" t="s">
        <v>752</v>
      </c>
      <c r="D523" s="132" t="s">
        <v>152</v>
      </c>
      <c r="E523" s="133" t="s">
        <v>753</v>
      </c>
      <c r="F523" s="134" t="s">
        <v>754</v>
      </c>
      <c r="G523" s="135" t="s">
        <v>467</v>
      </c>
      <c r="H523" s="136">
        <v>22</v>
      </c>
      <c r="I523" s="137"/>
      <c r="J523" s="138">
        <f>ROUND(I523*H523,2)</f>
        <v>0</v>
      </c>
      <c r="K523" s="139"/>
      <c r="L523" s="31"/>
      <c r="M523" s="140" t="s">
        <v>1</v>
      </c>
      <c r="N523" s="141" t="s">
        <v>41</v>
      </c>
      <c r="P523" s="142">
        <f>O523*H523</f>
        <v>0</v>
      </c>
      <c r="Q523" s="142">
        <v>7E-05</v>
      </c>
      <c r="R523" s="142">
        <f>Q523*H523</f>
        <v>0.00154</v>
      </c>
      <c r="S523" s="142">
        <v>0</v>
      </c>
      <c r="T523" s="143">
        <f>S523*H523</f>
        <v>0</v>
      </c>
      <c r="AR523" s="144" t="s">
        <v>156</v>
      </c>
      <c r="AT523" s="144" t="s">
        <v>152</v>
      </c>
      <c r="AU523" s="144" t="s">
        <v>85</v>
      </c>
      <c r="AY523" s="16" t="s">
        <v>150</v>
      </c>
      <c r="BE523" s="145">
        <f>IF(N523="základní",J523,0)</f>
        <v>0</v>
      </c>
      <c r="BF523" s="145">
        <f>IF(N523="snížená",J523,0)</f>
        <v>0</v>
      </c>
      <c r="BG523" s="145">
        <f>IF(N523="zákl. přenesená",J523,0)</f>
        <v>0</v>
      </c>
      <c r="BH523" s="145">
        <f>IF(N523="sníž. přenesená",J523,0)</f>
        <v>0</v>
      </c>
      <c r="BI523" s="145">
        <f>IF(N523="nulová",J523,0)</f>
        <v>0</v>
      </c>
      <c r="BJ523" s="16" t="s">
        <v>83</v>
      </c>
      <c r="BK523" s="145">
        <f>ROUND(I523*H523,2)</f>
        <v>0</v>
      </c>
      <c r="BL523" s="16" t="s">
        <v>156</v>
      </c>
      <c r="BM523" s="144" t="s">
        <v>755</v>
      </c>
    </row>
    <row r="524" spans="2:47" s="1" customFormat="1" ht="19.2">
      <c r="B524" s="31"/>
      <c r="D524" s="146" t="s">
        <v>158</v>
      </c>
      <c r="F524" s="147" t="s">
        <v>756</v>
      </c>
      <c r="I524" s="148"/>
      <c r="L524" s="31"/>
      <c r="M524" s="149"/>
      <c r="T524" s="53"/>
      <c r="AT524" s="16" t="s">
        <v>158</v>
      </c>
      <c r="AU524" s="16" t="s">
        <v>85</v>
      </c>
    </row>
    <row r="525" spans="2:65" s="1" customFormat="1" ht="21.75" customHeight="1">
      <c r="B525" s="31"/>
      <c r="C525" s="132" t="s">
        <v>757</v>
      </c>
      <c r="D525" s="132" t="s">
        <v>152</v>
      </c>
      <c r="E525" s="133" t="s">
        <v>758</v>
      </c>
      <c r="F525" s="134" t="s">
        <v>759</v>
      </c>
      <c r="G525" s="135" t="s">
        <v>467</v>
      </c>
      <c r="H525" s="136">
        <v>8</v>
      </c>
      <c r="I525" s="137"/>
      <c r="J525" s="138">
        <f>ROUND(I525*H525,2)</f>
        <v>0</v>
      </c>
      <c r="K525" s="139"/>
      <c r="L525" s="31"/>
      <c r="M525" s="140" t="s">
        <v>1</v>
      </c>
      <c r="N525" s="141" t="s">
        <v>41</v>
      </c>
      <c r="P525" s="142">
        <f>O525*H525</f>
        <v>0</v>
      </c>
      <c r="Q525" s="142">
        <v>0.00013</v>
      </c>
      <c r="R525" s="142">
        <f>Q525*H525</f>
        <v>0.00104</v>
      </c>
      <c r="S525" s="142">
        <v>0</v>
      </c>
      <c r="T525" s="143">
        <f>S525*H525</f>
        <v>0</v>
      </c>
      <c r="AR525" s="144" t="s">
        <v>156</v>
      </c>
      <c r="AT525" s="144" t="s">
        <v>152</v>
      </c>
      <c r="AU525" s="144" t="s">
        <v>85</v>
      </c>
      <c r="AY525" s="16" t="s">
        <v>150</v>
      </c>
      <c r="BE525" s="145">
        <f>IF(N525="základní",J525,0)</f>
        <v>0</v>
      </c>
      <c r="BF525" s="145">
        <f>IF(N525="snížená",J525,0)</f>
        <v>0</v>
      </c>
      <c r="BG525" s="145">
        <f>IF(N525="zákl. přenesená",J525,0)</f>
        <v>0</v>
      </c>
      <c r="BH525" s="145">
        <f>IF(N525="sníž. přenesená",J525,0)</f>
        <v>0</v>
      </c>
      <c r="BI525" s="145">
        <f>IF(N525="nulová",J525,0)</f>
        <v>0</v>
      </c>
      <c r="BJ525" s="16" t="s">
        <v>83</v>
      </c>
      <c r="BK525" s="145">
        <f>ROUND(I525*H525,2)</f>
        <v>0</v>
      </c>
      <c r="BL525" s="16" t="s">
        <v>156</v>
      </c>
      <c r="BM525" s="144" t="s">
        <v>760</v>
      </c>
    </row>
    <row r="526" spans="2:47" s="1" customFormat="1" ht="19.2">
      <c r="B526" s="31"/>
      <c r="D526" s="146" t="s">
        <v>158</v>
      </c>
      <c r="F526" s="147" t="s">
        <v>761</v>
      </c>
      <c r="I526" s="148"/>
      <c r="L526" s="31"/>
      <c r="M526" s="149"/>
      <c r="T526" s="53"/>
      <c r="AT526" s="16" t="s">
        <v>158</v>
      </c>
      <c r="AU526" s="16" t="s">
        <v>85</v>
      </c>
    </row>
    <row r="527" spans="2:65" s="1" customFormat="1" ht="21.75" customHeight="1">
      <c r="B527" s="31"/>
      <c r="C527" s="132" t="s">
        <v>762</v>
      </c>
      <c r="D527" s="132" t="s">
        <v>152</v>
      </c>
      <c r="E527" s="133" t="s">
        <v>763</v>
      </c>
      <c r="F527" s="134" t="s">
        <v>764</v>
      </c>
      <c r="G527" s="135" t="s">
        <v>467</v>
      </c>
      <c r="H527" s="136">
        <v>6</v>
      </c>
      <c r="I527" s="137"/>
      <c r="J527" s="138">
        <f>ROUND(I527*H527,2)</f>
        <v>0</v>
      </c>
      <c r="K527" s="139"/>
      <c r="L527" s="31"/>
      <c r="M527" s="140" t="s">
        <v>1</v>
      </c>
      <c r="N527" s="141" t="s">
        <v>41</v>
      </c>
      <c r="P527" s="142">
        <f>O527*H527</f>
        <v>0</v>
      </c>
      <c r="Q527" s="142">
        <v>0.00028</v>
      </c>
      <c r="R527" s="142">
        <f>Q527*H527</f>
        <v>0.0016799999999999999</v>
      </c>
      <c r="S527" s="142">
        <v>0</v>
      </c>
      <c r="T527" s="143">
        <f>S527*H527</f>
        <v>0</v>
      </c>
      <c r="AR527" s="144" t="s">
        <v>156</v>
      </c>
      <c r="AT527" s="144" t="s">
        <v>152</v>
      </c>
      <c r="AU527" s="144" t="s">
        <v>85</v>
      </c>
      <c r="AY527" s="16" t="s">
        <v>150</v>
      </c>
      <c r="BE527" s="145">
        <f>IF(N527="základní",J527,0)</f>
        <v>0</v>
      </c>
      <c r="BF527" s="145">
        <f>IF(N527="snížená",J527,0)</f>
        <v>0</v>
      </c>
      <c r="BG527" s="145">
        <f>IF(N527="zákl. přenesená",J527,0)</f>
        <v>0</v>
      </c>
      <c r="BH527" s="145">
        <f>IF(N527="sníž. přenesená",J527,0)</f>
        <v>0</v>
      </c>
      <c r="BI527" s="145">
        <f>IF(N527="nulová",J527,0)</f>
        <v>0</v>
      </c>
      <c r="BJ527" s="16" t="s">
        <v>83</v>
      </c>
      <c r="BK527" s="145">
        <f>ROUND(I527*H527,2)</f>
        <v>0</v>
      </c>
      <c r="BL527" s="16" t="s">
        <v>156</v>
      </c>
      <c r="BM527" s="144" t="s">
        <v>765</v>
      </c>
    </row>
    <row r="528" spans="2:47" s="1" customFormat="1" ht="19.2">
      <c r="B528" s="31"/>
      <c r="D528" s="146" t="s">
        <v>158</v>
      </c>
      <c r="F528" s="147" t="s">
        <v>766</v>
      </c>
      <c r="I528" s="148"/>
      <c r="L528" s="31"/>
      <c r="M528" s="149"/>
      <c r="T528" s="53"/>
      <c r="AT528" s="16" t="s">
        <v>158</v>
      </c>
      <c r="AU528" s="16" t="s">
        <v>85</v>
      </c>
    </row>
    <row r="529" spans="2:65" s="1" customFormat="1" ht="16.5" customHeight="1">
      <c r="B529" s="31"/>
      <c r="C529" s="132" t="s">
        <v>767</v>
      </c>
      <c r="D529" s="132" t="s">
        <v>152</v>
      </c>
      <c r="E529" s="133" t="s">
        <v>768</v>
      </c>
      <c r="F529" s="134" t="s">
        <v>769</v>
      </c>
      <c r="G529" s="135" t="s">
        <v>770</v>
      </c>
      <c r="H529" s="136">
        <v>1</v>
      </c>
      <c r="I529" s="137"/>
      <c r="J529" s="138">
        <f>ROUND(I529*H529,2)</f>
        <v>0</v>
      </c>
      <c r="K529" s="139"/>
      <c r="L529" s="31"/>
      <c r="M529" s="140" t="s">
        <v>1</v>
      </c>
      <c r="N529" s="141" t="s">
        <v>41</v>
      </c>
      <c r="P529" s="142">
        <f>O529*H529</f>
        <v>0</v>
      </c>
      <c r="Q529" s="142">
        <v>2E-05</v>
      </c>
      <c r="R529" s="142">
        <f>Q529*H529</f>
        <v>2E-05</v>
      </c>
      <c r="S529" s="142">
        <v>0</v>
      </c>
      <c r="T529" s="143">
        <f>S529*H529</f>
        <v>0</v>
      </c>
      <c r="AR529" s="144" t="s">
        <v>156</v>
      </c>
      <c r="AT529" s="144" t="s">
        <v>152</v>
      </c>
      <c r="AU529" s="144" t="s">
        <v>85</v>
      </c>
      <c r="AY529" s="16" t="s">
        <v>150</v>
      </c>
      <c r="BE529" s="145">
        <f>IF(N529="základní",J529,0)</f>
        <v>0</v>
      </c>
      <c r="BF529" s="145">
        <f>IF(N529="snížená",J529,0)</f>
        <v>0</v>
      </c>
      <c r="BG529" s="145">
        <f>IF(N529="zákl. přenesená",J529,0)</f>
        <v>0</v>
      </c>
      <c r="BH529" s="145">
        <f>IF(N529="sníž. přenesená",J529,0)</f>
        <v>0</v>
      </c>
      <c r="BI529" s="145">
        <f>IF(N529="nulová",J529,0)</f>
        <v>0</v>
      </c>
      <c r="BJ529" s="16" t="s">
        <v>83</v>
      </c>
      <c r="BK529" s="145">
        <f>ROUND(I529*H529,2)</f>
        <v>0</v>
      </c>
      <c r="BL529" s="16" t="s">
        <v>156</v>
      </c>
      <c r="BM529" s="144" t="s">
        <v>771</v>
      </c>
    </row>
    <row r="530" spans="2:47" s="1" customFormat="1" ht="28.8">
      <c r="B530" s="31"/>
      <c r="D530" s="146" t="s">
        <v>158</v>
      </c>
      <c r="F530" s="147" t="s">
        <v>772</v>
      </c>
      <c r="I530" s="148"/>
      <c r="L530" s="31"/>
      <c r="M530" s="149"/>
      <c r="T530" s="53"/>
      <c r="AT530" s="16" t="s">
        <v>158</v>
      </c>
      <c r="AU530" s="16" t="s">
        <v>85</v>
      </c>
    </row>
    <row r="531" spans="2:63" s="11" customFormat="1" ht="20.85" customHeight="1">
      <c r="B531" s="120"/>
      <c r="D531" s="121" t="s">
        <v>75</v>
      </c>
      <c r="E531" s="130" t="s">
        <v>773</v>
      </c>
      <c r="F531" s="130" t="s">
        <v>774</v>
      </c>
      <c r="I531" s="123"/>
      <c r="J531" s="131">
        <f>BK531</f>
        <v>0</v>
      </c>
      <c r="L531" s="120"/>
      <c r="M531" s="125"/>
      <c r="P531" s="126">
        <f>SUM(P532:P533)</f>
        <v>0</v>
      </c>
      <c r="R531" s="126">
        <f>SUM(R532:R533)</f>
        <v>0</v>
      </c>
      <c r="T531" s="127">
        <f>SUM(T532:T533)</f>
        <v>0</v>
      </c>
      <c r="AR531" s="121" t="s">
        <v>83</v>
      </c>
      <c r="AT531" s="128" t="s">
        <v>75</v>
      </c>
      <c r="AU531" s="128" t="s">
        <v>85</v>
      </c>
      <c r="AY531" s="121" t="s">
        <v>150</v>
      </c>
      <c r="BK531" s="129">
        <f>SUM(BK532:BK533)</f>
        <v>0</v>
      </c>
    </row>
    <row r="532" spans="2:65" s="1" customFormat="1" ht="16.5" customHeight="1">
      <c r="B532" s="31"/>
      <c r="C532" s="132" t="s">
        <v>775</v>
      </c>
      <c r="D532" s="132" t="s">
        <v>152</v>
      </c>
      <c r="E532" s="133" t="s">
        <v>776</v>
      </c>
      <c r="F532" s="134" t="s">
        <v>777</v>
      </c>
      <c r="G532" s="135" t="s">
        <v>214</v>
      </c>
      <c r="H532" s="136">
        <v>545.8</v>
      </c>
      <c r="I532" s="137"/>
      <c r="J532" s="138">
        <f>ROUND(I532*H532,2)</f>
        <v>0</v>
      </c>
      <c r="K532" s="139"/>
      <c r="L532" s="31"/>
      <c r="M532" s="140" t="s">
        <v>1</v>
      </c>
      <c r="N532" s="141" t="s">
        <v>41</v>
      </c>
      <c r="P532" s="142">
        <f>O532*H532</f>
        <v>0</v>
      </c>
      <c r="Q532" s="142">
        <v>0</v>
      </c>
      <c r="R532" s="142">
        <f>Q532*H532</f>
        <v>0</v>
      </c>
      <c r="S532" s="142">
        <v>0</v>
      </c>
      <c r="T532" s="143">
        <f>S532*H532</f>
        <v>0</v>
      </c>
      <c r="AR532" s="144" t="s">
        <v>156</v>
      </c>
      <c r="AT532" s="144" t="s">
        <v>152</v>
      </c>
      <c r="AU532" s="144" t="s">
        <v>171</v>
      </c>
      <c r="AY532" s="16" t="s">
        <v>150</v>
      </c>
      <c r="BE532" s="145">
        <f>IF(N532="základní",J532,0)</f>
        <v>0</v>
      </c>
      <c r="BF532" s="145">
        <f>IF(N532="snížená",J532,0)</f>
        <v>0</v>
      </c>
      <c r="BG532" s="145">
        <f>IF(N532="zákl. přenesená",J532,0)</f>
        <v>0</v>
      </c>
      <c r="BH532" s="145">
        <f>IF(N532="sníž. přenesená",J532,0)</f>
        <v>0</v>
      </c>
      <c r="BI532" s="145">
        <f>IF(N532="nulová",J532,0)</f>
        <v>0</v>
      </c>
      <c r="BJ532" s="16" t="s">
        <v>83</v>
      </c>
      <c r="BK532" s="145">
        <f>ROUND(I532*H532,2)</f>
        <v>0</v>
      </c>
      <c r="BL532" s="16" t="s">
        <v>156</v>
      </c>
      <c r="BM532" s="144" t="s">
        <v>778</v>
      </c>
    </row>
    <row r="533" spans="2:47" s="1" customFormat="1" ht="38.4">
      <c r="B533" s="31"/>
      <c r="D533" s="146" t="s">
        <v>158</v>
      </c>
      <c r="F533" s="147" t="s">
        <v>779</v>
      </c>
      <c r="I533" s="148"/>
      <c r="L533" s="31"/>
      <c r="M533" s="149"/>
      <c r="T533" s="53"/>
      <c r="AT533" s="16" t="s">
        <v>158</v>
      </c>
      <c r="AU533" s="16" t="s">
        <v>171</v>
      </c>
    </row>
    <row r="534" spans="2:63" s="11" customFormat="1" ht="25.95" customHeight="1">
      <c r="B534" s="120"/>
      <c r="D534" s="121" t="s">
        <v>75</v>
      </c>
      <c r="E534" s="122" t="s">
        <v>780</v>
      </c>
      <c r="F534" s="122" t="s">
        <v>781</v>
      </c>
      <c r="I534" s="123"/>
      <c r="J534" s="124">
        <f>BK534</f>
        <v>0</v>
      </c>
      <c r="L534" s="120"/>
      <c r="M534" s="125"/>
      <c r="P534" s="126">
        <f>P535+P618+P630+P717+P731+P748+P755+P878+P962+P977+P996+P1068+P1093+P1139+P1149+P1161+P1245+P1248+P1267</f>
        <v>0</v>
      </c>
      <c r="R534" s="126">
        <f>R535+R618+R630+R717+R731+R748+R755+R878+R962+R977+R996+R1068+R1093+R1139+R1149+R1161+R1245+R1248+R1267</f>
        <v>34.84857302</v>
      </c>
      <c r="T534" s="127">
        <f>T535+T618+T630+T717+T731+T748+T755+T878+T962+T977+T996+T1068+T1093+T1139+T1149+T1161+T1245+T1248+T1267</f>
        <v>0.0931425</v>
      </c>
      <c r="AR534" s="121" t="s">
        <v>85</v>
      </c>
      <c r="AT534" s="128" t="s">
        <v>75</v>
      </c>
      <c r="AU534" s="128" t="s">
        <v>76</v>
      </c>
      <c r="AY534" s="121" t="s">
        <v>150</v>
      </c>
      <c r="BK534" s="129">
        <f>BK535+BK618+BK630+BK717+BK731+BK748+BK755+BK878+BK962+BK977+BK996+BK1068+BK1093+BK1139+BK1149+BK1161+BK1245+BK1248+BK1267</f>
        <v>0</v>
      </c>
    </row>
    <row r="535" spans="2:63" s="11" customFormat="1" ht="22.65" customHeight="1">
      <c r="B535" s="120"/>
      <c r="D535" s="121" t="s">
        <v>75</v>
      </c>
      <c r="E535" s="130" t="s">
        <v>782</v>
      </c>
      <c r="F535" s="130" t="s">
        <v>783</v>
      </c>
      <c r="I535" s="123"/>
      <c r="J535" s="131">
        <f>BK535</f>
        <v>0</v>
      </c>
      <c r="L535" s="120"/>
      <c r="M535" s="125"/>
      <c r="P535" s="126">
        <f>SUM(P536:P617)</f>
        <v>0</v>
      </c>
      <c r="R535" s="126">
        <f>SUM(R536:R617)</f>
        <v>1.2290796199999998</v>
      </c>
      <c r="T535" s="127">
        <f>SUM(T536:T617)</f>
        <v>0</v>
      </c>
      <c r="AR535" s="121" t="s">
        <v>85</v>
      </c>
      <c r="AT535" s="128" t="s">
        <v>75</v>
      </c>
      <c r="AU535" s="128" t="s">
        <v>83</v>
      </c>
      <c r="AY535" s="121" t="s">
        <v>150</v>
      </c>
      <c r="BK535" s="129">
        <f>SUM(BK536:BK617)</f>
        <v>0</v>
      </c>
    </row>
    <row r="536" spans="2:65" s="1" customFormat="1" ht="24.15" customHeight="1">
      <c r="B536" s="31"/>
      <c r="C536" s="132" t="s">
        <v>784</v>
      </c>
      <c r="D536" s="132" t="s">
        <v>152</v>
      </c>
      <c r="E536" s="133" t="s">
        <v>785</v>
      </c>
      <c r="F536" s="134" t="s">
        <v>786</v>
      </c>
      <c r="G536" s="135" t="s">
        <v>155</v>
      </c>
      <c r="H536" s="136">
        <v>5.95</v>
      </c>
      <c r="I536" s="137"/>
      <c r="J536" s="138">
        <f>ROUND(I536*H536,2)</f>
        <v>0</v>
      </c>
      <c r="K536" s="139"/>
      <c r="L536" s="31"/>
      <c r="M536" s="140" t="s">
        <v>1</v>
      </c>
      <c r="N536" s="141" t="s">
        <v>41</v>
      </c>
      <c r="P536" s="142">
        <f>O536*H536</f>
        <v>0</v>
      </c>
      <c r="Q536" s="142">
        <v>0</v>
      </c>
      <c r="R536" s="142">
        <f>Q536*H536</f>
        <v>0</v>
      </c>
      <c r="S536" s="142">
        <v>0</v>
      </c>
      <c r="T536" s="143">
        <f>S536*H536</f>
        <v>0</v>
      </c>
      <c r="AR536" s="144" t="s">
        <v>258</v>
      </c>
      <c r="AT536" s="144" t="s">
        <v>152</v>
      </c>
      <c r="AU536" s="144" t="s">
        <v>85</v>
      </c>
      <c r="AY536" s="16" t="s">
        <v>150</v>
      </c>
      <c r="BE536" s="145">
        <f>IF(N536="základní",J536,0)</f>
        <v>0</v>
      </c>
      <c r="BF536" s="145">
        <f>IF(N536="snížená",J536,0)</f>
        <v>0</v>
      </c>
      <c r="BG536" s="145">
        <f>IF(N536="zákl. přenesená",J536,0)</f>
        <v>0</v>
      </c>
      <c r="BH536" s="145">
        <f>IF(N536="sníž. přenesená",J536,0)</f>
        <v>0</v>
      </c>
      <c r="BI536" s="145">
        <f>IF(N536="nulová",J536,0)</f>
        <v>0</v>
      </c>
      <c r="BJ536" s="16" t="s">
        <v>83</v>
      </c>
      <c r="BK536" s="145">
        <f>ROUND(I536*H536,2)</f>
        <v>0</v>
      </c>
      <c r="BL536" s="16" t="s">
        <v>258</v>
      </c>
      <c r="BM536" s="144" t="s">
        <v>787</v>
      </c>
    </row>
    <row r="537" spans="2:47" s="1" customFormat="1" ht="19.2">
      <c r="B537" s="31"/>
      <c r="D537" s="146" t="s">
        <v>158</v>
      </c>
      <c r="F537" s="147" t="s">
        <v>788</v>
      </c>
      <c r="I537" s="148"/>
      <c r="L537" s="31"/>
      <c r="M537" s="149"/>
      <c r="T537" s="53"/>
      <c r="AT537" s="16" t="s">
        <v>158</v>
      </c>
      <c r="AU537" s="16" t="s">
        <v>85</v>
      </c>
    </row>
    <row r="538" spans="2:51" s="12" customFormat="1" ht="12">
      <c r="B538" s="150"/>
      <c r="D538" s="146" t="s">
        <v>160</v>
      </c>
      <c r="E538" s="151" t="s">
        <v>1</v>
      </c>
      <c r="F538" s="152" t="s">
        <v>789</v>
      </c>
      <c r="H538" s="153">
        <v>5.95</v>
      </c>
      <c r="I538" s="154"/>
      <c r="L538" s="150"/>
      <c r="M538" s="155"/>
      <c r="T538" s="156"/>
      <c r="AT538" s="151" t="s">
        <v>160</v>
      </c>
      <c r="AU538" s="151" t="s">
        <v>85</v>
      </c>
      <c r="AV538" s="12" t="s">
        <v>85</v>
      </c>
      <c r="AW538" s="12" t="s">
        <v>32</v>
      </c>
      <c r="AX538" s="12" t="s">
        <v>83</v>
      </c>
      <c r="AY538" s="151" t="s">
        <v>150</v>
      </c>
    </row>
    <row r="539" spans="2:65" s="1" customFormat="1" ht="16.5" customHeight="1">
      <c r="B539" s="31"/>
      <c r="C539" s="170" t="s">
        <v>790</v>
      </c>
      <c r="D539" s="170" t="s">
        <v>266</v>
      </c>
      <c r="E539" s="171" t="s">
        <v>791</v>
      </c>
      <c r="F539" s="172" t="s">
        <v>792</v>
      </c>
      <c r="G539" s="173" t="s">
        <v>214</v>
      </c>
      <c r="H539" s="174">
        <v>0.002</v>
      </c>
      <c r="I539" s="175"/>
      <c r="J539" s="176">
        <f>ROUND(I539*H539,2)</f>
        <v>0</v>
      </c>
      <c r="K539" s="177"/>
      <c r="L539" s="178"/>
      <c r="M539" s="179" t="s">
        <v>1</v>
      </c>
      <c r="N539" s="180" t="s">
        <v>41</v>
      </c>
      <c r="P539" s="142">
        <f>O539*H539</f>
        <v>0</v>
      </c>
      <c r="Q539" s="142">
        <v>1</v>
      </c>
      <c r="R539" s="142">
        <f>Q539*H539</f>
        <v>0.002</v>
      </c>
      <c r="S539" s="142">
        <v>0</v>
      </c>
      <c r="T539" s="143">
        <f>S539*H539</f>
        <v>0</v>
      </c>
      <c r="AR539" s="144" t="s">
        <v>371</v>
      </c>
      <c r="AT539" s="144" t="s">
        <v>266</v>
      </c>
      <c r="AU539" s="144" t="s">
        <v>85</v>
      </c>
      <c r="AY539" s="16" t="s">
        <v>150</v>
      </c>
      <c r="BE539" s="145">
        <f>IF(N539="základní",J539,0)</f>
        <v>0</v>
      </c>
      <c r="BF539" s="145">
        <f>IF(N539="snížená",J539,0)</f>
        <v>0</v>
      </c>
      <c r="BG539" s="145">
        <f>IF(N539="zákl. přenesená",J539,0)</f>
        <v>0</v>
      </c>
      <c r="BH539" s="145">
        <f>IF(N539="sníž. přenesená",J539,0)</f>
        <v>0</v>
      </c>
      <c r="BI539" s="145">
        <f>IF(N539="nulová",J539,0)</f>
        <v>0</v>
      </c>
      <c r="BJ539" s="16" t="s">
        <v>83</v>
      </c>
      <c r="BK539" s="145">
        <f>ROUND(I539*H539,2)</f>
        <v>0</v>
      </c>
      <c r="BL539" s="16" t="s">
        <v>258</v>
      </c>
      <c r="BM539" s="144" t="s">
        <v>793</v>
      </c>
    </row>
    <row r="540" spans="2:47" s="1" customFormat="1" ht="12">
      <c r="B540" s="31"/>
      <c r="D540" s="146" t="s">
        <v>158</v>
      </c>
      <c r="F540" s="147" t="s">
        <v>792</v>
      </c>
      <c r="I540" s="148"/>
      <c r="L540" s="31"/>
      <c r="M540" s="149"/>
      <c r="T540" s="53"/>
      <c r="AT540" s="16" t="s">
        <v>158</v>
      </c>
      <c r="AU540" s="16" t="s">
        <v>85</v>
      </c>
    </row>
    <row r="541" spans="2:51" s="12" customFormat="1" ht="12">
      <c r="B541" s="150"/>
      <c r="D541" s="146" t="s">
        <v>160</v>
      </c>
      <c r="F541" s="152" t="s">
        <v>794</v>
      </c>
      <c r="H541" s="153">
        <v>0.002</v>
      </c>
      <c r="I541" s="154"/>
      <c r="L541" s="150"/>
      <c r="M541" s="155"/>
      <c r="T541" s="156"/>
      <c r="AT541" s="151" t="s">
        <v>160</v>
      </c>
      <c r="AU541" s="151" t="s">
        <v>85</v>
      </c>
      <c r="AV541" s="12" t="s">
        <v>85</v>
      </c>
      <c r="AW541" s="12" t="s">
        <v>4</v>
      </c>
      <c r="AX541" s="12" t="s">
        <v>83</v>
      </c>
      <c r="AY541" s="151" t="s">
        <v>150</v>
      </c>
    </row>
    <row r="542" spans="2:65" s="1" customFormat="1" ht="24.15" customHeight="1">
      <c r="B542" s="31"/>
      <c r="C542" s="132" t="s">
        <v>773</v>
      </c>
      <c r="D542" s="132" t="s">
        <v>152</v>
      </c>
      <c r="E542" s="133" t="s">
        <v>795</v>
      </c>
      <c r="F542" s="134" t="s">
        <v>796</v>
      </c>
      <c r="G542" s="135" t="s">
        <v>155</v>
      </c>
      <c r="H542" s="136">
        <v>9.24</v>
      </c>
      <c r="I542" s="137"/>
      <c r="J542" s="138">
        <f>ROUND(I542*H542,2)</f>
        <v>0</v>
      </c>
      <c r="K542" s="139"/>
      <c r="L542" s="31"/>
      <c r="M542" s="140" t="s">
        <v>1</v>
      </c>
      <c r="N542" s="141" t="s">
        <v>41</v>
      </c>
      <c r="P542" s="142">
        <f>O542*H542</f>
        <v>0</v>
      </c>
      <c r="Q542" s="142">
        <v>0.0004</v>
      </c>
      <c r="R542" s="142">
        <f>Q542*H542</f>
        <v>0.003696</v>
      </c>
      <c r="S542" s="142">
        <v>0</v>
      </c>
      <c r="T542" s="143">
        <f>S542*H542</f>
        <v>0</v>
      </c>
      <c r="AR542" s="144" t="s">
        <v>258</v>
      </c>
      <c r="AT542" s="144" t="s">
        <v>152</v>
      </c>
      <c r="AU542" s="144" t="s">
        <v>85</v>
      </c>
      <c r="AY542" s="16" t="s">
        <v>150</v>
      </c>
      <c r="BE542" s="145">
        <f>IF(N542="základní",J542,0)</f>
        <v>0</v>
      </c>
      <c r="BF542" s="145">
        <f>IF(N542="snížená",J542,0)</f>
        <v>0</v>
      </c>
      <c r="BG542" s="145">
        <f>IF(N542="zákl. přenesená",J542,0)</f>
        <v>0</v>
      </c>
      <c r="BH542" s="145">
        <f>IF(N542="sníž. přenesená",J542,0)</f>
        <v>0</v>
      </c>
      <c r="BI542" s="145">
        <f>IF(N542="nulová",J542,0)</f>
        <v>0</v>
      </c>
      <c r="BJ542" s="16" t="s">
        <v>83</v>
      </c>
      <c r="BK542" s="145">
        <f>ROUND(I542*H542,2)</f>
        <v>0</v>
      </c>
      <c r="BL542" s="16" t="s">
        <v>258</v>
      </c>
      <c r="BM542" s="144" t="s">
        <v>797</v>
      </c>
    </row>
    <row r="543" spans="2:47" s="1" customFormat="1" ht="19.2">
      <c r="B543" s="31"/>
      <c r="D543" s="146" t="s">
        <v>158</v>
      </c>
      <c r="F543" s="147" t="s">
        <v>798</v>
      </c>
      <c r="I543" s="148"/>
      <c r="L543" s="31"/>
      <c r="M543" s="149"/>
      <c r="T543" s="53"/>
      <c r="AT543" s="16" t="s">
        <v>158</v>
      </c>
      <c r="AU543" s="16" t="s">
        <v>85</v>
      </c>
    </row>
    <row r="544" spans="2:51" s="12" customFormat="1" ht="12">
      <c r="B544" s="150"/>
      <c r="D544" s="146" t="s">
        <v>160</v>
      </c>
      <c r="E544" s="151" t="s">
        <v>1</v>
      </c>
      <c r="F544" s="152" t="s">
        <v>799</v>
      </c>
      <c r="H544" s="153">
        <v>9.24</v>
      </c>
      <c r="I544" s="154"/>
      <c r="L544" s="150"/>
      <c r="M544" s="155"/>
      <c r="T544" s="156"/>
      <c r="AT544" s="151" t="s">
        <v>160</v>
      </c>
      <c r="AU544" s="151" t="s">
        <v>85</v>
      </c>
      <c r="AV544" s="12" t="s">
        <v>85</v>
      </c>
      <c r="AW544" s="12" t="s">
        <v>32</v>
      </c>
      <c r="AX544" s="12" t="s">
        <v>83</v>
      </c>
      <c r="AY544" s="151" t="s">
        <v>150</v>
      </c>
    </row>
    <row r="545" spans="2:65" s="1" customFormat="1" ht="44.25" customHeight="1">
      <c r="B545" s="31"/>
      <c r="C545" s="170" t="s">
        <v>800</v>
      </c>
      <c r="D545" s="170" t="s">
        <v>266</v>
      </c>
      <c r="E545" s="171" t="s">
        <v>801</v>
      </c>
      <c r="F545" s="172" t="s">
        <v>802</v>
      </c>
      <c r="G545" s="173" t="s">
        <v>155</v>
      </c>
      <c r="H545" s="174">
        <v>11.282</v>
      </c>
      <c r="I545" s="175"/>
      <c r="J545" s="176">
        <f>ROUND(I545*H545,2)</f>
        <v>0</v>
      </c>
      <c r="K545" s="177"/>
      <c r="L545" s="178"/>
      <c r="M545" s="179" t="s">
        <v>1</v>
      </c>
      <c r="N545" s="180" t="s">
        <v>41</v>
      </c>
      <c r="P545" s="142">
        <f>O545*H545</f>
        <v>0</v>
      </c>
      <c r="Q545" s="142">
        <v>0.0054</v>
      </c>
      <c r="R545" s="142">
        <f>Q545*H545</f>
        <v>0.060922800000000006</v>
      </c>
      <c r="S545" s="142">
        <v>0</v>
      </c>
      <c r="T545" s="143">
        <f>S545*H545</f>
        <v>0</v>
      </c>
      <c r="AR545" s="144" t="s">
        <v>371</v>
      </c>
      <c r="AT545" s="144" t="s">
        <v>266</v>
      </c>
      <c r="AU545" s="144" t="s">
        <v>85</v>
      </c>
      <c r="AY545" s="16" t="s">
        <v>150</v>
      </c>
      <c r="BE545" s="145">
        <f>IF(N545="základní",J545,0)</f>
        <v>0</v>
      </c>
      <c r="BF545" s="145">
        <f>IF(N545="snížená",J545,0)</f>
        <v>0</v>
      </c>
      <c r="BG545" s="145">
        <f>IF(N545="zákl. přenesená",J545,0)</f>
        <v>0</v>
      </c>
      <c r="BH545" s="145">
        <f>IF(N545="sníž. přenesená",J545,0)</f>
        <v>0</v>
      </c>
      <c r="BI545" s="145">
        <f>IF(N545="nulová",J545,0)</f>
        <v>0</v>
      </c>
      <c r="BJ545" s="16" t="s">
        <v>83</v>
      </c>
      <c r="BK545" s="145">
        <f>ROUND(I545*H545,2)</f>
        <v>0</v>
      </c>
      <c r="BL545" s="16" t="s">
        <v>258</v>
      </c>
      <c r="BM545" s="144" t="s">
        <v>803</v>
      </c>
    </row>
    <row r="546" spans="2:47" s="1" customFormat="1" ht="28.8">
      <c r="B546" s="31"/>
      <c r="D546" s="146" t="s">
        <v>158</v>
      </c>
      <c r="F546" s="147" t="s">
        <v>802</v>
      </c>
      <c r="I546" s="148"/>
      <c r="L546" s="31"/>
      <c r="M546" s="149"/>
      <c r="T546" s="53"/>
      <c r="AT546" s="16" t="s">
        <v>158</v>
      </c>
      <c r="AU546" s="16" t="s">
        <v>85</v>
      </c>
    </row>
    <row r="547" spans="2:51" s="12" customFormat="1" ht="12">
      <c r="B547" s="150"/>
      <c r="D547" s="146" t="s">
        <v>160</v>
      </c>
      <c r="F547" s="152" t="s">
        <v>804</v>
      </c>
      <c r="H547" s="153">
        <v>11.282</v>
      </c>
      <c r="I547" s="154"/>
      <c r="L547" s="150"/>
      <c r="M547" s="155"/>
      <c r="T547" s="156"/>
      <c r="AT547" s="151" t="s">
        <v>160</v>
      </c>
      <c r="AU547" s="151" t="s">
        <v>85</v>
      </c>
      <c r="AV547" s="12" t="s">
        <v>85</v>
      </c>
      <c r="AW547" s="12" t="s">
        <v>4</v>
      </c>
      <c r="AX547" s="12" t="s">
        <v>83</v>
      </c>
      <c r="AY547" s="151" t="s">
        <v>150</v>
      </c>
    </row>
    <row r="548" spans="2:65" s="1" customFormat="1" ht="24.15" customHeight="1">
      <c r="B548" s="31"/>
      <c r="C548" s="132" t="s">
        <v>805</v>
      </c>
      <c r="D548" s="132" t="s">
        <v>152</v>
      </c>
      <c r="E548" s="133" t="s">
        <v>806</v>
      </c>
      <c r="F548" s="134" t="s">
        <v>807</v>
      </c>
      <c r="G548" s="135" t="s">
        <v>155</v>
      </c>
      <c r="H548" s="136">
        <v>149.6</v>
      </c>
      <c r="I548" s="137"/>
      <c r="J548" s="138">
        <f>ROUND(I548*H548,2)</f>
        <v>0</v>
      </c>
      <c r="K548" s="139"/>
      <c r="L548" s="31"/>
      <c r="M548" s="140" t="s">
        <v>1</v>
      </c>
      <c r="N548" s="141" t="s">
        <v>41</v>
      </c>
      <c r="P548" s="142">
        <f>O548*H548</f>
        <v>0</v>
      </c>
      <c r="Q548" s="142">
        <v>3E-05</v>
      </c>
      <c r="R548" s="142">
        <f>Q548*H548</f>
        <v>0.004488</v>
      </c>
      <c r="S548" s="142">
        <v>0</v>
      </c>
      <c r="T548" s="143">
        <f>S548*H548</f>
        <v>0</v>
      </c>
      <c r="AR548" s="144" t="s">
        <v>258</v>
      </c>
      <c r="AT548" s="144" t="s">
        <v>152</v>
      </c>
      <c r="AU548" s="144" t="s">
        <v>85</v>
      </c>
      <c r="AY548" s="16" t="s">
        <v>150</v>
      </c>
      <c r="BE548" s="145">
        <f>IF(N548="základní",J548,0)</f>
        <v>0</v>
      </c>
      <c r="BF548" s="145">
        <f>IF(N548="snížená",J548,0)</f>
        <v>0</v>
      </c>
      <c r="BG548" s="145">
        <f>IF(N548="zákl. přenesená",J548,0)</f>
        <v>0</v>
      </c>
      <c r="BH548" s="145">
        <f>IF(N548="sníž. přenesená",J548,0)</f>
        <v>0</v>
      </c>
      <c r="BI548" s="145">
        <f>IF(N548="nulová",J548,0)</f>
        <v>0</v>
      </c>
      <c r="BJ548" s="16" t="s">
        <v>83</v>
      </c>
      <c r="BK548" s="145">
        <f>ROUND(I548*H548,2)</f>
        <v>0</v>
      </c>
      <c r="BL548" s="16" t="s">
        <v>258</v>
      </c>
      <c r="BM548" s="144" t="s">
        <v>808</v>
      </c>
    </row>
    <row r="549" spans="2:47" s="1" customFormat="1" ht="19.2">
      <c r="B549" s="31"/>
      <c r="D549" s="146" t="s">
        <v>158</v>
      </c>
      <c r="F549" s="147" t="s">
        <v>809</v>
      </c>
      <c r="I549" s="148"/>
      <c r="L549" s="31"/>
      <c r="M549" s="149"/>
      <c r="T549" s="53"/>
      <c r="AT549" s="16" t="s">
        <v>158</v>
      </c>
      <c r="AU549" s="16" t="s">
        <v>85</v>
      </c>
    </row>
    <row r="550" spans="2:51" s="12" customFormat="1" ht="12">
      <c r="B550" s="150"/>
      <c r="D550" s="146" t="s">
        <v>160</v>
      </c>
      <c r="E550" s="151" t="s">
        <v>1</v>
      </c>
      <c r="F550" s="152" t="s">
        <v>810</v>
      </c>
      <c r="H550" s="153">
        <v>149.6</v>
      </c>
      <c r="I550" s="154"/>
      <c r="L550" s="150"/>
      <c r="M550" s="155"/>
      <c r="T550" s="156"/>
      <c r="AT550" s="151" t="s">
        <v>160</v>
      </c>
      <c r="AU550" s="151" t="s">
        <v>85</v>
      </c>
      <c r="AV550" s="12" t="s">
        <v>85</v>
      </c>
      <c r="AW550" s="12" t="s">
        <v>32</v>
      </c>
      <c r="AX550" s="12" t="s">
        <v>83</v>
      </c>
      <c r="AY550" s="151" t="s">
        <v>150</v>
      </c>
    </row>
    <row r="551" spans="2:65" s="1" customFormat="1" ht="24.15" customHeight="1">
      <c r="B551" s="31"/>
      <c r="C551" s="170" t="s">
        <v>811</v>
      </c>
      <c r="D551" s="170" t="s">
        <v>266</v>
      </c>
      <c r="E551" s="171" t="s">
        <v>812</v>
      </c>
      <c r="F551" s="172" t="s">
        <v>813</v>
      </c>
      <c r="G551" s="173" t="s">
        <v>155</v>
      </c>
      <c r="H551" s="174">
        <v>152.592</v>
      </c>
      <c r="I551" s="175"/>
      <c r="J551" s="176">
        <f>ROUND(I551*H551,2)</f>
        <v>0</v>
      </c>
      <c r="K551" s="177"/>
      <c r="L551" s="178"/>
      <c r="M551" s="179" t="s">
        <v>1</v>
      </c>
      <c r="N551" s="180" t="s">
        <v>41</v>
      </c>
      <c r="P551" s="142">
        <f>O551*H551</f>
        <v>0</v>
      </c>
      <c r="Q551" s="142">
        <v>0.0027</v>
      </c>
      <c r="R551" s="142">
        <f>Q551*H551</f>
        <v>0.41199840000000004</v>
      </c>
      <c r="S551" s="142">
        <v>0</v>
      </c>
      <c r="T551" s="143">
        <f>S551*H551</f>
        <v>0</v>
      </c>
      <c r="AR551" s="144" t="s">
        <v>371</v>
      </c>
      <c r="AT551" s="144" t="s">
        <v>266</v>
      </c>
      <c r="AU551" s="144" t="s">
        <v>85</v>
      </c>
      <c r="AY551" s="16" t="s">
        <v>150</v>
      </c>
      <c r="BE551" s="145">
        <f>IF(N551="základní",J551,0)</f>
        <v>0</v>
      </c>
      <c r="BF551" s="145">
        <f>IF(N551="snížená",J551,0)</f>
        <v>0</v>
      </c>
      <c r="BG551" s="145">
        <f>IF(N551="zákl. přenesená",J551,0)</f>
        <v>0</v>
      </c>
      <c r="BH551" s="145">
        <f>IF(N551="sníž. přenesená",J551,0)</f>
        <v>0</v>
      </c>
      <c r="BI551" s="145">
        <f>IF(N551="nulová",J551,0)</f>
        <v>0</v>
      </c>
      <c r="BJ551" s="16" t="s">
        <v>83</v>
      </c>
      <c r="BK551" s="145">
        <f>ROUND(I551*H551,2)</f>
        <v>0</v>
      </c>
      <c r="BL551" s="16" t="s">
        <v>258</v>
      </c>
      <c r="BM551" s="144" t="s">
        <v>814</v>
      </c>
    </row>
    <row r="552" spans="2:47" s="1" customFormat="1" ht="19.2">
      <c r="B552" s="31"/>
      <c r="D552" s="146" t="s">
        <v>158</v>
      </c>
      <c r="F552" s="147" t="s">
        <v>813</v>
      </c>
      <c r="I552" s="148"/>
      <c r="L552" s="31"/>
      <c r="M552" s="149"/>
      <c r="T552" s="53"/>
      <c r="AT552" s="16" t="s">
        <v>158</v>
      </c>
      <c r="AU552" s="16" t="s">
        <v>85</v>
      </c>
    </row>
    <row r="553" spans="2:51" s="12" customFormat="1" ht="12">
      <c r="B553" s="150"/>
      <c r="D553" s="146" t="s">
        <v>160</v>
      </c>
      <c r="F553" s="152" t="s">
        <v>815</v>
      </c>
      <c r="H553" s="153">
        <v>152.592</v>
      </c>
      <c r="I553" s="154"/>
      <c r="L553" s="150"/>
      <c r="M553" s="155"/>
      <c r="T553" s="156"/>
      <c r="AT553" s="151" t="s">
        <v>160</v>
      </c>
      <c r="AU553" s="151" t="s">
        <v>85</v>
      </c>
      <c r="AV553" s="12" t="s">
        <v>85</v>
      </c>
      <c r="AW553" s="12" t="s">
        <v>4</v>
      </c>
      <c r="AX553" s="12" t="s">
        <v>83</v>
      </c>
      <c r="AY553" s="151" t="s">
        <v>150</v>
      </c>
    </row>
    <row r="554" spans="2:65" s="1" customFormat="1" ht="24.15" customHeight="1">
      <c r="B554" s="31"/>
      <c r="C554" s="132" t="s">
        <v>816</v>
      </c>
      <c r="D554" s="132" t="s">
        <v>152</v>
      </c>
      <c r="E554" s="133" t="s">
        <v>817</v>
      </c>
      <c r="F554" s="134" t="s">
        <v>818</v>
      </c>
      <c r="G554" s="135" t="s">
        <v>155</v>
      </c>
      <c r="H554" s="136">
        <v>129.595</v>
      </c>
      <c r="I554" s="137"/>
      <c r="J554" s="138">
        <f>ROUND(I554*H554,2)</f>
        <v>0</v>
      </c>
      <c r="K554" s="139"/>
      <c r="L554" s="31"/>
      <c r="M554" s="140" t="s">
        <v>1</v>
      </c>
      <c r="N554" s="141" t="s">
        <v>41</v>
      </c>
      <c r="P554" s="142">
        <f>O554*H554</f>
        <v>0</v>
      </c>
      <c r="Q554" s="142">
        <v>5E-05</v>
      </c>
      <c r="R554" s="142">
        <f>Q554*H554</f>
        <v>0.00647975</v>
      </c>
      <c r="S554" s="142">
        <v>0</v>
      </c>
      <c r="T554" s="143">
        <f>S554*H554</f>
        <v>0</v>
      </c>
      <c r="AR554" s="144" t="s">
        <v>258</v>
      </c>
      <c r="AT554" s="144" t="s">
        <v>152</v>
      </c>
      <c r="AU554" s="144" t="s">
        <v>85</v>
      </c>
      <c r="AY554" s="16" t="s">
        <v>150</v>
      </c>
      <c r="BE554" s="145">
        <f>IF(N554="základní",J554,0)</f>
        <v>0</v>
      </c>
      <c r="BF554" s="145">
        <f>IF(N554="snížená",J554,0)</f>
        <v>0</v>
      </c>
      <c r="BG554" s="145">
        <f>IF(N554="zákl. přenesená",J554,0)</f>
        <v>0</v>
      </c>
      <c r="BH554" s="145">
        <f>IF(N554="sníž. přenesená",J554,0)</f>
        <v>0</v>
      </c>
      <c r="BI554" s="145">
        <f>IF(N554="nulová",J554,0)</f>
        <v>0</v>
      </c>
      <c r="BJ554" s="16" t="s">
        <v>83</v>
      </c>
      <c r="BK554" s="145">
        <f>ROUND(I554*H554,2)</f>
        <v>0</v>
      </c>
      <c r="BL554" s="16" t="s">
        <v>258</v>
      </c>
      <c r="BM554" s="144" t="s">
        <v>819</v>
      </c>
    </row>
    <row r="555" spans="2:47" s="1" customFormat="1" ht="19.2">
      <c r="B555" s="31"/>
      <c r="D555" s="146" t="s">
        <v>158</v>
      </c>
      <c r="F555" s="147" t="s">
        <v>820</v>
      </c>
      <c r="I555" s="148"/>
      <c r="L555" s="31"/>
      <c r="M555" s="149"/>
      <c r="T555" s="53"/>
      <c r="AT555" s="16" t="s">
        <v>158</v>
      </c>
      <c r="AU555" s="16" t="s">
        <v>85</v>
      </c>
    </row>
    <row r="556" spans="2:51" s="12" customFormat="1" ht="12">
      <c r="B556" s="150"/>
      <c r="D556" s="146" t="s">
        <v>160</v>
      </c>
      <c r="E556" s="151" t="s">
        <v>1</v>
      </c>
      <c r="F556" s="152" t="s">
        <v>821</v>
      </c>
      <c r="H556" s="153">
        <v>37.74</v>
      </c>
      <c r="I556" s="154"/>
      <c r="L556" s="150"/>
      <c r="M556" s="155"/>
      <c r="T556" s="156"/>
      <c r="AT556" s="151" t="s">
        <v>160</v>
      </c>
      <c r="AU556" s="151" t="s">
        <v>85</v>
      </c>
      <c r="AV556" s="12" t="s">
        <v>85</v>
      </c>
      <c r="AW556" s="12" t="s">
        <v>32</v>
      </c>
      <c r="AX556" s="12" t="s">
        <v>76</v>
      </c>
      <c r="AY556" s="151" t="s">
        <v>150</v>
      </c>
    </row>
    <row r="557" spans="2:51" s="12" customFormat="1" ht="12">
      <c r="B557" s="150"/>
      <c r="D557" s="146" t="s">
        <v>160</v>
      </c>
      <c r="E557" s="151" t="s">
        <v>1</v>
      </c>
      <c r="F557" s="152" t="s">
        <v>822</v>
      </c>
      <c r="H557" s="153">
        <v>20.74</v>
      </c>
      <c r="I557" s="154"/>
      <c r="L557" s="150"/>
      <c r="M557" s="155"/>
      <c r="T557" s="156"/>
      <c r="AT557" s="151" t="s">
        <v>160</v>
      </c>
      <c r="AU557" s="151" t="s">
        <v>85</v>
      </c>
      <c r="AV557" s="12" t="s">
        <v>85</v>
      </c>
      <c r="AW557" s="12" t="s">
        <v>32</v>
      </c>
      <c r="AX557" s="12" t="s">
        <v>76</v>
      </c>
      <c r="AY557" s="151" t="s">
        <v>150</v>
      </c>
    </row>
    <row r="558" spans="2:51" s="12" customFormat="1" ht="12">
      <c r="B558" s="150"/>
      <c r="D558" s="146" t="s">
        <v>160</v>
      </c>
      <c r="E558" s="151" t="s">
        <v>1</v>
      </c>
      <c r="F558" s="152" t="s">
        <v>823</v>
      </c>
      <c r="H558" s="153">
        <v>6</v>
      </c>
      <c r="I558" s="154"/>
      <c r="L558" s="150"/>
      <c r="M558" s="155"/>
      <c r="T558" s="156"/>
      <c r="AT558" s="151" t="s">
        <v>160</v>
      </c>
      <c r="AU558" s="151" t="s">
        <v>85</v>
      </c>
      <c r="AV558" s="12" t="s">
        <v>85</v>
      </c>
      <c r="AW558" s="12" t="s">
        <v>32</v>
      </c>
      <c r="AX558" s="12" t="s">
        <v>76</v>
      </c>
      <c r="AY558" s="151" t="s">
        <v>150</v>
      </c>
    </row>
    <row r="559" spans="2:51" s="12" customFormat="1" ht="12">
      <c r="B559" s="150"/>
      <c r="D559" s="146" t="s">
        <v>160</v>
      </c>
      <c r="E559" s="151" t="s">
        <v>1</v>
      </c>
      <c r="F559" s="152" t="s">
        <v>824</v>
      </c>
      <c r="H559" s="153">
        <v>32.025</v>
      </c>
      <c r="I559" s="154"/>
      <c r="L559" s="150"/>
      <c r="M559" s="155"/>
      <c r="T559" s="156"/>
      <c r="AT559" s="151" t="s">
        <v>160</v>
      </c>
      <c r="AU559" s="151" t="s">
        <v>85</v>
      </c>
      <c r="AV559" s="12" t="s">
        <v>85</v>
      </c>
      <c r="AW559" s="12" t="s">
        <v>32</v>
      </c>
      <c r="AX559" s="12" t="s">
        <v>76</v>
      </c>
      <c r="AY559" s="151" t="s">
        <v>150</v>
      </c>
    </row>
    <row r="560" spans="2:51" s="12" customFormat="1" ht="12">
      <c r="B560" s="150"/>
      <c r="D560" s="146" t="s">
        <v>160</v>
      </c>
      <c r="E560" s="151" t="s">
        <v>1</v>
      </c>
      <c r="F560" s="152" t="s">
        <v>825</v>
      </c>
      <c r="H560" s="153">
        <v>33.09</v>
      </c>
      <c r="I560" s="154"/>
      <c r="L560" s="150"/>
      <c r="M560" s="155"/>
      <c r="T560" s="156"/>
      <c r="AT560" s="151" t="s">
        <v>160</v>
      </c>
      <c r="AU560" s="151" t="s">
        <v>85</v>
      </c>
      <c r="AV560" s="12" t="s">
        <v>85</v>
      </c>
      <c r="AW560" s="12" t="s">
        <v>32</v>
      </c>
      <c r="AX560" s="12" t="s">
        <v>76</v>
      </c>
      <c r="AY560" s="151" t="s">
        <v>150</v>
      </c>
    </row>
    <row r="561" spans="2:51" s="13" customFormat="1" ht="12">
      <c r="B561" s="157"/>
      <c r="D561" s="146" t="s">
        <v>160</v>
      </c>
      <c r="E561" s="158" t="s">
        <v>1</v>
      </c>
      <c r="F561" s="159" t="s">
        <v>164</v>
      </c>
      <c r="H561" s="160">
        <v>129.595</v>
      </c>
      <c r="I561" s="161"/>
      <c r="L561" s="157"/>
      <c r="M561" s="162"/>
      <c r="T561" s="163"/>
      <c r="AT561" s="158" t="s">
        <v>160</v>
      </c>
      <c r="AU561" s="158" t="s">
        <v>85</v>
      </c>
      <c r="AV561" s="13" t="s">
        <v>156</v>
      </c>
      <c r="AW561" s="13" t="s">
        <v>32</v>
      </c>
      <c r="AX561" s="13" t="s">
        <v>83</v>
      </c>
      <c r="AY561" s="158" t="s">
        <v>150</v>
      </c>
    </row>
    <row r="562" spans="2:65" s="1" customFormat="1" ht="24.15" customHeight="1">
      <c r="B562" s="31"/>
      <c r="C562" s="170" t="s">
        <v>826</v>
      </c>
      <c r="D562" s="170" t="s">
        <v>266</v>
      </c>
      <c r="E562" s="171" t="s">
        <v>812</v>
      </c>
      <c r="F562" s="172" t="s">
        <v>813</v>
      </c>
      <c r="G562" s="173" t="s">
        <v>155</v>
      </c>
      <c r="H562" s="174">
        <v>132.187</v>
      </c>
      <c r="I562" s="175"/>
      <c r="J562" s="176">
        <f>ROUND(I562*H562,2)</f>
        <v>0</v>
      </c>
      <c r="K562" s="177"/>
      <c r="L562" s="178"/>
      <c r="M562" s="179" t="s">
        <v>1</v>
      </c>
      <c r="N562" s="180" t="s">
        <v>41</v>
      </c>
      <c r="P562" s="142">
        <f>O562*H562</f>
        <v>0</v>
      </c>
      <c r="Q562" s="142">
        <v>0.0027</v>
      </c>
      <c r="R562" s="142">
        <f>Q562*H562</f>
        <v>0.3569049</v>
      </c>
      <c r="S562" s="142">
        <v>0</v>
      </c>
      <c r="T562" s="143">
        <f>S562*H562</f>
        <v>0</v>
      </c>
      <c r="AR562" s="144" t="s">
        <v>371</v>
      </c>
      <c r="AT562" s="144" t="s">
        <v>266</v>
      </c>
      <c r="AU562" s="144" t="s">
        <v>85</v>
      </c>
      <c r="AY562" s="16" t="s">
        <v>150</v>
      </c>
      <c r="BE562" s="145">
        <f>IF(N562="základní",J562,0)</f>
        <v>0</v>
      </c>
      <c r="BF562" s="145">
        <f>IF(N562="snížená",J562,0)</f>
        <v>0</v>
      </c>
      <c r="BG562" s="145">
        <f>IF(N562="zákl. přenesená",J562,0)</f>
        <v>0</v>
      </c>
      <c r="BH562" s="145">
        <f>IF(N562="sníž. přenesená",J562,0)</f>
        <v>0</v>
      </c>
      <c r="BI562" s="145">
        <f>IF(N562="nulová",J562,0)</f>
        <v>0</v>
      </c>
      <c r="BJ562" s="16" t="s">
        <v>83</v>
      </c>
      <c r="BK562" s="145">
        <f>ROUND(I562*H562,2)</f>
        <v>0</v>
      </c>
      <c r="BL562" s="16" t="s">
        <v>258</v>
      </c>
      <c r="BM562" s="144" t="s">
        <v>827</v>
      </c>
    </row>
    <row r="563" spans="2:47" s="1" customFormat="1" ht="19.2">
      <c r="B563" s="31"/>
      <c r="D563" s="146" t="s">
        <v>158</v>
      </c>
      <c r="F563" s="147" t="s">
        <v>813</v>
      </c>
      <c r="I563" s="148"/>
      <c r="L563" s="31"/>
      <c r="M563" s="149"/>
      <c r="T563" s="53"/>
      <c r="AT563" s="16" t="s">
        <v>158</v>
      </c>
      <c r="AU563" s="16" t="s">
        <v>85</v>
      </c>
    </row>
    <row r="564" spans="2:51" s="12" customFormat="1" ht="12">
      <c r="B564" s="150"/>
      <c r="D564" s="146" t="s">
        <v>160</v>
      </c>
      <c r="F564" s="152" t="s">
        <v>828</v>
      </c>
      <c r="H564" s="153">
        <v>132.187</v>
      </c>
      <c r="I564" s="154"/>
      <c r="L564" s="150"/>
      <c r="M564" s="155"/>
      <c r="T564" s="156"/>
      <c r="AT564" s="151" t="s">
        <v>160</v>
      </c>
      <c r="AU564" s="151" t="s">
        <v>85</v>
      </c>
      <c r="AV564" s="12" t="s">
        <v>85</v>
      </c>
      <c r="AW564" s="12" t="s">
        <v>4</v>
      </c>
      <c r="AX564" s="12" t="s">
        <v>83</v>
      </c>
      <c r="AY564" s="151" t="s">
        <v>150</v>
      </c>
    </row>
    <row r="565" spans="2:65" s="1" customFormat="1" ht="24.15" customHeight="1">
      <c r="B565" s="31"/>
      <c r="C565" s="132" t="s">
        <v>829</v>
      </c>
      <c r="D565" s="132" t="s">
        <v>152</v>
      </c>
      <c r="E565" s="133" t="s">
        <v>817</v>
      </c>
      <c r="F565" s="134" t="s">
        <v>818</v>
      </c>
      <c r="G565" s="135" t="s">
        <v>155</v>
      </c>
      <c r="H565" s="136">
        <v>78.02</v>
      </c>
      <c r="I565" s="137"/>
      <c r="J565" s="138">
        <f>ROUND(I565*H565,2)</f>
        <v>0</v>
      </c>
      <c r="K565" s="139"/>
      <c r="L565" s="31"/>
      <c r="M565" s="140" t="s">
        <v>1</v>
      </c>
      <c r="N565" s="141" t="s">
        <v>41</v>
      </c>
      <c r="P565" s="142">
        <f>O565*H565</f>
        <v>0</v>
      </c>
      <c r="Q565" s="142">
        <v>5E-05</v>
      </c>
      <c r="R565" s="142">
        <f>Q565*H565</f>
        <v>0.003901</v>
      </c>
      <c r="S565" s="142">
        <v>0</v>
      </c>
      <c r="T565" s="143">
        <f>S565*H565</f>
        <v>0</v>
      </c>
      <c r="AR565" s="144" t="s">
        <v>258</v>
      </c>
      <c r="AT565" s="144" t="s">
        <v>152</v>
      </c>
      <c r="AU565" s="144" t="s">
        <v>85</v>
      </c>
      <c r="AY565" s="16" t="s">
        <v>150</v>
      </c>
      <c r="BE565" s="145">
        <f>IF(N565="základní",J565,0)</f>
        <v>0</v>
      </c>
      <c r="BF565" s="145">
        <f>IF(N565="snížená",J565,0)</f>
        <v>0</v>
      </c>
      <c r="BG565" s="145">
        <f>IF(N565="zákl. přenesená",J565,0)</f>
        <v>0</v>
      </c>
      <c r="BH565" s="145">
        <f>IF(N565="sníž. přenesená",J565,0)</f>
        <v>0</v>
      </c>
      <c r="BI565" s="145">
        <f>IF(N565="nulová",J565,0)</f>
        <v>0</v>
      </c>
      <c r="BJ565" s="16" t="s">
        <v>83</v>
      </c>
      <c r="BK565" s="145">
        <f>ROUND(I565*H565,2)</f>
        <v>0</v>
      </c>
      <c r="BL565" s="16" t="s">
        <v>258</v>
      </c>
      <c r="BM565" s="144" t="s">
        <v>830</v>
      </c>
    </row>
    <row r="566" spans="2:47" s="1" customFormat="1" ht="19.2">
      <c r="B566" s="31"/>
      <c r="D566" s="146" t="s">
        <v>158</v>
      </c>
      <c r="F566" s="147" t="s">
        <v>820</v>
      </c>
      <c r="I566" s="148"/>
      <c r="L566" s="31"/>
      <c r="M566" s="149"/>
      <c r="T566" s="53"/>
      <c r="AT566" s="16" t="s">
        <v>158</v>
      </c>
      <c r="AU566" s="16" t="s">
        <v>85</v>
      </c>
    </row>
    <row r="567" spans="2:51" s="12" customFormat="1" ht="12">
      <c r="B567" s="150"/>
      <c r="D567" s="146" t="s">
        <v>160</v>
      </c>
      <c r="E567" s="151" t="s">
        <v>1</v>
      </c>
      <c r="F567" s="152" t="s">
        <v>831</v>
      </c>
      <c r="H567" s="153">
        <v>78.02</v>
      </c>
      <c r="I567" s="154"/>
      <c r="L567" s="150"/>
      <c r="M567" s="155"/>
      <c r="T567" s="156"/>
      <c r="AT567" s="151" t="s">
        <v>160</v>
      </c>
      <c r="AU567" s="151" t="s">
        <v>85</v>
      </c>
      <c r="AV567" s="12" t="s">
        <v>85</v>
      </c>
      <c r="AW567" s="12" t="s">
        <v>32</v>
      </c>
      <c r="AX567" s="12" t="s">
        <v>83</v>
      </c>
      <c r="AY567" s="151" t="s">
        <v>150</v>
      </c>
    </row>
    <row r="568" spans="2:65" s="1" customFormat="1" ht="21.75" customHeight="1">
      <c r="B568" s="31"/>
      <c r="C568" s="170" t="s">
        <v>832</v>
      </c>
      <c r="D568" s="170" t="s">
        <v>266</v>
      </c>
      <c r="E568" s="171" t="s">
        <v>833</v>
      </c>
      <c r="F568" s="172" t="s">
        <v>834</v>
      </c>
      <c r="G568" s="173" t="s">
        <v>155</v>
      </c>
      <c r="H568" s="174">
        <v>81.921</v>
      </c>
      <c r="I568" s="175"/>
      <c r="J568" s="176">
        <f>ROUND(I568*H568,2)</f>
        <v>0</v>
      </c>
      <c r="K568" s="177"/>
      <c r="L568" s="178"/>
      <c r="M568" s="179" t="s">
        <v>1</v>
      </c>
      <c r="N568" s="180" t="s">
        <v>41</v>
      </c>
      <c r="P568" s="142">
        <f>O568*H568</f>
        <v>0</v>
      </c>
      <c r="Q568" s="142">
        <v>0.00127</v>
      </c>
      <c r="R568" s="142">
        <f>Q568*H568</f>
        <v>0.10403967000000001</v>
      </c>
      <c r="S568" s="142">
        <v>0</v>
      </c>
      <c r="T568" s="143">
        <f>S568*H568</f>
        <v>0</v>
      </c>
      <c r="AR568" s="144" t="s">
        <v>371</v>
      </c>
      <c r="AT568" s="144" t="s">
        <v>266</v>
      </c>
      <c r="AU568" s="144" t="s">
        <v>85</v>
      </c>
      <c r="AY568" s="16" t="s">
        <v>150</v>
      </c>
      <c r="BE568" s="145">
        <f>IF(N568="základní",J568,0)</f>
        <v>0</v>
      </c>
      <c r="BF568" s="145">
        <f>IF(N568="snížená",J568,0)</f>
        <v>0</v>
      </c>
      <c r="BG568" s="145">
        <f>IF(N568="zákl. přenesená",J568,0)</f>
        <v>0</v>
      </c>
      <c r="BH568" s="145">
        <f>IF(N568="sníž. přenesená",J568,0)</f>
        <v>0</v>
      </c>
      <c r="BI568" s="145">
        <f>IF(N568="nulová",J568,0)</f>
        <v>0</v>
      </c>
      <c r="BJ568" s="16" t="s">
        <v>83</v>
      </c>
      <c r="BK568" s="145">
        <f>ROUND(I568*H568,2)</f>
        <v>0</v>
      </c>
      <c r="BL568" s="16" t="s">
        <v>258</v>
      </c>
      <c r="BM568" s="144" t="s">
        <v>835</v>
      </c>
    </row>
    <row r="569" spans="2:47" s="1" customFormat="1" ht="12">
      <c r="B569" s="31"/>
      <c r="D569" s="146" t="s">
        <v>158</v>
      </c>
      <c r="F569" s="147" t="s">
        <v>834</v>
      </c>
      <c r="I569" s="148"/>
      <c r="L569" s="31"/>
      <c r="M569" s="149"/>
      <c r="T569" s="53"/>
      <c r="AT569" s="16" t="s">
        <v>158</v>
      </c>
      <c r="AU569" s="16" t="s">
        <v>85</v>
      </c>
    </row>
    <row r="570" spans="2:51" s="12" customFormat="1" ht="12">
      <c r="B570" s="150"/>
      <c r="D570" s="146" t="s">
        <v>160</v>
      </c>
      <c r="F570" s="152" t="s">
        <v>836</v>
      </c>
      <c r="H570" s="153">
        <v>81.921</v>
      </c>
      <c r="I570" s="154"/>
      <c r="L570" s="150"/>
      <c r="M570" s="155"/>
      <c r="T570" s="156"/>
      <c r="AT570" s="151" t="s">
        <v>160</v>
      </c>
      <c r="AU570" s="151" t="s">
        <v>85</v>
      </c>
      <c r="AV570" s="12" t="s">
        <v>85</v>
      </c>
      <c r="AW570" s="12" t="s">
        <v>4</v>
      </c>
      <c r="AX570" s="12" t="s">
        <v>83</v>
      </c>
      <c r="AY570" s="151" t="s">
        <v>150</v>
      </c>
    </row>
    <row r="571" spans="2:65" s="1" customFormat="1" ht="24.15" customHeight="1">
      <c r="B571" s="31"/>
      <c r="C571" s="132" t="s">
        <v>837</v>
      </c>
      <c r="D571" s="132" t="s">
        <v>152</v>
      </c>
      <c r="E571" s="133" t="s">
        <v>838</v>
      </c>
      <c r="F571" s="134" t="s">
        <v>839</v>
      </c>
      <c r="G571" s="135" t="s">
        <v>155</v>
      </c>
      <c r="H571" s="136">
        <v>149.6</v>
      </c>
      <c r="I571" s="137"/>
      <c r="J571" s="138">
        <f>ROUND(I571*H571,2)</f>
        <v>0</v>
      </c>
      <c r="K571" s="139"/>
      <c r="L571" s="31"/>
      <c r="M571" s="140" t="s">
        <v>1</v>
      </c>
      <c r="N571" s="141" t="s">
        <v>41</v>
      </c>
      <c r="P571" s="142">
        <f>O571*H571</f>
        <v>0</v>
      </c>
      <c r="Q571" s="142">
        <v>0</v>
      </c>
      <c r="R571" s="142">
        <f>Q571*H571</f>
        <v>0</v>
      </c>
      <c r="S571" s="142">
        <v>0</v>
      </c>
      <c r="T571" s="143">
        <f>S571*H571</f>
        <v>0</v>
      </c>
      <c r="AR571" s="144" t="s">
        <v>258</v>
      </c>
      <c r="AT571" s="144" t="s">
        <v>152</v>
      </c>
      <c r="AU571" s="144" t="s">
        <v>85</v>
      </c>
      <c r="AY571" s="16" t="s">
        <v>150</v>
      </c>
      <c r="BE571" s="145">
        <f>IF(N571="základní",J571,0)</f>
        <v>0</v>
      </c>
      <c r="BF571" s="145">
        <f>IF(N571="snížená",J571,0)</f>
        <v>0</v>
      </c>
      <c r="BG571" s="145">
        <f>IF(N571="zákl. přenesená",J571,0)</f>
        <v>0</v>
      </c>
      <c r="BH571" s="145">
        <f>IF(N571="sníž. přenesená",J571,0)</f>
        <v>0</v>
      </c>
      <c r="BI571" s="145">
        <f>IF(N571="nulová",J571,0)</f>
        <v>0</v>
      </c>
      <c r="BJ571" s="16" t="s">
        <v>83</v>
      </c>
      <c r="BK571" s="145">
        <f>ROUND(I571*H571,2)</f>
        <v>0</v>
      </c>
      <c r="BL571" s="16" t="s">
        <v>258</v>
      </c>
      <c r="BM571" s="144" t="s">
        <v>840</v>
      </c>
    </row>
    <row r="572" spans="2:47" s="1" customFormat="1" ht="19.2">
      <c r="B572" s="31"/>
      <c r="D572" s="146" t="s">
        <v>158</v>
      </c>
      <c r="F572" s="147" t="s">
        <v>841</v>
      </c>
      <c r="I572" s="148"/>
      <c r="L572" s="31"/>
      <c r="M572" s="149"/>
      <c r="T572" s="53"/>
      <c r="AT572" s="16" t="s">
        <v>158</v>
      </c>
      <c r="AU572" s="16" t="s">
        <v>85</v>
      </c>
    </row>
    <row r="573" spans="2:51" s="12" customFormat="1" ht="12">
      <c r="B573" s="150"/>
      <c r="D573" s="146" t="s">
        <v>160</v>
      </c>
      <c r="E573" s="151" t="s">
        <v>1</v>
      </c>
      <c r="F573" s="152" t="s">
        <v>810</v>
      </c>
      <c r="H573" s="153">
        <v>149.6</v>
      </c>
      <c r="I573" s="154"/>
      <c r="L573" s="150"/>
      <c r="M573" s="155"/>
      <c r="T573" s="156"/>
      <c r="AT573" s="151" t="s">
        <v>160</v>
      </c>
      <c r="AU573" s="151" t="s">
        <v>85</v>
      </c>
      <c r="AV573" s="12" t="s">
        <v>85</v>
      </c>
      <c r="AW573" s="12" t="s">
        <v>32</v>
      </c>
      <c r="AX573" s="12" t="s">
        <v>83</v>
      </c>
      <c r="AY573" s="151" t="s">
        <v>150</v>
      </c>
    </row>
    <row r="574" spans="2:65" s="1" customFormat="1" ht="24.15" customHeight="1">
      <c r="B574" s="31"/>
      <c r="C574" s="170" t="s">
        <v>842</v>
      </c>
      <c r="D574" s="170" t="s">
        <v>266</v>
      </c>
      <c r="E574" s="171" t="s">
        <v>843</v>
      </c>
      <c r="F574" s="172" t="s">
        <v>844</v>
      </c>
      <c r="G574" s="173" t="s">
        <v>155</v>
      </c>
      <c r="H574" s="174">
        <v>157.08</v>
      </c>
      <c r="I574" s="175"/>
      <c r="J574" s="176">
        <f>ROUND(I574*H574,2)</f>
        <v>0</v>
      </c>
      <c r="K574" s="177"/>
      <c r="L574" s="178"/>
      <c r="M574" s="179" t="s">
        <v>1</v>
      </c>
      <c r="N574" s="180" t="s">
        <v>41</v>
      </c>
      <c r="P574" s="142">
        <f>O574*H574</f>
        <v>0</v>
      </c>
      <c r="Q574" s="142">
        <v>0.0005</v>
      </c>
      <c r="R574" s="142">
        <f>Q574*H574</f>
        <v>0.07854000000000001</v>
      </c>
      <c r="S574" s="142">
        <v>0</v>
      </c>
      <c r="T574" s="143">
        <f>S574*H574</f>
        <v>0</v>
      </c>
      <c r="AR574" s="144" t="s">
        <v>371</v>
      </c>
      <c r="AT574" s="144" t="s">
        <v>266</v>
      </c>
      <c r="AU574" s="144" t="s">
        <v>85</v>
      </c>
      <c r="AY574" s="16" t="s">
        <v>150</v>
      </c>
      <c r="BE574" s="145">
        <f>IF(N574="základní",J574,0)</f>
        <v>0</v>
      </c>
      <c r="BF574" s="145">
        <f>IF(N574="snížená",J574,0)</f>
        <v>0</v>
      </c>
      <c r="BG574" s="145">
        <f>IF(N574="zákl. přenesená",J574,0)</f>
        <v>0</v>
      </c>
      <c r="BH574" s="145">
        <f>IF(N574="sníž. přenesená",J574,0)</f>
        <v>0</v>
      </c>
      <c r="BI574" s="145">
        <f>IF(N574="nulová",J574,0)</f>
        <v>0</v>
      </c>
      <c r="BJ574" s="16" t="s">
        <v>83</v>
      </c>
      <c r="BK574" s="145">
        <f>ROUND(I574*H574,2)</f>
        <v>0</v>
      </c>
      <c r="BL574" s="16" t="s">
        <v>258</v>
      </c>
      <c r="BM574" s="144" t="s">
        <v>845</v>
      </c>
    </row>
    <row r="575" spans="2:47" s="1" customFormat="1" ht="19.2">
      <c r="B575" s="31"/>
      <c r="D575" s="146" t="s">
        <v>158</v>
      </c>
      <c r="F575" s="147" t="s">
        <v>844</v>
      </c>
      <c r="I575" s="148"/>
      <c r="L575" s="31"/>
      <c r="M575" s="149"/>
      <c r="T575" s="53"/>
      <c r="AT575" s="16" t="s">
        <v>158</v>
      </c>
      <c r="AU575" s="16" t="s">
        <v>85</v>
      </c>
    </row>
    <row r="576" spans="2:51" s="12" customFormat="1" ht="12">
      <c r="B576" s="150"/>
      <c r="D576" s="146" t="s">
        <v>160</v>
      </c>
      <c r="F576" s="152" t="s">
        <v>846</v>
      </c>
      <c r="H576" s="153">
        <v>157.08</v>
      </c>
      <c r="I576" s="154"/>
      <c r="L576" s="150"/>
      <c r="M576" s="155"/>
      <c r="T576" s="156"/>
      <c r="AT576" s="151" t="s">
        <v>160</v>
      </c>
      <c r="AU576" s="151" t="s">
        <v>85</v>
      </c>
      <c r="AV576" s="12" t="s">
        <v>85</v>
      </c>
      <c r="AW576" s="12" t="s">
        <v>4</v>
      </c>
      <c r="AX576" s="12" t="s">
        <v>83</v>
      </c>
      <c r="AY576" s="151" t="s">
        <v>150</v>
      </c>
    </row>
    <row r="577" spans="2:65" s="1" customFormat="1" ht="24.15" customHeight="1">
      <c r="B577" s="31"/>
      <c r="C577" s="132" t="s">
        <v>847</v>
      </c>
      <c r="D577" s="132" t="s">
        <v>152</v>
      </c>
      <c r="E577" s="133" t="s">
        <v>848</v>
      </c>
      <c r="F577" s="134" t="s">
        <v>849</v>
      </c>
      <c r="G577" s="135" t="s">
        <v>155</v>
      </c>
      <c r="H577" s="136">
        <v>149.6</v>
      </c>
      <c r="I577" s="137"/>
      <c r="J577" s="138">
        <f>ROUND(I577*H577,2)</f>
        <v>0</v>
      </c>
      <c r="K577" s="139"/>
      <c r="L577" s="31"/>
      <c r="M577" s="140" t="s">
        <v>1</v>
      </c>
      <c r="N577" s="141" t="s">
        <v>41</v>
      </c>
      <c r="P577" s="142">
        <f>O577*H577</f>
        <v>0</v>
      </c>
      <c r="Q577" s="142">
        <v>0</v>
      </c>
      <c r="R577" s="142">
        <f>Q577*H577</f>
        <v>0</v>
      </c>
      <c r="S577" s="142">
        <v>0</v>
      </c>
      <c r="T577" s="143">
        <f>S577*H577</f>
        <v>0</v>
      </c>
      <c r="AR577" s="144" t="s">
        <v>258</v>
      </c>
      <c r="AT577" s="144" t="s">
        <v>152</v>
      </c>
      <c r="AU577" s="144" t="s">
        <v>85</v>
      </c>
      <c r="AY577" s="16" t="s">
        <v>150</v>
      </c>
      <c r="BE577" s="145">
        <f>IF(N577="základní",J577,0)</f>
        <v>0</v>
      </c>
      <c r="BF577" s="145">
        <f>IF(N577="snížená",J577,0)</f>
        <v>0</v>
      </c>
      <c r="BG577" s="145">
        <f>IF(N577="zákl. přenesená",J577,0)</f>
        <v>0</v>
      </c>
      <c r="BH577" s="145">
        <f>IF(N577="sníž. přenesená",J577,0)</f>
        <v>0</v>
      </c>
      <c r="BI577" s="145">
        <f>IF(N577="nulová",J577,0)</f>
        <v>0</v>
      </c>
      <c r="BJ577" s="16" t="s">
        <v>83</v>
      </c>
      <c r="BK577" s="145">
        <f>ROUND(I577*H577,2)</f>
        <v>0</v>
      </c>
      <c r="BL577" s="16" t="s">
        <v>258</v>
      </c>
      <c r="BM577" s="144" t="s">
        <v>850</v>
      </c>
    </row>
    <row r="578" spans="2:47" s="1" customFormat="1" ht="19.2">
      <c r="B578" s="31"/>
      <c r="D578" s="146" t="s">
        <v>158</v>
      </c>
      <c r="F578" s="147" t="s">
        <v>851</v>
      </c>
      <c r="I578" s="148"/>
      <c r="L578" s="31"/>
      <c r="M578" s="149"/>
      <c r="T578" s="53"/>
      <c r="AT578" s="16" t="s">
        <v>158</v>
      </c>
      <c r="AU578" s="16" t="s">
        <v>85</v>
      </c>
    </row>
    <row r="579" spans="2:65" s="1" customFormat="1" ht="24.15" customHeight="1">
      <c r="B579" s="31"/>
      <c r="C579" s="170" t="s">
        <v>852</v>
      </c>
      <c r="D579" s="170" t="s">
        <v>266</v>
      </c>
      <c r="E579" s="171" t="s">
        <v>853</v>
      </c>
      <c r="F579" s="172" t="s">
        <v>854</v>
      </c>
      <c r="G579" s="173" t="s">
        <v>155</v>
      </c>
      <c r="H579" s="174">
        <v>157.08</v>
      </c>
      <c r="I579" s="175"/>
      <c r="J579" s="176">
        <f>ROUND(I579*H579,2)</f>
        <v>0</v>
      </c>
      <c r="K579" s="177"/>
      <c r="L579" s="178"/>
      <c r="M579" s="179" t="s">
        <v>1</v>
      </c>
      <c r="N579" s="180" t="s">
        <v>41</v>
      </c>
      <c r="P579" s="142">
        <f>O579*H579</f>
        <v>0</v>
      </c>
      <c r="Q579" s="142">
        <v>0.0003</v>
      </c>
      <c r="R579" s="142">
        <f>Q579*H579</f>
        <v>0.047124</v>
      </c>
      <c r="S579" s="142">
        <v>0</v>
      </c>
      <c r="T579" s="143">
        <f>S579*H579</f>
        <v>0</v>
      </c>
      <c r="AR579" s="144" t="s">
        <v>371</v>
      </c>
      <c r="AT579" s="144" t="s">
        <v>266</v>
      </c>
      <c r="AU579" s="144" t="s">
        <v>85</v>
      </c>
      <c r="AY579" s="16" t="s">
        <v>150</v>
      </c>
      <c r="BE579" s="145">
        <f>IF(N579="základní",J579,0)</f>
        <v>0</v>
      </c>
      <c r="BF579" s="145">
        <f>IF(N579="snížená",J579,0)</f>
        <v>0</v>
      </c>
      <c r="BG579" s="145">
        <f>IF(N579="zákl. přenesená",J579,0)</f>
        <v>0</v>
      </c>
      <c r="BH579" s="145">
        <f>IF(N579="sníž. přenesená",J579,0)</f>
        <v>0</v>
      </c>
      <c r="BI579" s="145">
        <f>IF(N579="nulová",J579,0)</f>
        <v>0</v>
      </c>
      <c r="BJ579" s="16" t="s">
        <v>83</v>
      </c>
      <c r="BK579" s="145">
        <f>ROUND(I579*H579,2)</f>
        <v>0</v>
      </c>
      <c r="BL579" s="16" t="s">
        <v>258</v>
      </c>
      <c r="BM579" s="144" t="s">
        <v>855</v>
      </c>
    </row>
    <row r="580" spans="2:47" s="1" customFormat="1" ht="19.2">
      <c r="B580" s="31"/>
      <c r="D580" s="146" t="s">
        <v>158</v>
      </c>
      <c r="F580" s="147" t="s">
        <v>854</v>
      </c>
      <c r="I580" s="148"/>
      <c r="L580" s="31"/>
      <c r="M580" s="149"/>
      <c r="T580" s="53"/>
      <c r="AT580" s="16" t="s">
        <v>158</v>
      </c>
      <c r="AU580" s="16" t="s">
        <v>85</v>
      </c>
    </row>
    <row r="581" spans="2:51" s="12" customFormat="1" ht="12">
      <c r="B581" s="150"/>
      <c r="D581" s="146" t="s">
        <v>160</v>
      </c>
      <c r="F581" s="152" t="s">
        <v>846</v>
      </c>
      <c r="H581" s="153">
        <v>157.08</v>
      </c>
      <c r="I581" s="154"/>
      <c r="L581" s="150"/>
      <c r="M581" s="155"/>
      <c r="T581" s="156"/>
      <c r="AT581" s="151" t="s">
        <v>160</v>
      </c>
      <c r="AU581" s="151" t="s">
        <v>85</v>
      </c>
      <c r="AV581" s="12" t="s">
        <v>85</v>
      </c>
      <c r="AW581" s="12" t="s">
        <v>4</v>
      </c>
      <c r="AX581" s="12" t="s">
        <v>83</v>
      </c>
      <c r="AY581" s="151" t="s">
        <v>150</v>
      </c>
    </row>
    <row r="582" spans="2:65" s="1" customFormat="1" ht="21.75" customHeight="1">
      <c r="B582" s="31"/>
      <c r="C582" s="132" t="s">
        <v>856</v>
      </c>
      <c r="D582" s="132" t="s">
        <v>152</v>
      </c>
      <c r="E582" s="133" t="s">
        <v>857</v>
      </c>
      <c r="F582" s="134" t="s">
        <v>858</v>
      </c>
      <c r="G582" s="135" t="s">
        <v>253</v>
      </c>
      <c r="H582" s="136">
        <v>6.3</v>
      </c>
      <c r="I582" s="137"/>
      <c r="J582" s="138">
        <f>ROUND(I582*H582,2)</f>
        <v>0</v>
      </c>
      <c r="K582" s="139"/>
      <c r="L582" s="31"/>
      <c r="M582" s="140" t="s">
        <v>1</v>
      </c>
      <c r="N582" s="141" t="s">
        <v>41</v>
      </c>
      <c r="P582" s="142">
        <f>O582*H582</f>
        <v>0</v>
      </c>
      <c r="Q582" s="142">
        <v>4E-05</v>
      </c>
      <c r="R582" s="142">
        <f>Q582*H582</f>
        <v>0.000252</v>
      </c>
      <c r="S582" s="142">
        <v>0</v>
      </c>
      <c r="T582" s="143">
        <f>S582*H582</f>
        <v>0</v>
      </c>
      <c r="AR582" s="144" t="s">
        <v>258</v>
      </c>
      <c r="AT582" s="144" t="s">
        <v>152</v>
      </c>
      <c r="AU582" s="144" t="s">
        <v>85</v>
      </c>
      <c r="AY582" s="16" t="s">
        <v>150</v>
      </c>
      <c r="BE582" s="145">
        <f>IF(N582="základní",J582,0)</f>
        <v>0</v>
      </c>
      <c r="BF582" s="145">
        <f>IF(N582="snížená",J582,0)</f>
        <v>0</v>
      </c>
      <c r="BG582" s="145">
        <f>IF(N582="zákl. přenesená",J582,0)</f>
        <v>0</v>
      </c>
      <c r="BH582" s="145">
        <f>IF(N582="sníž. přenesená",J582,0)</f>
        <v>0</v>
      </c>
      <c r="BI582" s="145">
        <f>IF(N582="nulová",J582,0)</f>
        <v>0</v>
      </c>
      <c r="BJ582" s="16" t="s">
        <v>83</v>
      </c>
      <c r="BK582" s="145">
        <f>ROUND(I582*H582,2)</f>
        <v>0</v>
      </c>
      <c r="BL582" s="16" t="s">
        <v>258</v>
      </c>
      <c r="BM582" s="144" t="s">
        <v>859</v>
      </c>
    </row>
    <row r="583" spans="2:47" s="1" customFormat="1" ht="19.2">
      <c r="B583" s="31"/>
      <c r="D583" s="146" t="s">
        <v>158</v>
      </c>
      <c r="F583" s="147" t="s">
        <v>860</v>
      </c>
      <c r="I583" s="148"/>
      <c r="L583" s="31"/>
      <c r="M583" s="149"/>
      <c r="T583" s="53"/>
      <c r="AT583" s="16" t="s">
        <v>158</v>
      </c>
      <c r="AU583" s="16" t="s">
        <v>85</v>
      </c>
    </row>
    <row r="584" spans="2:51" s="12" customFormat="1" ht="12">
      <c r="B584" s="150"/>
      <c r="D584" s="146" t="s">
        <v>160</v>
      </c>
      <c r="E584" s="151" t="s">
        <v>1</v>
      </c>
      <c r="F584" s="152" t="s">
        <v>861</v>
      </c>
      <c r="H584" s="153">
        <v>6.3</v>
      </c>
      <c r="I584" s="154"/>
      <c r="L584" s="150"/>
      <c r="M584" s="155"/>
      <c r="T584" s="156"/>
      <c r="AT584" s="151" t="s">
        <v>160</v>
      </c>
      <c r="AU584" s="151" t="s">
        <v>85</v>
      </c>
      <c r="AV584" s="12" t="s">
        <v>85</v>
      </c>
      <c r="AW584" s="12" t="s">
        <v>32</v>
      </c>
      <c r="AX584" s="12" t="s">
        <v>83</v>
      </c>
      <c r="AY584" s="151" t="s">
        <v>150</v>
      </c>
    </row>
    <row r="585" spans="2:65" s="1" customFormat="1" ht="21.75" customHeight="1">
      <c r="B585" s="31"/>
      <c r="C585" s="170" t="s">
        <v>862</v>
      </c>
      <c r="D585" s="170" t="s">
        <v>266</v>
      </c>
      <c r="E585" s="171" t="s">
        <v>863</v>
      </c>
      <c r="F585" s="172" t="s">
        <v>864</v>
      </c>
      <c r="G585" s="173" t="s">
        <v>253</v>
      </c>
      <c r="H585" s="174">
        <v>6.3</v>
      </c>
      <c r="I585" s="175"/>
      <c r="J585" s="176">
        <f>ROUND(I585*H585,2)</f>
        <v>0</v>
      </c>
      <c r="K585" s="177"/>
      <c r="L585" s="178"/>
      <c r="M585" s="179" t="s">
        <v>1</v>
      </c>
      <c r="N585" s="180" t="s">
        <v>41</v>
      </c>
      <c r="P585" s="142">
        <f>O585*H585</f>
        <v>0</v>
      </c>
      <c r="Q585" s="142">
        <v>0.00012</v>
      </c>
      <c r="R585" s="142">
        <f>Q585*H585</f>
        <v>0.0007559999999999999</v>
      </c>
      <c r="S585" s="142">
        <v>0</v>
      </c>
      <c r="T585" s="143">
        <f>S585*H585</f>
        <v>0</v>
      </c>
      <c r="AR585" s="144" t="s">
        <v>371</v>
      </c>
      <c r="AT585" s="144" t="s">
        <v>266</v>
      </c>
      <c r="AU585" s="144" t="s">
        <v>85</v>
      </c>
      <c r="AY585" s="16" t="s">
        <v>150</v>
      </c>
      <c r="BE585" s="145">
        <f>IF(N585="základní",J585,0)</f>
        <v>0</v>
      </c>
      <c r="BF585" s="145">
        <f>IF(N585="snížená",J585,0)</f>
        <v>0</v>
      </c>
      <c r="BG585" s="145">
        <f>IF(N585="zákl. přenesená",J585,0)</f>
        <v>0</v>
      </c>
      <c r="BH585" s="145">
        <f>IF(N585="sníž. přenesená",J585,0)</f>
        <v>0</v>
      </c>
      <c r="BI585" s="145">
        <f>IF(N585="nulová",J585,0)</f>
        <v>0</v>
      </c>
      <c r="BJ585" s="16" t="s">
        <v>83</v>
      </c>
      <c r="BK585" s="145">
        <f>ROUND(I585*H585,2)</f>
        <v>0</v>
      </c>
      <c r="BL585" s="16" t="s">
        <v>258</v>
      </c>
      <c r="BM585" s="144" t="s">
        <v>865</v>
      </c>
    </row>
    <row r="586" spans="2:47" s="1" customFormat="1" ht="12">
      <c r="B586" s="31"/>
      <c r="D586" s="146" t="s">
        <v>158</v>
      </c>
      <c r="F586" s="147" t="s">
        <v>864</v>
      </c>
      <c r="I586" s="148"/>
      <c r="L586" s="31"/>
      <c r="M586" s="149"/>
      <c r="T586" s="53"/>
      <c r="AT586" s="16" t="s">
        <v>158</v>
      </c>
      <c r="AU586" s="16" t="s">
        <v>85</v>
      </c>
    </row>
    <row r="587" spans="2:65" s="1" customFormat="1" ht="24.15" customHeight="1">
      <c r="B587" s="31"/>
      <c r="C587" s="132" t="s">
        <v>866</v>
      </c>
      <c r="D587" s="132" t="s">
        <v>152</v>
      </c>
      <c r="E587" s="133" t="s">
        <v>867</v>
      </c>
      <c r="F587" s="134" t="s">
        <v>868</v>
      </c>
      <c r="G587" s="135" t="s">
        <v>155</v>
      </c>
      <c r="H587" s="136">
        <v>100.279</v>
      </c>
      <c r="I587" s="137"/>
      <c r="J587" s="138">
        <f>ROUND(I587*H587,2)</f>
        <v>0</v>
      </c>
      <c r="K587" s="139"/>
      <c r="L587" s="31"/>
      <c r="M587" s="140" t="s">
        <v>1</v>
      </c>
      <c r="N587" s="141" t="s">
        <v>41</v>
      </c>
      <c r="P587" s="142">
        <f>O587*H587</f>
        <v>0</v>
      </c>
      <c r="Q587" s="142">
        <v>0</v>
      </c>
      <c r="R587" s="142">
        <f>Q587*H587</f>
        <v>0</v>
      </c>
      <c r="S587" s="142">
        <v>0</v>
      </c>
      <c r="T587" s="143">
        <f>S587*H587</f>
        <v>0</v>
      </c>
      <c r="AR587" s="144" t="s">
        <v>258</v>
      </c>
      <c r="AT587" s="144" t="s">
        <v>152</v>
      </c>
      <c r="AU587" s="144" t="s">
        <v>85</v>
      </c>
      <c r="AY587" s="16" t="s">
        <v>150</v>
      </c>
      <c r="BE587" s="145">
        <f>IF(N587="základní",J587,0)</f>
        <v>0</v>
      </c>
      <c r="BF587" s="145">
        <f>IF(N587="snížená",J587,0)</f>
        <v>0</v>
      </c>
      <c r="BG587" s="145">
        <f>IF(N587="zákl. přenesená",J587,0)</f>
        <v>0</v>
      </c>
      <c r="BH587" s="145">
        <f>IF(N587="sníž. přenesená",J587,0)</f>
        <v>0</v>
      </c>
      <c r="BI587" s="145">
        <f>IF(N587="nulová",J587,0)</f>
        <v>0</v>
      </c>
      <c r="BJ587" s="16" t="s">
        <v>83</v>
      </c>
      <c r="BK587" s="145">
        <f>ROUND(I587*H587,2)</f>
        <v>0</v>
      </c>
      <c r="BL587" s="16" t="s">
        <v>258</v>
      </c>
      <c r="BM587" s="144" t="s">
        <v>869</v>
      </c>
    </row>
    <row r="588" spans="2:47" s="1" customFormat="1" ht="19.2">
      <c r="B588" s="31"/>
      <c r="D588" s="146" t="s">
        <v>158</v>
      </c>
      <c r="F588" s="147" t="s">
        <v>870</v>
      </c>
      <c r="I588" s="148"/>
      <c r="L588" s="31"/>
      <c r="M588" s="149"/>
      <c r="T588" s="53"/>
      <c r="AT588" s="16" t="s">
        <v>158</v>
      </c>
      <c r="AU588" s="16" t="s">
        <v>85</v>
      </c>
    </row>
    <row r="589" spans="2:51" s="12" customFormat="1" ht="12">
      <c r="B589" s="150"/>
      <c r="D589" s="146" t="s">
        <v>160</v>
      </c>
      <c r="E589" s="151" t="s">
        <v>1</v>
      </c>
      <c r="F589" s="152" t="s">
        <v>871</v>
      </c>
      <c r="H589" s="153">
        <v>41.514</v>
      </c>
      <c r="I589" s="154"/>
      <c r="L589" s="150"/>
      <c r="M589" s="155"/>
      <c r="T589" s="156"/>
      <c r="AT589" s="151" t="s">
        <v>160</v>
      </c>
      <c r="AU589" s="151" t="s">
        <v>85</v>
      </c>
      <c r="AV589" s="12" t="s">
        <v>85</v>
      </c>
      <c r="AW589" s="12" t="s">
        <v>32</v>
      </c>
      <c r="AX589" s="12" t="s">
        <v>76</v>
      </c>
      <c r="AY589" s="151" t="s">
        <v>150</v>
      </c>
    </row>
    <row r="590" spans="2:51" s="12" customFormat="1" ht="12">
      <c r="B590" s="150"/>
      <c r="D590" s="146" t="s">
        <v>160</v>
      </c>
      <c r="E590" s="151" t="s">
        <v>1</v>
      </c>
      <c r="F590" s="152" t="s">
        <v>822</v>
      </c>
      <c r="H590" s="153">
        <v>20.74</v>
      </c>
      <c r="I590" s="154"/>
      <c r="L590" s="150"/>
      <c r="M590" s="155"/>
      <c r="T590" s="156"/>
      <c r="AT590" s="151" t="s">
        <v>160</v>
      </c>
      <c r="AU590" s="151" t="s">
        <v>85</v>
      </c>
      <c r="AV590" s="12" t="s">
        <v>85</v>
      </c>
      <c r="AW590" s="12" t="s">
        <v>32</v>
      </c>
      <c r="AX590" s="12" t="s">
        <v>76</v>
      </c>
      <c r="AY590" s="151" t="s">
        <v>150</v>
      </c>
    </row>
    <row r="591" spans="2:51" s="12" customFormat="1" ht="12">
      <c r="B591" s="150"/>
      <c r="D591" s="146" t="s">
        <v>160</v>
      </c>
      <c r="E591" s="151" t="s">
        <v>1</v>
      </c>
      <c r="F591" s="152" t="s">
        <v>823</v>
      </c>
      <c r="H591" s="153">
        <v>6</v>
      </c>
      <c r="I591" s="154"/>
      <c r="L591" s="150"/>
      <c r="M591" s="155"/>
      <c r="T591" s="156"/>
      <c r="AT591" s="151" t="s">
        <v>160</v>
      </c>
      <c r="AU591" s="151" t="s">
        <v>85</v>
      </c>
      <c r="AV591" s="12" t="s">
        <v>85</v>
      </c>
      <c r="AW591" s="12" t="s">
        <v>32</v>
      </c>
      <c r="AX591" s="12" t="s">
        <v>76</v>
      </c>
      <c r="AY591" s="151" t="s">
        <v>150</v>
      </c>
    </row>
    <row r="592" spans="2:51" s="12" customFormat="1" ht="12">
      <c r="B592" s="150"/>
      <c r="D592" s="146" t="s">
        <v>160</v>
      </c>
      <c r="E592" s="151" t="s">
        <v>1</v>
      </c>
      <c r="F592" s="152" t="s">
        <v>824</v>
      </c>
      <c r="H592" s="153">
        <v>32.025</v>
      </c>
      <c r="I592" s="154"/>
      <c r="L592" s="150"/>
      <c r="M592" s="155"/>
      <c r="T592" s="156"/>
      <c r="AT592" s="151" t="s">
        <v>160</v>
      </c>
      <c r="AU592" s="151" t="s">
        <v>85</v>
      </c>
      <c r="AV592" s="12" t="s">
        <v>85</v>
      </c>
      <c r="AW592" s="12" t="s">
        <v>32</v>
      </c>
      <c r="AX592" s="12" t="s">
        <v>76</v>
      </c>
      <c r="AY592" s="151" t="s">
        <v>150</v>
      </c>
    </row>
    <row r="593" spans="2:51" s="13" customFormat="1" ht="12">
      <c r="B593" s="157"/>
      <c r="D593" s="146" t="s">
        <v>160</v>
      </c>
      <c r="E593" s="158" t="s">
        <v>1</v>
      </c>
      <c r="F593" s="159" t="s">
        <v>164</v>
      </c>
      <c r="H593" s="160">
        <v>100.279</v>
      </c>
      <c r="I593" s="161"/>
      <c r="L593" s="157"/>
      <c r="M593" s="162"/>
      <c r="T593" s="163"/>
      <c r="AT593" s="158" t="s">
        <v>160</v>
      </c>
      <c r="AU593" s="158" t="s">
        <v>85</v>
      </c>
      <c r="AV593" s="13" t="s">
        <v>156</v>
      </c>
      <c r="AW593" s="13" t="s">
        <v>32</v>
      </c>
      <c r="AX593" s="13" t="s">
        <v>83</v>
      </c>
      <c r="AY593" s="158" t="s">
        <v>150</v>
      </c>
    </row>
    <row r="594" spans="2:65" s="1" customFormat="1" ht="24.15" customHeight="1">
      <c r="B594" s="31"/>
      <c r="C594" s="170" t="s">
        <v>872</v>
      </c>
      <c r="D594" s="170" t="s">
        <v>266</v>
      </c>
      <c r="E594" s="171" t="s">
        <v>853</v>
      </c>
      <c r="F594" s="172" t="s">
        <v>854</v>
      </c>
      <c r="G594" s="173" t="s">
        <v>155</v>
      </c>
      <c r="H594" s="174">
        <v>105.293</v>
      </c>
      <c r="I594" s="175"/>
      <c r="J594" s="176">
        <f>ROUND(I594*H594,2)</f>
        <v>0</v>
      </c>
      <c r="K594" s="177"/>
      <c r="L594" s="178"/>
      <c r="M594" s="179" t="s">
        <v>1</v>
      </c>
      <c r="N594" s="180" t="s">
        <v>41</v>
      </c>
      <c r="P594" s="142">
        <f>O594*H594</f>
        <v>0</v>
      </c>
      <c r="Q594" s="142">
        <v>0.0003</v>
      </c>
      <c r="R594" s="142">
        <f>Q594*H594</f>
        <v>0.0315879</v>
      </c>
      <c r="S594" s="142">
        <v>0</v>
      </c>
      <c r="T594" s="143">
        <f>S594*H594</f>
        <v>0</v>
      </c>
      <c r="AR594" s="144" t="s">
        <v>371</v>
      </c>
      <c r="AT594" s="144" t="s">
        <v>266</v>
      </c>
      <c r="AU594" s="144" t="s">
        <v>85</v>
      </c>
      <c r="AY594" s="16" t="s">
        <v>150</v>
      </c>
      <c r="BE594" s="145">
        <f>IF(N594="základní",J594,0)</f>
        <v>0</v>
      </c>
      <c r="BF594" s="145">
        <f>IF(N594="snížená",J594,0)</f>
        <v>0</v>
      </c>
      <c r="BG594" s="145">
        <f>IF(N594="zákl. přenesená",J594,0)</f>
        <v>0</v>
      </c>
      <c r="BH594" s="145">
        <f>IF(N594="sníž. přenesená",J594,0)</f>
        <v>0</v>
      </c>
      <c r="BI594" s="145">
        <f>IF(N594="nulová",J594,0)</f>
        <v>0</v>
      </c>
      <c r="BJ594" s="16" t="s">
        <v>83</v>
      </c>
      <c r="BK594" s="145">
        <f>ROUND(I594*H594,2)</f>
        <v>0</v>
      </c>
      <c r="BL594" s="16" t="s">
        <v>258</v>
      </c>
      <c r="BM594" s="144" t="s">
        <v>873</v>
      </c>
    </row>
    <row r="595" spans="2:47" s="1" customFormat="1" ht="19.2">
      <c r="B595" s="31"/>
      <c r="D595" s="146" t="s">
        <v>158</v>
      </c>
      <c r="F595" s="147" t="s">
        <v>854</v>
      </c>
      <c r="I595" s="148"/>
      <c r="L595" s="31"/>
      <c r="M595" s="149"/>
      <c r="T595" s="53"/>
      <c r="AT595" s="16" t="s">
        <v>158</v>
      </c>
      <c r="AU595" s="16" t="s">
        <v>85</v>
      </c>
    </row>
    <row r="596" spans="2:51" s="12" customFormat="1" ht="12">
      <c r="B596" s="150"/>
      <c r="D596" s="146" t="s">
        <v>160</v>
      </c>
      <c r="F596" s="152" t="s">
        <v>874</v>
      </c>
      <c r="H596" s="153">
        <v>105.293</v>
      </c>
      <c r="I596" s="154"/>
      <c r="L596" s="150"/>
      <c r="M596" s="155"/>
      <c r="T596" s="156"/>
      <c r="AT596" s="151" t="s">
        <v>160</v>
      </c>
      <c r="AU596" s="151" t="s">
        <v>85</v>
      </c>
      <c r="AV596" s="12" t="s">
        <v>85</v>
      </c>
      <c r="AW596" s="12" t="s">
        <v>4</v>
      </c>
      <c r="AX596" s="12" t="s">
        <v>83</v>
      </c>
      <c r="AY596" s="151" t="s">
        <v>150</v>
      </c>
    </row>
    <row r="597" spans="2:65" s="1" customFormat="1" ht="37.65" customHeight="1">
      <c r="B597" s="31"/>
      <c r="C597" s="132" t="s">
        <v>875</v>
      </c>
      <c r="D597" s="132" t="s">
        <v>152</v>
      </c>
      <c r="E597" s="133" t="s">
        <v>876</v>
      </c>
      <c r="F597" s="134" t="s">
        <v>877</v>
      </c>
      <c r="G597" s="135" t="s">
        <v>253</v>
      </c>
      <c r="H597" s="136">
        <v>19.32</v>
      </c>
      <c r="I597" s="137"/>
      <c r="J597" s="138">
        <f>ROUND(I597*H597,2)</f>
        <v>0</v>
      </c>
      <c r="K597" s="139"/>
      <c r="L597" s="31"/>
      <c r="M597" s="140" t="s">
        <v>1</v>
      </c>
      <c r="N597" s="141" t="s">
        <v>41</v>
      </c>
      <c r="P597" s="142">
        <f>O597*H597</f>
        <v>0</v>
      </c>
      <c r="Q597" s="142">
        <v>0.0004</v>
      </c>
      <c r="R597" s="142">
        <f>Q597*H597</f>
        <v>0.0077280000000000005</v>
      </c>
      <c r="S597" s="142">
        <v>0</v>
      </c>
      <c r="T597" s="143">
        <f>S597*H597</f>
        <v>0</v>
      </c>
      <c r="AR597" s="144" t="s">
        <v>258</v>
      </c>
      <c r="AT597" s="144" t="s">
        <v>152</v>
      </c>
      <c r="AU597" s="144" t="s">
        <v>85</v>
      </c>
      <c r="AY597" s="16" t="s">
        <v>150</v>
      </c>
      <c r="BE597" s="145">
        <f>IF(N597="základní",J597,0)</f>
        <v>0</v>
      </c>
      <c r="BF597" s="145">
        <f>IF(N597="snížená",J597,0)</f>
        <v>0</v>
      </c>
      <c r="BG597" s="145">
        <f>IF(N597="zákl. přenesená",J597,0)</f>
        <v>0</v>
      </c>
      <c r="BH597" s="145">
        <f>IF(N597="sníž. přenesená",J597,0)</f>
        <v>0</v>
      </c>
      <c r="BI597" s="145">
        <f>IF(N597="nulová",J597,0)</f>
        <v>0</v>
      </c>
      <c r="BJ597" s="16" t="s">
        <v>83</v>
      </c>
      <c r="BK597" s="145">
        <f>ROUND(I597*H597,2)</f>
        <v>0</v>
      </c>
      <c r="BL597" s="16" t="s">
        <v>258</v>
      </c>
      <c r="BM597" s="144" t="s">
        <v>878</v>
      </c>
    </row>
    <row r="598" spans="2:47" s="1" customFormat="1" ht="19.2">
      <c r="B598" s="31"/>
      <c r="D598" s="146" t="s">
        <v>158</v>
      </c>
      <c r="F598" s="147" t="s">
        <v>879</v>
      </c>
      <c r="I598" s="148"/>
      <c r="L598" s="31"/>
      <c r="M598" s="149"/>
      <c r="T598" s="53"/>
      <c r="AT598" s="16" t="s">
        <v>158</v>
      </c>
      <c r="AU598" s="16" t="s">
        <v>85</v>
      </c>
    </row>
    <row r="599" spans="2:51" s="12" customFormat="1" ht="12">
      <c r="B599" s="150"/>
      <c r="D599" s="146" t="s">
        <v>160</v>
      </c>
      <c r="E599" s="151" t="s">
        <v>1</v>
      </c>
      <c r="F599" s="152" t="s">
        <v>880</v>
      </c>
      <c r="H599" s="153">
        <v>19.32</v>
      </c>
      <c r="I599" s="154"/>
      <c r="L599" s="150"/>
      <c r="M599" s="155"/>
      <c r="T599" s="156"/>
      <c r="AT599" s="151" t="s">
        <v>160</v>
      </c>
      <c r="AU599" s="151" t="s">
        <v>85</v>
      </c>
      <c r="AV599" s="12" t="s">
        <v>85</v>
      </c>
      <c r="AW599" s="12" t="s">
        <v>32</v>
      </c>
      <c r="AX599" s="12" t="s">
        <v>83</v>
      </c>
      <c r="AY599" s="151" t="s">
        <v>150</v>
      </c>
    </row>
    <row r="600" spans="2:65" s="1" customFormat="1" ht="24.15" customHeight="1">
      <c r="B600" s="31"/>
      <c r="C600" s="170" t="s">
        <v>881</v>
      </c>
      <c r="D600" s="170" t="s">
        <v>266</v>
      </c>
      <c r="E600" s="171" t="s">
        <v>812</v>
      </c>
      <c r="F600" s="172" t="s">
        <v>813</v>
      </c>
      <c r="G600" s="173" t="s">
        <v>155</v>
      </c>
      <c r="H600" s="174">
        <v>21.252</v>
      </c>
      <c r="I600" s="175"/>
      <c r="J600" s="176">
        <f>ROUND(I600*H600,2)</f>
        <v>0</v>
      </c>
      <c r="K600" s="177"/>
      <c r="L600" s="178"/>
      <c r="M600" s="179" t="s">
        <v>1</v>
      </c>
      <c r="N600" s="180" t="s">
        <v>41</v>
      </c>
      <c r="P600" s="142">
        <f>O600*H600</f>
        <v>0</v>
      </c>
      <c r="Q600" s="142">
        <v>0.0027</v>
      </c>
      <c r="R600" s="142">
        <f>Q600*H600</f>
        <v>0.0573804</v>
      </c>
      <c r="S600" s="142">
        <v>0</v>
      </c>
      <c r="T600" s="143">
        <f>S600*H600</f>
        <v>0</v>
      </c>
      <c r="AR600" s="144" t="s">
        <v>371</v>
      </c>
      <c r="AT600" s="144" t="s">
        <v>266</v>
      </c>
      <c r="AU600" s="144" t="s">
        <v>85</v>
      </c>
      <c r="AY600" s="16" t="s">
        <v>150</v>
      </c>
      <c r="BE600" s="145">
        <f>IF(N600="základní",J600,0)</f>
        <v>0</v>
      </c>
      <c r="BF600" s="145">
        <f>IF(N600="snížená",J600,0)</f>
        <v>0</v>
      </c>
      <c r="BG600" s="145">
        <f>IF(N600="zákl. přenesená",J600,0)</f>
        <v>0</v>
      </c>
      <c r="BH600" s="145">
        <f>IF(N600="sníž. přenesená",J600,0)</f>
        <v>0</v>
      </c>
      <c r="BI600" s="145">
        <f>IF(N600="nulová",J600,0)</f>
        <v>0</v>
      </c>
      <c r="BJ600" s="16" t="s">
        <v>83</v>
      </c>
      <c r="BK600" s="145">
        <f>ROUND(I600*H600,2)</f>
        <v>0</v>
      </c>
      <c r="BL600" s="16" t="s">
        <v>258</v>
      </c>
      <c r="BM600" s="144" t="s">
        <v>882</v>
      </c>
    </row>
    <row r="601" spans="2:47" s="1" customFormat="1" ht="19.2">
      <c r="B601" s="31"/>
      <c r="D601" s="146" t="s">
        <v>158</v>
      </c>
      <c r="F601" s="147" t="s">
        <v>813</v>
      </c>
      <c r="I601" s="148"/>
      <c r="L601" s="31"/>
      <c r="M601" s="149"/>
      <c r="T601" s="53"/>
      <c r="AT601" s="16" t="s">
        <v>158</v>
      </c>
      <c r="AU601" s="16" t="s">
        <v>85</v>
      </c>
    </row>
    <row r="602" spans="2:51" s="12" customFormat="1" ht="12">
      <c r="B602" s="150"/>
      <c r="D602" s="146" t="s">
        <v>160</v>
      </c>
      <c r="F602" s="152" t="s">
        <v>883</v>
      </c>
      <c r="H602" s="153">
        <v>21.252</v>
      </c>
      <c r="I602" s="154"/>
      <c r="L602" s="150"/>
      <c r="M602" s="155"/>
      <c r="T602" s="156"/>
      <c r="AT602" s="151" t="s">
        <v>160</v>
      </c>
      <c r="AU602" s="151" t="s">
        <v>85</v>
      </c>
      <c r="AV602" s="12" t="s">
        <v>85</v>
      </c>
      <c r="AW602" s="12" t="s">
        <v>4</v>
      </c>
      <c r="AX602" s="12" t="s">
        <v>83</v>
      </c>
      <c r="AY602" s="151" t="s">
        <v>150</v>
      </c>
    </row>
    <row r="603" spans="2:65" s="1" customFormat="1" ht="24.15" customHeight="1">
      <c r="B603" s="31"/>
      <c r="C603" s="132" t="s">
        <v>884</v>
      </c>
      <c r="D603" s="132" t="s">
        <v>152</v>
      </c>
      <c r="E603" s="133" t="s">
        <v>885</v>
      </c>
      <c r="F603" s="134" t="s">
        <v>886</v>
      </c>
      <c r="G603" s="135" t="s">
        <v>467</v>
      </c>
      <c r="H603" s="136">
        <v>26</v>
      </c>
      <c r="I603" s="137"/>
      <c r="J603" s="138">
        <f>ROUND(I603*H603,2)</f>
        <v>0</v>
      </c>
      <c r="K603" s="139"/>
      <c r="L603" s="31"/>
      <c r="M603" s="140" t="s">
        <v>1</v>
      </c>
      <c r="N603" s="141" t="s">
        <v>41</v>
      </c>
      <c r="P603" s="142">
        <f>O603*H603</f>
        <v>0</v>
      </c>
      <c r="Q603" s="142">
        <v>0.0003</v>
      </c>
      <c r="R603" s="142">
        <f>Q603*H603</f>
        <v>0.0078</v>
      </c>
      <c r="S603" s="142">
        <v>0</v>
      </c>
      <c r="T603" s="143">
        <f>S603*H603</f>
        <v>0</v>
      </c>
      <c r="AR603" s="144" t="s">
        <v>258</v>
      </c>
      <c r="AT603" s="144" t="s">
        <v>152</v>
      </c>
      <c r="AU603" s="144" t="s">
        <v>85</v>
      </c>
      <c r="AY603" s="16" t="s">
        <v>150</v>
      </c>
      <c r="BE603" s="145">
        <f>IF(N603="základní",J603,0)</f>
        <v>0</v>
      </c>
      <c r="BF603" s="145">
        <f>IF(N603="snížená",J603,0)</f>
        <v>0</v>
      </c>
      <c r="BG603" s="145">
        <f>IF(N603="zákl. přenesená",J603,0)</f>
        <v>0</v>
      </c>
      <c r="BH603" s="145">
        <f>IF(N603="sníž. přenesená",J603,0)</f>
        <v>0</v>
      </c>
      <c r="BI603" s="145">
        <f>IF(N603="nulová",J603,0)</f>
        <v>0</v>
      </c>
      <c r="BJ603" s="16" t="s">
        <v>83</v>
      </c>
      <c r="BK603" s="145">
        <f>ROUND(I603*H603,2)</f>
        <v>0</v>
      </c>
      <c r="BL603" s="16" t="s">
        <v>258</v>
      </c>
      <c r="BM603" s="144" t="s">
        <v>887</v>
      </c>
    </row>
    <row r="604" spans="2:47" s="1" customFormat="1" ht="19.2">
      <c r="B604" s="31"/>
      <c r="D604" s="146" t="s">
        <v>158</v>
      </c>
      <c r="F604" s="147" t="s">
        <v>888</v>
      </c>
      <c r="I604" s="148"/>
      <c r="L604" s="31"/>
      <c r="M604" s="149"/>
      <c r="T604" s="53"/>
      <c r="AT604" s="16" t="s">
        <v>158</v>
      </c>
      <c r="AU604" s="16" t="s">
        <v>85</v>
      </c>
    </row>
    <row r="605" spans="2:51" s="12" customFormat="1" ht="12">
      <c r="B605" s="150"/>
      <c r="D605" s="146" t="s">
        <v>160</v>
      </c>
      <c r="E605" s="151" t="s">
        <v>1</v>
      </c>
      <c r="F605" s="152" t="s">
        <v>889</v>
      </c>
      <c r="H605" s="153">
        <v>22</v>
      </c>
      <c r="I605" s="154"/>
      <c r="L605" s="150"/>
      <c r="M605" s="155"/>
      <c r="T605" s="156"/>
      <c r="AT605" s="151" t="s">
        <v>160</v>
      </c>
      <c r="AU605" s="151" t="s">
        <v>85</v>
      </c>
      <c r="AV605" s="12" t="s">
        <v>85</v>
      </c>
      <c r="AW605" s="12" t="s">
        <v>32</v>
      </c>
      <c r="AX605" s="12" t="s">
        <v>76</v>
      </c>
      <c r="AY605" s="151" t="s">
        <v>150</v>
      </c>
    </row>
    <row r="606" spans="2:51" s="12" customFormat="1" ht="12">
      <c r="B606" s="150"/>
      <c r="D606" s="146" t="s">
        <v>160</v>
      </c>
      <c r="E606" s="151" t="s">
        <v>1</v>
      </c>
      <c r="F606" s="152" t="s">
        <v>890</v>
      </c>
      <c r="H606" s="153">
        <v>4</v>
      </c>
      <c r="I606" s="154"/>
      <c r="L606" s="150"/>
      <c r="M606" s="155"/>
      <c r="T606" s="156"/>
      <c r="AT606" s="151" t="s">
        <v>160</v>
      </c>
      <c r="AU606" s="151" t="s">
        <v>85</v>
      </c>
      <c r="AV606" s="12" t="s">
        <v>85</v>
      </c>
      <c r="AW606" s="12" t="s">
        <v>32</v>
      </c>
      <c r="AX606" s="12" t="s">
        <v>76</v>
      </c>
      <c r="AY606" s="151" t="s">
        <v>150</v>
      </c>
    </row>
    <row r="607" spans="2:51" s="13" customFormat="1" ht="12">
      <c r="B607" s="157"/>
      <c r="D607" s="146" t="s">
        <v>160</v>
      </c>
      <c r="E607" s="158" t="s">
        <v>1</v>
      </c>
      <c r="F607" s="159" t="s">
        <v>164</v>
      </c>
      <c r="H607" s="160">
        <v>26</v>
      </c>
      <c r="I607" s="161"/>
      <c r="L607" s="157"/>
      <c r="M607" s="162"/>
      <c r="T607" s="163"/>
      <c r="AT607" s="158" t="s">
        <v>160</v>
      </c>
      <c r="AU607" s="158" t="s">
        <v>85</v>
      </c>
      <c r="AV607" s="13" t="s">
        <v>156</v>
      </c>
      <c r="AW607" s="13" t="s">
        <v>32</v>
      </c>
      <c r="AX607" s="13" t="s">
        <v>83</v>
      </c>
      <c r="AY607" s="158" t="s">
        <v>150</v>
      </c>
    </row>
    <row r="608" spans="2:65" s="1" customFormat="1" ht="44.25" customHeight="1">
      <c r="B608" s="31"/>
      <c r="C608" s="170" t="s">
        <v>891</v>
      </c>
      <c r="D608" s="170" t="s">
        <v>266</v>
      </c>
      <c r="E608" s="171" t="s">
        <v>801</v>
      </c>
      <c r="F608" s="172" t="s">
        <v>802</v>
      </c>
      <c r="G608" s="173" t="s">
        <v>155</v>
      </c>
      <c r="H608" s="174">
        <v>2.442</v>
      </c>
      <c r="I608" s="175"/>
      <c r="J608" s="176">
        <f>ROUND(I608*H608,2)</f>
        <v>0</v>
      </c>
      <c r="K608" s="177"/>
      <c r="L608" s="178"/>
      <c r="M608" s="179" t="s">
        <v>1</v>
      </c>
      <c r="N608" s="180" t="s">
        <v>41</v>
      </c>
      <c r="P608" s="142">
        <f>O608*H608</f>
        <v>0</v>
      </c>
      <c r="Q608" s="142">
        <v>0.0054</v>
      </c>
      <c r="R608" s="142">
        <f>Q608*H608</f>
        <v>0.013186800000000002</v>
      </c>
      <c r="S608" s="142">
        <v>0</v>
      </c>
      <c r="T608" s="143">
        <f>S608*H608</f>
        <v>0</v>
      </c>
      <c r="AR608" s="144" t="s">
        <v>371</v>
      </c>
      <c r="AT608" s="144" t="s">
        <v>266</v>
      </c>
      <c r="AU608" s="144" t="s">
        <v>85</v>
      </c>
      <c r="AY608" s="16" t="s">
        <v>150</v>
      </c>
      <c r="BE608" s="145">
        <f>IF(N608="základní",J608,0)</f>
        <v>0</v>
      </c>
      <c r="BF608" s="145">
        <f>IF(N608="snížená",J608,0)</f>
        <v>0</v>
      </c>
      <c r="BG608" s="145">
        <f>IF(N608="zákl. přenesená",J608,0)</f>
        <v>0</v>
      </c>
      <c r="BH608" s="145">
        <f>IF(N608="sníž. přenesená",J608,0)</f>
        <v>0</v>
      </c>
      <c r="BI608" s="145">
        <f>IF(N608="nulová",J608,0)</f>
        <v>0</v>
      </c>
      <c r="BJ608" s="16" t="s">
        <v>83</v>
      </c>
      <c r="BK608" s="145">
        <f>ROUND(I608*H608,2)</f>
        <v>0</v>
      </c>
      <c r="BL608" s="16" t="s">
        <v>258</v>
      </c>
      <c r="BM608" s="144" t="s">
        <v>892</v>
      </c>
    </row>
    <row r="609" spans="2:47" s="1" customFormat="1" ht="28.8">
      <c r="B609" s="31"/>
      <c r="D609" s="146" t="s">
        <v>158</v>
      </c>
      <c r="F609" s="147" t="s">
        <v>802</v>
      </c>
      <c r="I609" s="148"/>
      <c r="L609" s="31"/>
      <c r="M609" s="149"/>
      <c r="T609" s="53"/>
      <c r="AT609" s="16" t="s">
        <v>158</v>
      </c>
      <c r="AU609" s="16" t="s">
        <v>85</v>
      </c>
    </row>
    <row r="610" spans="2:51" s="12" customFormat="1" ht="12">
      <c r="B610" s="150"/>
      <c r="D610" s="146" t="s">
        <v>160</v>
      </c>
      <c r="E610" s="151" t="s">
        <v>1</v>
      </c>
      <c r="F610" s="152" t="s">
        <v>893</v>
      </c>
      <c r="H610" s="153">
        <v>2</v>
      </c>
      <c r="I610" s="154"/>
      <c r="L610" s="150"/>
      <c r="M610" s="155"/>
      <c r="T610" s="156"/>
      <c r="AT610" s="151" t="s">
        <v>160</v>
      </c>
      <c r="AU610" s="151" t="s">
        <v>85</v>
      </c>
      <c r="AV610" s="12" t="s">
        <v>85</v>
      </c>
      <c r="AW610" s="12" t="s">
        <v>32</v>
      </c>
      <c r="AX610" s="12" t="s">
        <v>83</v>
      </c>
      <c r="AY610" s="151" t="s">
        <v>150</v>
      </c>
    </row>
    <row r="611" spans="2:51" s="12" customFormat="1" ht="12">
      <c r="B611" s="150"/>
      <c r="D611" s="146" t="s">
        <v>160</v>
      </c>
      <c r="F611" s="152" t="s">
        <v>894</v>
      </c>
      <c r="H611" s="153">
        <v>2.442</v>
      </c>
      <c r="I611" s="154"/>
      <c r="L611" s="150"/>
      <c r="M611" s="155"/>
      <c r="T611" s="156"/>
      <c r="AT611" s="151" t="s">
        <v>160</v>
      </c>
      <c r="AU611" s="151" t="s">
        <v>85</v>
      </c>
      <c r="AV611" s="12" t="s">
        <v>85</v>
      </c>
      <c r="AW611" s="12" t="s">
        <v>4</v>
      </c>
      <c r="AX611" s="12" t="s">
        <v>83</v>
      </c>
      <c r="AY611" s="151" t="s">
        <v>150</v>
      </c>
    </row>
    <row r="612" spans="2:65" s="1" customFormat="1" ht="24.15" customHeight="1">
      <c r="B612" s="31"/>
      <c r="C612" s="170" t="s">
        <v>895</v>
      </c>
      <c r="D612" s="170" t="s">
        <v>266</v>
      </c>
      <c r="E612" s="171" t="s">
        <v>812</v>
      </c>
      <c r="F612" s="172" t="s">
        <v>813</v>
      </c>
      <c r="G612" s="173" t="s">
        <v>155</v>
      </c>
      <c r="H612" s="174">
        <v>11.22</v>
      </c>
      <c r="I612" s="175"/>
      <c r="J612" s="176">
        <f>ROUND(I612*H612,2)</f>
        <v>0</v>
      </c>
      <c r="K612" s="177"/>
      <c r="L612" s="178"/>
      <c r="M612" s="179" t="s">
        <v>1</v>
      </c>
      <c r="N612" s="180" t="s">
        <v>41</v>
      </c>
      <c r="P612" s="142">
        <f>O612*H612</f>
        <v>0</v>
      </c>
      <c r="Q612" s="142">
        <v>0.0027</v>
      </c>
      <c r="R612" s="142">
        <f>Q612*H612</f>
        <v>0.030294000000000005</v>
      </c>
      <c r="S612" s="142">
        <v>0</v>
      </c>
      <c r="T612" s="143">
        <f>S612*H612</f>
        <v>0</v>
      </c>
      <c r="AR612" s="144" t="s">
        <v>371</v>
      </c>
      <c r="AT612" s="144" t="s">
        <v>266</v>
      </c>
      <c r="AU612" s="144" t="s">
        <v>85</v>
      </c>
      <c r="AY612" s="16" t="s">
        <v>150</v>
      </c>
      <c r="BE612" s="145">
        <f>IF(N612="základní",J612,0)</f>
        <v>0</v>
      </c>
      <c r="BF612" s="145">
        <f>IF(N612="snížená",J612,0)</f>
        <v>0</v>
      </c>
      <c r="BG612" s="145">
        <f>IF(N612="zákl. přenesená",J612,0)</f>
        <v>0</v>
      </c>
      <c r="BH612" s="145">
        <f>IF(N612="sníž. přenesená",J612,0)</f>
        <v>0</v>
      </c>
      <c r="BI612" s="145">
        <f>IF(N612="nulová",J612,0)</f>
        <v>0</v>
      </c>
      <c r="BJ612" s="16" t="s">
        <v>83</v>
      </c>
      <c r="BK612" s="145">
        <f>ROUND(I612*H612,2)</f>
        <v>0</v>
      </c>
      <c r="BL612" s="16" t="s">
        <v>258</v>
      </c>
      <c r="BM612" s="144" t="s">
        <v>896</v>
      </c>
    </row>
    <row r="613" spans="2:47" s="1" customFormat="1" ht="19.2">
      <c r="B613" s="31"/>
      <c r="D613" s="146" t="s">
        <v>158</v>
      </c>
      <c r="F613" s="147" t="s">
        <v>813</v>
      </c>
      <c r="I613" s="148"/>
      <c r="L613" s="31"/>
      <c r="M613" s="149"/>
      <c r="T613" s="53"/>
      <c r="AT613" s="16" t="s">
        <v>158</v>
      </c>
      <c r="AU613" s="16" t="s">
        <v>85</v>
      </c>
    </row>
    <row r="614" spans="2:51" s="12" customFormat="1" ht="12">
      <c r="B614" s="150"/>
      <c r="D614" s="146" t="s">
        <v>160</v>
      </c>
      <c r="E614" s="151" t="s">
        <v>1</v>
      </c>
      <c r="F614" s="152" t="s">
        <v>897</v>
      </c>
      <c r="H614" s="153">
        <v>11</v>
      </c>
      <c r="I614" s="154"/>
      <c r="L614" s="150"/>
      <c r="M614" s="155"/>
      <c r="T614" s="156"/>
      <c r="AT614" s="151" t="s">
        <v>160</v>
      </c>
      <c r="AU614" s="151" t="s">
        <v>85</v>
      </c>
      <c r="AV614" s="12" t="s">
        <v>85</v>
      </c>
      <c r="AW614" s="12" t="s">
        <v>32</v>
      </c>
      <c r="AX614" s="12" t="s">
        <v>83</v>
      </c>
      <c r="AY614" s="151" t="s">
        <v>150</v>
      </c>
    </row>
    <row r="615" spans="2:51" s="12" customFormat="1" ht="12">
      <c r="B615" s="150"/>
      <c r="D615" s="146" t="s">
        <v>160</v>
      </c>
      <c r="F615" s="152" t="s">
        <v>898</v>
      </c>
      <c r="H615" s="153">
        <v>11.22</v>
      </c>
      <c r="I615" s="154"/>
      <c r="L615" s="150"/>
      <c r="M615" s="155"/>
      <c r="T615" s="156"/>
      <c r="AT615" s="151" t="s">
        <v>160</v>
      </c>
      <c r="AU615" s="151" t="s">
        <v>85</v>
      </c>
      <c r="AV615" s="12" t="s">
        <v>85</v>
      </c>
      <c r="AW615" s="12" t="s">
        <v>4</v>
      </c>
      <c r="AX615" s="12" t="s">
        <v>83</v>
      </c>
      <c r="AY615" s="151" t="s">
        <v>150</v>
      </c>
    </row>
    <row r="616" spans="2:65" s="1" customFormat="1" ht="24.15" customHeight="1">
      <c r="B616" s="31"/>
      <c r="C616" s="132" t="s">
        <v>899</v>
      </c>
      <c r="D616" s="132" t="s">
        <v>152</v>
      </c>
      <c r="E616" s="133" t="s">
        <v>900</v>
      </c>
      <c r="F616" s="134" t="s">
        <v>901</v>
      </c>
      <c r="G616" s="135" t="s">
        <v>902</v>
      </c>
      <c r="H616" s="181"/>
      <c r="I616" s="137"/>
      <c r="J616" s="138">
        <f>ROUND(I616*H616,2)</f>
        <v>0</v>
      </c>
      <c r="K616" s="139"/>
      <c r="L616" s="31"/>
      <c r="M616" s="140" t="s">
        <v>1</v>
      </c>
      <c r="N616" s="141" t="s">
        <v>41</v>
      </c>
      <c r="P616" s="142">
        <f>O616*H616</f>
        <v>0</v>
      </c>
      <c r="Q616" s="142">
        <v>0</v>
      </c>
      <c r="R616" s="142">
        <f>Q616*H616</f>
        <v>0</v>
      </c>
      <c r="S616" s="142">
        <v>0</v>
      </c>
      <c r="T616" s="143">
        <f>S616*H616</f>
        <v>0</v>
      </c>
      <c r="AR616" s="144" t="s">
        <v>258</v>
      </c>
      <c r="AT616" s="144" t="s">
        <v>152</v>
      </c>
      <c r="AU616" s="144" t="s">
        <v>85</v>
      </c>
      <c r="AY616" s="16" t="s">
        <v>150</v>
      </c>
      <c r="BE616" s="145">
        <f>IF(N616="základní",J616,0)</f>
        <v>0</v>
      </c>
      <c r="BF616" s="145">
        <f>IF(N616="snížená",J616,0)</f>
        <v>0</v>
      </c>
      <c r="BG616" s="145">
        <f>IF(N616="zákl. přenesená",J616,0)</f>
        <v>0</v>
      </c>
      <c r="BH616" s="145">
        <f>IF(N616="sníž. přenesená",J616,0)</f>
        <v>0</v>
      </c>
      <c r="BI616" s="145">
        <f>IF(N616="nulová",J616,0)</f>
        <v>0</v>
      </c>
      <c r="BJ616" s="16" t="s">
        <v>83</v>
      </c>
      <c r="BK616" s="145">
        <f>ROUND(I616*H616,2)</f>
        <v>0</v>
      </c>
      <c r="BL616" s="16" t="s">
        <v>258</v>
      </c>
      <c r="BM616" s="144" t="s">
        <v>903</v>
      </c>
    </row>
    <row r="617" spans="2:47" s="1" customFormat="1" ht="28.8">
      <c r="B617" s="31"/>
      <c r="D617" s="146" t="s">
        <v>158</v>
      </c>
      <c r="F617" s="147" t="s">
        <v>904</v>
      </c>
      <c r="I617" s="148"/>
      <c r="L617" s="31"/>
      <c r="M617" s="149"/>
      <c r="T617" s="53"/>
      <c r="AT617" s="16" t="s">
        <v>158</v>
      </c>
      <c r="AU617" s="16" t="s">
        <v>85</v>
      </c>
    </row>
    <row r="618" spans="2:63" s="11" customFormat="1" ht="22.65" customHeight="1">
      <c r="B618" s="120"/>
      <c r="D618" s="121" t="s">
        <v>75</v>
      </c>
      <c r="E618" s="130" t="s">
        <v>905</v>
      </c>
      <c r="F618" s="130" t="s">
        <v>906</v>
      </c>
      <c r="I618" s="123"/>
      <c r="J618" s="131">
        <f>BK618</f>
        <v>0</v>
      </c>
      <c r="L618" s="120"/>
      <c r="M618" s="125"/>
      <c r="P618" s="126">
        <f>SUM(P619:P629)</f>
        <v>0</v>
      </c>
      <c r="R618" s="126">
        <f>SUM(R619:R629)</f>
        <v>0.08287130000000001</v>
      </c>
      <c r="T618" s="127">
        <f>SUM(T619:T629)</f>
        <v>0</v>
      </c>
      <c r="AR618" s="121" t="s">
        <v>85</v>
      </c>
      <c r="AT618" s="128" t="s">
        <v>75</v>
      </c>
      <c r="AU618" s="128" t="s">
        <v>83</v>
      </c>
      <c r="AY618" s="121" t="s">
        <v>150</v>
      </c>
      <c r="BK618" s="129">
        <f>SUM(BK619:BK629)</f>
        <v>0</v>
      </c>
    </row>
    <row r="619" spans="2:65" s="1" customFormat="1" ht="37.65" customHeight="1">
      <c r="B619" s="31"/>
      <c r="C619" s="132" t="s">
        <v>907</v>
      </c>
      <c r="D619" s="132" t="s">
        <v>152</v>
      </c>
      <c r="E619" s="133" t="s">
        <v>908</v>
      </c>
      <c r="F619" s="134" t="s">
        <v>909</v>
      </c>
      <c r="G619" s="135" t="s">
        <v>155</v>
      </c>
      <c r="H619" s="136">
        <v>1.95</v>
      </c>
      <c r="I619" s="137"/>
      <c r="J619" s="138">
        <f>ROUND(I619*H619,2)</f>
        <v>0</v>
      </c>
      <c r="K619" s="139"/>
      <c r="L619" s="31"/>
      <c r="M619" s="140" t="s">
        <v>1</v>
      </c>
      <c r="N619" s="141" t="s">
        <v>41</v>
      </c>
      <c r="P619" s="142">
        <f>O619*H619</f>
        <v>0</v>
      </c>
      <c r="Q619" s="142">
        <v>0.00023</v>
      </c>
      <c r="R619" s="142">
        <f>Q619*H619</f>
        <v>0.0004485</v>
      </c>
      <c r="S619" s="142">
        <v>0</v>
      </c>
      <c r="T619" s="143">
        <f>S619*H619</f>
        <v>0</v>
      </c>
      <c r="AR619" s="144" t="s">
        <v>258</v>
      </c>
      <c r="AT619" s="144" t="s">
        <v>152</v>
      </c>
      <c r="AU619" s="144" t="s">
        <v>85</v>
      </c>
      <c r="AY619" s="16" t="s">
        <v>150</v>
      </c>
      <c r="BE619" s="145">
        <f>IF(N619="základní",J619,0)</f>
        <v>0</v>
      </c>
      <c r="BF619" s="145">
        <f>IF(N619="snížená",J619,0)</f>
        <v>0</v>
      </c>
      <c r="BG619" s="145">
        <f>IF(N619="zákl. přenesená",J619,0)</f>
        <v>0</v>
      </c>
      <c r="BH619" s="145">
        <f>IF(N619="sníž. přenesená",J619,0)</f>
        <v>0</v>
      </c>
      <c r="BI619" s="145">
        <f>IF(N619="nulová",J619,0)</f>
        <v>0</v>
      </c>
      <c r="BJ619" s="16" t="s">
        <v>83</v>
      </c>
      <c r="BK619" s="145">
        <f>ROUND(I619*H619,2)</f>
        <v>0</v>
      </c>
      <c r="BL619" s="16" t="s">
        <v>258</v>
      </c>
      <c r="BM619" s="144" t="s">
        <v>910</v>
      </c>
    </row>
    <row r="620" spans="2:47" s="1" customFormat="1" ht="28.8">
      <c r="B620" s="31"/>
      <c r="D620" s="146" t="s">
        <v>158</v>
      </c>
      <c r="F620" s="147" t="s">
        <v>911</v>
      </c>
      <c r="I620" s="148"/>
      <c r="L620" s="31"/>
      <c r="M620" s="149"/>
      <c r="T620" s="53"/>
      <c r="AT620" s="16" t="s">
        <v>158</v>
      </c>
      <c r="AU620" s="16" t="s">
        <v>85</v>
      </c>
    </row>
    <row r="621" spans="2:51" s="12" customFormat="1" ht="12">
      <c r="B621" s="150"/>
      <c r="D621" s="146" t="s">
        <v>160</v>
      </c>
      <c r="E621" s="151" t="s">
        <v>1</v>
      </c>
      <c r="F621" s="152" t="s">
        <v>912</v>
      </c>
      <c r="H621" s="153">
        <v>1.95</v>
      </c>
      <c r="I621" s="154"/>
      <c r="L621" s="150"/>
      <c r="M621" s="155"/>
      <c r="T621" s="156"/>
      <c r="AT621" s="151" t="s">
        <v>160</v>
      </c>
      <c r="AU621" s="151" t="s">
        <v>85</v>
      </c>
      <c r="AV621" s="12" t="s">
        <v>85</v>
      </c>
      <c r="AW621" s="12" t="s">
        <v>32</v>
      </c>
      <c r="AX621" s="12" t="s">
        <v>83</v>
      </c>
      <c r="AY621" s="151" t="s">
        <v>150</v>
      </c>
    </row>
    <row r="622" spans="2:65" s="1" customFormat="1" ht="24.15" customHeight="1">
      <c r="B622" s="31"/>
      <c r="C622" s="132" t="s">
        <v>913</v>
      </c>
      <c r="D622" s="132" t="s">
        <v>152</v>
      </c>
      <c r="E622" s="133" t="s">
        <v>914</v>
      </c>
      <c r="F622" s="134" t="s">
        <v>915</v>
      </c>
      <c r="G622" s="135" t="s">
        <v>155</v>
      </c>
      <c r="H622" s="136">
        <v>20.8</v>
      </c>
      <c r="I622" s="137"/>
      <c r="J622" s="138">
        <f>ROUND(I622*H622,2)</f>
        <v>0</v>
      </c>
      <c r="K622" s="139"/>
      <c r="L622" s="31"/>
      <c r="M622" s="140" t="s">
        <v>1</v>
      </c>
      <c r="N622" s="141" t="s">
        <v>41</v>
      </c>
      <c r="P622" s="142">
        <f>O622*H622</f>
        <v>0</v>
      </c>
      <c r="Q622" s="142">
        <v>0</v>
      </c>
      <c r="R622" s="142">
        <f>Q622*H622</f>
        <v>0</v>
      </c>
      <c r="S622" s="142">
        <v>0</v>
      </c>
      <c r="T622" s="143">
        <f>S622*H622</f>
        <v>0</v>
      </c>
      <c r="AR622" s="144" t="s">
        <v>258</v>
      </c>
      <c r="AT622" s="144" t="s">
        <v>152</v>
      </c>
      <c r="AU622" s="144" t="s">
        <v>85</v>
      </c>
      <c r="AY622" s="16" t="s">
        <v>150</v>
      </c>
      <c r="BE622" s="145">
        <f>IF(N622="základní",J622,0)</f>
        <v>0</v>
      </c>
      <c r="BF622" s="145">
        <f>IF(N622="snížená",J622,0)</f>
        <v>0</v>
      </c>
      <c r="BG622" s="145">
        <f>IF(N622="zákl. přenesená",J622,0)</f>
        <v>0</v>
      </c>
      <c r="BH622" s="145">
        <f>IF(N622="sníž. přenesená",J622,0)</f>
        <v>0</v>
      </c>
      <c r="BI622" s="145">
        <f>IF(N622="nulová",J622,0)</f>
        <v>0</v>
      </c>
      <c r="BJ622" s="16" t="s">
        <v>83</v>
      </c>
      <c r="BK622" s="145">
        <f>ROUND(I622*H622,2)</f>
        <v>0</v>
      </c>
      <c r="BL622" s="16" t="s">
        <v>258</v>
      </c>
      <c r="BM622" s="144" t="s">
        <v>916</v>
      </c>
    </row>
    <row r="623" spans="2:47" s="1" customFormat="1" ht="19.2">
      <c r="B623" s="31"/>
      <c r="D623" s="146" t="s">
        <v>158</v>
      </c>
      <c r="F623" s="147" t="s">
        <v>917</v>
      </c>
      <c r="I623" s="148"/>
      <c r="L623" s="31"/>
      <c r="M623" s="149"/>
      <c r="T623" s="53"/>
      <c r="AT623" s="16" t="s">
        <v>158</v>
      </c>
      <c r="AU623" s="16" t="s">
        <v>85</v>
      </c>
    </row>
    <row r="624" spans="2:51" s="12" customFormat="1" ht="12">
      <c r="B624" s="150"/>
      <c r="D624" s="146" t="s">
        <v>160</v>
      </c>
      <c r="E624" s="151" t="s">
        <v>1</v>
      </c>
      <c r="F624" s="152" t="s">
        <v>918</v>
      </c>
      <c r="H624" s="153">
        <v>20.8</v>
      </c>
      <c r="I624" s="154"/>
      <c r="L624" s="150"/>
      <c r="M624" s="155"/>
      <c r="T624" s="156"/>
      <c r="AT624" s="151" t="s">
        <v>160</v>
      </c>
      <c r="AU624" s="151" t="s">
        <v>85</v>
      </c>
      <c r="AV624" s="12" t="s">
        <v>85</v>
      </c>
      <c r="AW624" s="12" t="s">
        <v>32</v>
      </c>
      <c r="AX624" s="12" t="s">
        <v>83</v>
      </c>
      <c r="AY624" s="151" t="s">
        <v>150</v>
      </c>
    </row>
    <row r="625" spans="2:65" s="1" customFormat="1" ht="48.9" customHeight="1">
      <c r="B625" s="31"/>
      <c r="C625" s="170" t="s">
        <v>919</v>
      </c>
      <c r="D625" s="170" t="s">
        <v>266</v>
      </c>
      <c r="E625" s="171" t="s">
        <v>920</v>
      </c>
      <c r="F625" s="172" t="s">
        <v>921</v>
      </c>
      <c r="G625" s="173" t="s">
        <v>155</v>
      </c>
      <c r="H625" s="174">
        <v>24.242</v>
      </c>
      <c r="I625" s="175"/>
      <c r="J625" s="176">
        <f>ROUND(I625*H625,2)</f>
        <v>0</v>
      </c>
      <c r="K625" s="177"/>
      <c r="L625" s="178"/>
      <c r="M625" s="179" t="s">
        <v>1</v>
      </c>
      <c r="N625" s="180" t="s">
        <v>41</v>
      </c>
      <c r="P625" s="142">
        <f>O625*H625</f>
        <v>0</v>
      </c>
      <c r="Q625" s="142">
        <v>0.0034</v>
      </c>
      <c r="R625" s="142">
        <f>Q625*H625</f>
        <v>0.0824228</v>
      </c>
      <c r="S625" s="142">
        <v>0</v>
      </c>
      <c r="T625" s="143">
        <f>S625*H625</f>
        <v>0</v>
      </c>
      <c r="AR625" s="144" t="s">
        <v>371</v>
      </c>
      <c r="AT625" s="144" t="s">
        <v>266</v>
      </c>
      <c r="AU625" s="144" t="s">
        <v>85</v>
      </c>
      <c r="AY625" s="16" t="s">
        <v>150</v>
      </c>
      <c r="BE625" s="145">
        <f>IF(N625="základní",J625,0)</f>
        <v>0</v>
      </c>
      <c r="BF625" s="145">
        <f>IF(N625="snížená",J625,0)</f>
        <v>0</v>
      </c>
      <c r="BG625" s="145">
        <f>IF(N625="zákl. přenesená",J625,0)</f>
        <v>0</v>
      </c>
      <c r="BH625" s="145">
        <f>IF(N625="sníž. přenesená",J625,0)</f>
        <v>0</v>
      </c>
      <c r="BI625" s="145">
        <f>IF(N625="nulová",J625,0)</f>
        <v>0</v>
      </c>
      <c r="BJ625" s="16" t="s">
        <v>83</v>
      </c>
      <c r="BK625" s="145">
        <f>ROUND(I625*H625,2)</f>
        <v>0</v>
      </c>
      <c r="BL625" s="16" t="s">
        <v>258</v>
      </c>
      <c r="BM625" s="144" t="s">
        <v>922</v>
      </c>
    </row>
    <row r="626" spans="2:47" s="1" customFormat="1" ht="38.4">
      <c r="B626" s="31"/>
      <c r="D626" s="146" t="s">
        <v>158</v>
      </c>
      <c r="F626" s="147" t="s">
        <v>921</v>
      </c>
      <c r="I626" s="148"/>
      <c r="L626" s="31"/>
      <c r="M626" s="149"/>
      <c r="T626" s="53"/>
      <c r="AT626" s="16" t="s">
        <v>158</v>
      </c>
      <c r="AU626" s="16" t="s">
        <v>85</v>
      </c>
    </row>
    <row r="627" spans="2:51" s="12" customFormat="1" ht="12">
      <c r="B627" s="150"/>
      <c r="D627" s="146" t="s">
        <v>160</v>
      </c>
      <c r="F627" s="152" t="s">
        <v>923</v>
      </c>
      <c r="H627" s="153">
        <v>24.242</v>
      </c>
      <c r="I627" s="154"/>
      <c r="L627" s="150"/>
      <c r="M627" s="155"/>
      <c r="T627" s="156"/>
      <c r="AT627" s="151" t="s">
        <v>160</v>
      </c>
      <c r="AU627" s="151" t="s">
        <v>85</v>
      </c>
      <c r="AV627" s="12" t="s">
        <v>85</v>
      </c>
      <c r="AW627" s="12" t="s">
        <v>4</v>
      </c>
      <c r="AX627" s="12" t="s">
        <v>83</v>
      </c>
      <c r="AY627" s="151" t="s">
        <v>150</v>
      </c>
    </row>
    <row r="628" spans="2:65" s="1" customFormat="1" ht="24.15" customHeight="1">
      <c r="B628" s="31"/>
      <c r="C628" s="132" t="s">
        <v>924</v>
      </c>
      <c r="D628" s="132" t="s">
        <v>152</v>
      </c>
      <c r="E628" s="133" t="s">
        <v>925</v>
      </c>
      <c r="F628" s="134" t="s">
        <v>926</v>
      </c>
      <c r="G628" s="135" t="s">
        <v>902</v>
      </c>
      <c r="H628" s="181"/>
      <c r="I628" s="137"/>
      <c r="J628" s="138">
        <f>ROUND(I628*H628,2)</f>
        <v>0</v>
      </c>
      <c r="K628" s="139"/>
      <c r="L628" s="31"/>
      <c r="M628" s="140" t="s">
        <v>1</v>
      </c>
      <c r="N628" s="141" t="s">
        <v>41</v>
      </c>
      <c r="P628" s="142">
        <f>O628*H628</f>
        <v>0</v>
      </c>
      <c r="Q628" s="142">
        <v>0</v>
      </c>
      <c r="R628" s="142">
        <f>Q628*H628</f>
        <v>0</v>
      </c>
      <c r="S628" s="142">
        <v>0</v>
      </c>
      <c r="T628" s="143">
        <f>S628*H628</f>
        <v>0</v>
      </c>
      <c r="AR628" s="144" t="s">
        <v>258</v>
      </c>
      <c r="AT628" s="144" t="s">
        <v>152</v>
      </c>
      <c r="AU628" s="144" t="s">
        <v>85</v>
      </c>
      <c r="AY628" s="16" t="s">
        <v>150</v>
      </c>
      <c r="BE628" s="145">
        <f>IF(N628="základní",J628,0)</f>
        <v>0</v>
      </c>
      <c r="BF628" s="145">
        <f>IF(N628="snížená",J628,0)</f>
        <v>0</v>
      </c>
      <c r="BG628" s="145">
        <f>IF(N628="zákl. přenesená",J628,0)</f>
        <v>0</v>
      </c>
      <c r="BH628" s="145">
        <f>IF(N628="sníž. přenesená",J628,0)</f>
        <v>0</v>
      </c>
      <c r="BI628" s="145">
        <f>IF(N628="nulová",J628,0)</f>
        <v>0</v>
      </c>
      <c r="BJ628" s="16" t="s">
        <v>83</v>
      </c>
      <c r="BK628" s="145">
        <f>ROUND(I628*H628,2)</f>
        <v>0</v>
      </c>
      <c r="BL628" s="16" t="s">
        <v>258</v>
      </c>
      <c r="BM628" s="144" t="s">
        <v>927</v>
      </c>
    </row>
    <row r="629" spans="2:47" s="1" customFormat="1" ht="28.8">
      <c r="B629" s="31"/>
      <c r="D629" s="146" t="s">
        <v>158</v>
      </c>
      <c r="F629" s="147" t="s">
        <v>928</v>
      </c>
      <c r="I629" s="148"/>
      <c r="L629" s="31"/>
      <c r="M629" s="149"/>
      <c r="T629" s="53"/>
      <c r="AT629" s="16" t="s">
        <v>158</v>
      </c>
      <c r="AU629" s="16" t="s">
        <v>85</v>
      </c>
    </row>
    <row r="630" spans="2:63" s="11" customFormat="1" ht="22.65" customHeight="1">
      <c r="B630" s="120"/>
      <c r="D630" s="121" t="s">
        <v>75</v>
      </c>
      <c r="E630" s="130" t="s">
        <v>929</v>
      </c>
      <c r="F630" s="130" t="s">
        <v>930</v>
      </c>
      <c r="I630" s="123"/>
      <c r="J630" s="131">
        <f>BK630</f>
        <v>0</v>
      </c>
      <c r="L630" s="120"/>
      <c r="M630" s="125"/>
      <c r="P630" s="126">
        <f>SUM(P631:P716)</f>
        <v>0</v>
      </c>
      <c r="R630" s="126">
        <f>SUM(R631:R716)</f>
        <v>4.076070260000002</v>
      </c>
      <c r="T630" s="127">
        <f>SUM(T631:T716)</f>
        <v>0</v>
      </c>
      <c r="AR630" s="121" t="s">
        <v>85</v>
      </c>
      <c r="AT630" s="128" t="s">
        <v>75</v>
      </c>
      <c r="AU630" s="128" t="s">
        <v>83</v>
      </c>
      <c r="AY630" s="121" t="s">
        <v>150</v>
      </c>
      <c r="BK630" s="129">
        <f>SUM(BK631:BK716)</f>
        <v>0</v>
      </c>
    </row>
    <row r="631" spans="2:65" s="1" customFormat="1" ht="24.15" customHeight="1">
      <c r="B631" s="31"/>
      <c r="C631" s="132" t="s">
        <v>931</v>
      </c>
      <c r="D631" s="132" t="s">
        <v>152</v>
      </c>
      <c r="E631" s="133" t="s">
        <v>932</v>
      </c>
      <c r="F631" s="134" t="s">
        <v>933</v>
      </c>
      <c r="G631" s="135" t="s">
        <v>155</v>
      </c>
      <c r="H631" s="136">
        <v>111.86</v>
      </c>
      <c r="I631" s="137"/>
      <c r="J631" s="138">
        <f>ROUND(I631*H631,2)</f>
        <v>0</v>
      </c>
      <c r="K631" s="139"/>
      <c r="L631" s="31"/>
      <c r="M631" s="140" t="s">
        <v>1</v>
      </c>
      <c r="N631" s="141" t="s">
        <v>41</v>
      </c>
      <c r="P631" s="142">
        <f>O631*H631</f>
        <v>0</v>
      </c>
      <c r="Q631" s="142">
        <v>0</v>
      </c>
      <c r="R631" s="142">
        <f>Q631*H631</f>
        <v>0</v>
      </c>
      <c r="S631" s="142">
        <v>0</v>
      </c>
      <c r="T631" s="143">
        <f>S631*H631</f>
        <v>0</v>
      </c>
      <c r="AR631" s="144" t="s">
        <v>258</v>
      </c>
      <c r="AT631" s="144" t="s">
        <v>152</v>
      </c>
      <c r="AU631" s="144" t="s">
        <v>85</v>
      </c>
      <c r="AY631" s="16" t="s">
        <v>150</v>
      </c>
      <c r="BE631" s="145">
        <f>IF(N631="základní",J631,0)</f>
        <v>0</v>
      </c>
      <c r="BF631" s="145">
        <f>IF(N631="snížená",J631,0)</f>
        <v>0</v>
      </c>
      <c r="BG631" s="145">
        <f>IF(N631="zákl. přenesená",J631,0)</f>
        <v>0</v>
      </c>
      <c r="BH631" s="145">
        <f>IF(N631="sníž. přenesená",J631,0)</f>
        <v>0</v>
      </c>
      <c r="BI631" s="145">
        <f>IF(N631="nulová",J631,0)</f>
        <v>0</v>
      </c>
      <c r="BJ631" s="16" t="s">
        <v>83</v>
      </c>
      <c r="BK631" s="145">
        <f>ROUND(I631*H631,2)</f>
        <v>0</v>
      </c>
      <c r="BL631" s="16" t="s">
        <v>258</v>
      </c>
      <c r="BM631" s="144" t="s">
        <v>934</v>
      </c>
    </row>
    <row r="632" spans="2:47" s="1" customFormat="1" ht="28.8">
      <c r="B632" s="31"/>
      <c r="D632" s="146" t="s">
        <v>158</v>
      </c>
      <c r="F632" s="147" t="s">
        <v>935</v>
      </c>
      <c r="I632" s="148"/>
      <c r="L632" s="31"/>
      <c r="M632" s="149"/>
      <c r="T632" s="53"/>
      <c r="AT632" s="16" t="s">
        <v>158</v>
      </c>
      <c r="AU632" s="16" t="s">
        <v>85</v>
      </c>
    </row>
    <row r="633" spans="2:51" s="12" customFormat="1" ht="12">
      <c r="B633" s="150"/>
      <c r="D633" s="146" t="s">
        <v>160</v>
      </c>
      <c r="E633" s="151" t="s">
        <v>1</v>
      </c>
      <c r="F633" s="152" t="s">
        <v>936</v>
      </c>
      <c r="H633" s="153">
        <v>110.5</v>
      </c>
      <c r="I633" s="154"/>
      <c r="L633" s="150"/>
      <c r="M633" s="155"/>
      <c r="T633" s="156"/>
      <c r="AT633" s="151" t="s">
        <v>160</v>
      </c>
      <c r="AU633" s="151" t="s">
        <v>85</v>
      </c>
      <c r="AV633" s="12" t="s">
        <v>85</v>
      </c>
      <c r="AW633" s="12" t="s">
        <v>32</v>
      </c>
      <c r="AX633" s="12" t="s">
        <v>76</v>
      </c>
      <c r="AY633" s="151" t="s">
        <v>150</v>
      </c>
    </row>
    <row r="634" spans="2:51" s="12" customFormat="1" ht="12">
      <c r="B634" s="150"/>
      <c r="D634" s="146" t="s">
        <v>160</v>
      </c>
      <c r="E634" s="151" t="s">
        <v>1</v>
      </c>
      <c r="F634" s="152" t="s">
        <v>937</v>
      </c>
      <c r="H634" s="153">
        <v>1.36</v>
      </c>
      <c r="I634" s="154"/>
      <c r="L634" s="150"/>
      <c r="M634" s="155"/>
      <c r="T634" s="156"/>
      <c r="AT634" s="151" t="s">
        <v>160</v>
      </c>
      <c r="AU634" s="151" t="s">
        <v>85</v>
      </c>
      <c r="AV634" s="12" t="s">
        <v>85</v>
      </c>
      <c r="AW634" s="12" t="s">
        <v>32</v>
      </c>
      <c r="AX634" s="12" t="s">
        <v>76</v>
      </c>
      <c r="AY634" s="151" t="s">
        <v>150</v>
      </c>
    </row>
    <row r="635" spans="2:51" s="13" customFormat="1" ht="12">
      <c r="B635" s="157"/>
      <c r="D635" s="146" t="s">
        <v>160</v>
      </c>
      <c r="E635" s="158" t="s">
        <v>1</v>
      </c>
      <c r="F635" s="159" t="s">
        <v>164</v>
      </c>
      <c r="H635" s="160">
        <v>111.86</v>
      </c>
      <c r="I635" s="161"/>
      <c r="L635" s="157"/>
      <c r="M635" s="162"/>
      <c r="T635" s="163"/>
      <c r="AT635" s="158" t="s">
        <v>160</v>
      </c>
      <c r="AU635" s="158" t="s">
        <v>85</v>
      </c>
      <c r="AV635" s="13" t="s">
        <v>156</v>
      </c>
      <c r="AW635" s="13" t="s">
        <v>32</v>
      </c>
      <c r="AX635" s="13" t="s">
        <v>83</v>
      </c>
      <c r="AY635" s="158" t="s">
        <v>150</v>
      </c>
    </row>
    <row r="636" spans="2:65" s="1" customFormat="1" ht="24.15" customHeight="1">
      <c r="B636" s="31"/>
      <c r="C636" s="170" t="s">
        <v>938</v>
      </c>
      <c r="D636" s="170" t="s">
        <v>266</v>
      </c>
      <c r="E636" s="171" t="s">
        <v>939</v>
      </c>
      <c r="F636" s="172" t="s">
        <v>940</v>
      </c>
      <c r="G636" s="173" t="s">
        <v>155</v>
      </c>
      <c r="H636" s="174">
        <v>52.326</v>
      </c>
      <c r="I636" s="175"/>
      <c r="J636" s="176">
        <f>ROUND(I636*H636,2)</f>
        <v>0</v>
      </c>
      <c r="K636" s="177"/>
      <c r="L636" s="178"/>
      <c r="M636" s="179" t="s">
        <v>1</v>
      </c>
      <c r="N636" s="180" t="s">
        <v>41</v>
      </c>
      <c r="P636" s="142">
        <f>O636*H636</f>
        <v>0</v>
      </c>
      <c r="Q636" s="142">
        <v>0.00292</v>
      </c>
      <c r="R636" s="142">
        <f>Q636*H636</f>
        <v>0.15279192</v>
      </c>
      <c r="S636" s="142">
        <v>0</v>
      </c>
      <c r="T636" s="143">
        <f>S636*H636</f>
        <v>0</v>
      </c>
      <c r="AR636" s="144" t="s">
        <v>371</v>
      </c>
      <c r="AT636" s="144" t="s">
        <v>266</v>
      </c>
      <c r="AU636" s="144" t="s">
        <v>85</v>
      </c>
      <c r="AY636" s="16" t="s">
        <v>150</v>
      </c>
      <c r="BE636" s="145">
        <f>IF(N636="základní",J636,0)</f>
        <v>0</v>
      </c>
      <c r="BF636" s="145">
        <f>IF(N636="snížená",J636,0)</f>
        <v>0</v>
      </c>
      <c r="BG636" s="145">
        <f>IF(N636="zákl. přenesená",J636,0)</f>
        <v>0</v>
      </c>
      <c r="BH636" s="145">
        <f>IF(N636="sníž. přenesená",J636,0)</f>
        <v>0</v>
      </c>
      <c r="BI636" s="145">
        <f>IF(N636="nulová",J636,0)</f>
        <v>0</v>
      </c>
      <c r="BJ636" s="16" t="s">
        <v>83</v>
      </c>
      <c r="BK636" s="145">
        <f>ROUND(I636*H636,2)</f>
        <v>0</v>
      </c>
      <c r="BL636" s="16" t="s">
        <v>258</v>
      </c>
      <c r="BM636" s="144" t="s">
        <v>941</v>
      </c>
    </row>
    <row r="637" spans="2:47" s="1" customFormat="1" ht="19.2">
      <c r="B637" s="31"/>
      <c r="D637" s="146" t="s">
        <v>158</v>
      </c>
      <c r="F637" s="147" t="s">
        <v>940</v>
      </c>
      <c r="I637" s="148"/>
      <c r="L637" s="31"/>
      <c r="M637" s="149"/>
      <c r="T637" s="53"/>
      <c r="AT637" s="16" t="s">
        <v>158</v>
      </c>
      <c r="AU637" s="16" t="s">
        <v>85</v>
      </c>
    </row>
    <row r="638" spans="2:51" s="12" customFormat="1" ht="12">
      <c r="B638" s="150"/>
      <c r="D638" s="146" t="s">
        <v>160</v>
      </c>
      <c r="F638" s="152" t="s">
        <v>942</v>
      </c>
      <c r="H638" s="153">
        <v>52.326</v>
      </c>
      <c r="I638" s="154"/>
      <c r="L638" s="150"/>
      <c r="M638" s="155"/>
      <c r="T638" s="156"/>
      <c r="AT638" s="151" t="s">
        <v>160</v>
      </c>
      <c r="AU638" s="151" t="s">
        <v>85</v>
      </c>
      <c r="AV638" s="12" t="s">
        <v>85</v>
      </c>
      <c r="AW638" s="12" t="s">
        <v>4</v>
      </c>
      <c r="AX638" s="12" t="s">
        <v>83</v>
      </c>
      <c r="AY638" s="151" t="s">
        <v>150</v>
      </c>
    </row>
    <row r="639" spans="2:65" s="1" customFormat="1" ht="24.15" customHeight="1">
      <c r="B639" s="31"/>
      <c r="C639" s="170" t="s">
        <v>943</v>
      </c>
      <c r="D639" s="170" t="s">
        <v>266</v>
      </c>
      <c r="E639" s="171" t="s">
        <v>944</v>
      </c>
      <c r="F639" s="172" t="s">
        <v>945</v>
      </c>
      <c r="G639" s="173" t="s">
        <v>155</v>
      </c>
      <c r="H639" s="174">
        <v>60.384</v>
      </c>
      <c r="I639" s="175"/>
      <c r="J639" s="176">
        <f>ROUND(I639*H639,2)</f>
        <v>0</v>
      </c>
      <c r="K639" s="177"/>
      <c r="L639" s="178"/>
      <c r="M639" s="179" t="s">
        <v>1</v>
      </c>
      <c r="N639" s="180" t="s">
        <v>41</v>
      </c>
      <c r="P639" s="142">
        <f>O639*H639</f>
        <v>0</v>
      </c>
      <c r="Q639" s="142">
        <v>0.002</v>
      </c>
      <c r="R639" s="142">
        <f>Q639*H639</f>
        <v>0.120768</v>
      </c>
      <c r="S639" s="142">
        <v>0</v>
      </c>
      <c r="T639" s="143">
        <f>S639*H639</f>
        <v>0</v>
      </c>
      <c r="AR639" s="144" t="s">
        <v>371</v>
      </c>
      <c r="AT639" s="144" t="s">
        <v>266</v>
      </c>
      <c r="AU639" s="144" t="s">
        <v>85</v>
      </c>
      <c r="AY639" s="16" t="s">
        <v>150</v>
      </c>
      <c r="BE639" s="145">
        <f>IF(N639="základní",J639,0)</f>
        <v>0</v>
      </c>
      <c r="BF639" s="145">
        <f>IF(N639="snížená",J639,0)</f>
        <v>0</v>
      </c>
      <c r="BG639" s="145">
        <f>IF(N639="zákl. přenesená",J639,0)</f>
        <v>0</v>
      </c>
      <c r="BH639" s="145">
        <f>IF(N639="sníž. přenesená",J639,0)</f>
        <v>0</v>
      </c>
      <c r="BI639" s="145">
        <f>IF(N639="nulová",J639,0)</f>
        <v>0</v>
      </c>
      <c r="BJ639" s="16" t="s">
        <v>83</v>
      </c>
      <c r="BK639" s="145">
        <f>ROUND(I639*H639,2)</f>
        <v>0</v>
      </c>
      <c r="BL639" s="16" t="s">
        <v>258</v>
      </c>
      <c r="BM639" s="144" t="s">
        <v>946</v>
      </c>
    </row>
    <row r="640" spans="2:47" s="1" customFormat="1" ht="19.2">
      <c r="B640" s="31"/>
      <c r="D640" s="146" t="s">
        <v>158</v>
      </c>
      <c r="F640" s="147" t="s">
        <v>945</v>
      </c>
      <c r="I640" s="148"/>
      <c r="L640" s="31"/>
      <c r="M640" s="149"/>
      <c r="T640" s="53"/>
      <c r="AT640" s="16" t="s">
        <v>158</v>
      </c>
      <c r="AU640" s="16" t="s">
        <v>85</v>
      </c>
    </row>
    <row r="641" spans="2:51" s="12" customFormat="1" ht="12">
      <c r="B641" s="150"/>
      <c r="D641" s="146" t="s">
        <v>160</v>
      </c>
      <c r="F641" s="152" t="s">
        <v>947</v>
      </c>
      <c r="H641" s="153">
        <v>60.384</v>
      </c>
      <c r="I641" s="154"/>
      <c r="L641" s="150"/>
      <c r="M641" s="155"/>
      <c r="T641" s="156"/>
      <c r="AT641" s="151" t="s">
        <v>160</v>
      </c>
      <c r="AU641" s="151" t="s">
        <v>85</v>
      </c>
      <c r="AV641" s="12" t="s">
        <v>85</v>
      </c>
      <c r="AW641" s="12" t="s">
        <v>4</v>
      </c>
      <c r="AX641" s="12" t="s">
        <v>83</v>
      </c>
      <c r="AY641" s="151" t="s">
        <v>150</v>
      </c>
    </row>
    <row r="642" spans="2:65" s="1" customFormat="1" ht="24.15" customHeight="1">
      <c r="B642" s="31"/>
      <c r="C642" s="170" t="s">
        <v>948</v>
      </c>
      <c r="D642" s="170" t="s">
        <v>266</v>
      </c>
      <c r="E642" s="171" t="s">
        <v>949</v>
      </c>
      <c r="F642" s="172" t="s">
        <v>950</v>
      </c>
      <c r="G642" s="173" t="s">
        <v>155</v>
      </c>
      <c r="H642" s="174">
        <v>1.387</v>
      </c>
      <c r="I642" s="175"/>
      <c r="J642" s="176">
        <f>ROUND(I642*H642,2)</f>
        <v>0</v>
      </c>
      <c r="K642" s="177"/>
      <c r="L642" s="178"/>
      <c r="M642" s="179" t="s">
        <v>1</v>
      </c>
      <c r="N642" s="180" t="s">
        <v>41</v>
      </c>
      <c r="P642" s="142">
        <f>O642*H642</f>
        <v>0</v>
      </c>
      <c r="Q642" s="142">
        <v>0.0006</v>
      </c>
      <c r="R642" s="142">
        <f>Q642*H642</f>
        <v>0.0008322</v>
      </c>
      <c r="S642" s="142">
        <v>0</v>
      </c>
      <c r="T642" s="143">
        <f>S642*H642</f>
        <v>0</v>
      </c>
      <c r="AR642" s="144" t="s">
        <v>371</v>
      </c>
      <c r="AT642" s="144" t="s">
        <v>266</v>
      </c>
      <c r="AU642" s="144" t="s">
        <v>85</v>
      </c>
      <c r="AY642" s="16" t="s">
        <v>150</v>
      </c>
      <c r="BE642" s="145">
        <f>IF(N642="základní",J642,0)</f>
        <v>0</v>
      </c>
      <c r="BF642" s="145">
        <f>IF(N642="snížená",J642,0)</f>
        <v>0</v>
      </c>
      <c r="BG642" s="145">
        <f>IF(N642="zákl. přenesená",J642,0)</f>
        <v>0</v>
      </c>
      <c r="BH642" s="145">
        <f>IF(N642="sníž. přenesená",J642,0)</f>
        <v>0</v>
      </c>
      <c r="BI642" s="145">
        <f>IF(N642="nulová",J642,0)</f>
        <v>0</v>
      </c>
      <c r="BJ642" s="16" t="s">
        <v>83</v>
      </c>
      <c r="BK642" s="145">
        <f>ROUND(I642*H642,2)</f>
        <v>0</v>
      </c>
      <c r="BL642" s="16" t="s">
        <v>258</v>
      </c>
      <c r="BM642" s="144" t="s">
        <v>951</v>
      </c>
    </row>
    <row r="643" spans="2:47" s="1" customFormat="1" ht="19.2">
      <c r="B643" s="31"/>
      <c r="D643" s="146" t="s">
        <v>158</v>
      </c>
      <c r="F643" s="147" t="s">
        <v>952</v>
      </c>
      <c r="I643" s="148"/>
      <c r="L643" s="31"/>
      <c r="M643" s="149"/>
      <c r="T643" s="53"/>
      <c r="AT643" s="16" t="s">
        <v>158</v>
      </c>
      <c r="AU643" s="16" t="s">
        <v>85</v>
      </c>
    </row>
    <row r="644" spans="2:51" s="12" customFormat="1" ht="12">
      <c r="B644" s="150"/>
      <c r="D644" s="146" t="s">
        <v>160</v>
      </c>
      <c r="E644" s="151" t="s">
        <v>1</v>
      </c>
      <c r="F644" s="152" t="s">
        <v>937</v>
      </c>
      <c r="H644" s="153">
        <v>1.36</v>
      </c>
      <c r="I644" s="154"/>
      <c r="L644" s="150"/>
      <c r="M644" s="155"/>
      <c r="T644" s="156"/>
      <c r="AT644" s="151" t="s">
        <v>160</v>
      </c>
      <c r="AU644" s="151" t="s">
        <v>85</v>
      </c>
      <c r="AV644" s="12" t="s">
        <v>85</v>
      </c>
      <c r="AW644" s="12" t="s">
        <v>32</v>
      </c>
      <c r="AX644" s="12" t="s">
        <v>83</v>
      </c>
      <c r="AY644" s="151" t="s">
        <v>150</v>
      </c>
    </row>
    <row r="645" spans="2:51" s="12" customFormat="1" ht="12">
      <c r="B645" s="150"/>
      <c r="D645" s="146" t="s">
        <v>160</v>
      </c>
      <c r="F645" s="152" t="s">
        <v>953</v>
      </c>
      <c r="H645" s="153">
        <v>1.387</v>
      </c>
      <c r="I645" s="154"/>
      <c r="L645" s="150"/>
      <c r="M645" s="155"/>
      <c r="T645" s="156"/>
      <c r="AT645" s="151" t="s">
        <v>160</v>
      </c>
      <c r="AU645" s="151" t="s">
        <v>85</v>
      </c>
      <c r="AV645" s="12" t="s">
        <v>85</v>
      </c>
      <c r="AW645" s="12" t="s">
        <v>4</v>
      </c>
      <c r="AX645" s="12" t="s">
        <v>83</v>
      </c>
      <c r="AY645" s="151" t="s">
        <v>150</v>
      </c>
    </row>
    <row r="646" spans="2:65" s="1" customFormat="1" ht="37.65" customHeight="1">
      <c r="B646" s="31"/>
      <c r="C646" s="132" t="s">
        <v>954</v>
      </c>
      <c r="D646" s="132" t="s">
        <v>152</v>
      </c>
      <c r="E646" s="133" t="s">
        <v>955</v>
      </c>
      <c r="F646" s="134" t="s">
        <v>956</v>
      </c>
      <c r="G646" s="135" t="s">
        <v>155</v>
      </c>
      <c r="H646" s="136">
        <v>275.262</v>
      </c>
      <c r="I646" s="137"/>
      <c r="J646" s="138">
        <f>ROUND(I646*H646,2)</f>
        <v>0</v>
      </c>
      <c r="K646" s="139"/>
      <c r="L646" s="31"/>
      <c r="M646" s="140" t="s">
        <v>1</v>
      </c>
      <c r="N646" s="141" t="s">
        <v>41</v>
      </c>
      <c r="P646" s="142">
        <f>O646*H646</f>
        <v>0</v>
      </c>
      <c r="Q646" s="142">
        <v>0.00606</v>
      </c>
      <c r="R646" s="142">
        <f>Q646*H646</f>
        <v>1.6680877200000002</v>
      </c>
      <c r="S646" s="142">
        <v>0</v>
      </c>
      <c r="T646" s="143">
        <f>S646*H646</f>
        <v>0</v>
      </c>
      <c r="AR646" s="144" t="s">
        <v>258</v>
      </c>
      <c r="AT646" s="144" t="s">
        <v>152</v>
      </c>
      <c r="AU646" s="144" t="s">
        <v>85</v>
      </c>
      <c r="AY646" s="16" t="s">
        <v>150</v>
      </c>
      <c r="BE646" s="145">
        <f>IF(N646="základní",J646,0)</f>
        <v>0</v>
      </c>
      <c r="BF646" s="145">
        <f>IF(N646="snížená",J646,0)</f>
        <v>0</v>
      </c>
      <c r="BG646" s="145">
        <f>IF(N646="zákl. přenesená",J646,0)</f>
        <v>0</v>
      </c>
      <c r="BH646" s="145">
        <f>IF(N646="sníž. přenesená",J646,0)</f>
        <v>0</v>
      </c>
      <c r="BI646" s="145">
        <f>IF(N646="nulová",J646,0)</f>
        <v>0</v>
      </c>
      <c r="BJ646" s="16" t="s">
        <v>83</v>
      </c>
      <c r="BK646" s="145">
        <f>ROUND(I646*H646,2)</f>
        <v>0</v>
      </c>
      <c r="BL646" s="16" t="s">
        <v>258</v>
      </c>
      <c r="BM646" s="144" t="s">
        <v>957</v>
      </c>
    </row>
    <row r="647" spans="2:47" s="1" customFormat="1" ht="28.8">
      <c r="B647" s="31"/>
      <c r="D647" s="146" t="s">
        <v>158</v>
      </c>
      <c r="F647" s="147" t="s">
        <v>958</v>
      </c>
      <c r="I647" s="148"/>
      <c r="L647" s="31"/>
      <c r="M647" s="149"/>
      <c r="T647" s="53"/>
      <c r="AT647" s="16" t="s">
        <v>158</v>
      </c>
      <c r="AU647" s="16" t="s">
        <v>85</v>
      </c>
    </row>
    <row r="648" spans="2:51" s="14" customFormat="1" ht="12">
      <c r="B648" s="164"/>
      <c r="D648" s="146" t="s">
        <v>160</v>
      </c>
      <c r="E648" s="165" t="s">
        <v>1</v>
      </c>
      <c r="F648" s="166" t="s">
        <v>959</v>
      </c>
      <c r="H648" s="165" t="s">
        <v>1</v>
      </c>
      <c r="I648" s="167"/>
      <c r="L648" s="164"/>
      <c r="M648" s="168"/>
      <c r="T648" s="169"/>
      <c r="AT648" s="165" t="s">
        <v>160</v>
      </c>
      <c r="AU648" s="165" t="s">
        <v>85</v>
      </c>
      <c r="AV648" s="14" t="s">
        <v>83</v>
      </c>
      <c r="AW648" s="14" t="s">
        <v>32</v>
      </c>
      <c r="AX648" s="14" t="s">
        <v>76</v>
      </c>
      <c r="AY648" s="165" t="s">
        <v>150</v>
      </c>
    </row>
    <row r="649" spans="2:51" s="12" customFormat="1" ht="12">
      <c r="B649" s="150"/>
      <c r="D649" s="146" t="s">
        <v>160</v>
      </c>
      <c r="E649" s="151" t="s">
        <v>1</v>
      </c>
      <c r="F649" s="152" t="s">
        <v>960</v>
      </c>
      <c r="H649" s="153">
        <v>13.157</v>
      </c>
      <c r="I649" s="154"/>
      <c r="L649" s="150"/>
      <c r="M649" s="155"/>
      <c r="T649" s="156"/>
      <c r="AT649" s="151" t="s">
        <v>160</v>
      </c>
      <c r="AU649" s="151" t="s">
        <v>85</v>
      </c>
      <c r="AV649" s="12" t="s">
        <v>85</v>
      </c>
      <c r="AW649" s="12" t="s">
        <v>32</v>
      </c>
      <c r="AX649" s="12" t="s">
        <v>76</v>
      </c>
      <c r="AY649" s="151" t="s">
        <v>150</v>
      </c>
    </row>
    <row r="650" spans="2:51" s="12" customFormat="1" ht="12">
      <c r="B650" s="150"/>
      <c r="D650" s="146" t="s">
        <v>160</v>
      </c>
      <c r="E650" s="151" t="s">
        <v>1</v>
      </c>
      <c r="F650" s="152" t="s">
        <v>961</v>
      </c>
      <c r="H650" s="153">
        <v>36.2</v>
      </c>
      <c r="I650" s="154"/>
      <c r="L650" s="150"/>
      <c r="M650" s="155"/>
      <c r="T650" s="156"/>
      <c r="AT650" s="151" t="s">
        <v>160</v>
      </c>
      <c r="AU650" s="151" t="s">
        <v>85</v>
      </c>
      <c r="AV650" s="12" t="s">
        <v>85</v>
      </c>
      <c r="AW650" s="12" t="s">
        <v>32</v>
      </c>
      <c r="AX650" s="12" t="s">
        <v>76</v>
      </c>
      <c r="AY650" s="151" t="s">
        <v>150</v>
      </c>
    </row>
    <row r="651" spans="2:51" s="12" customFormat="1" ht="12">
      <c r="B651" s="150"/>
      <c r="D651" s="146" t="s">
        <v>160</v>
      </c>
      <c r="E651" s="151" t="s">
        <v>1</v>
      </c>
      <c r="F651" s="152" t="s">
        <v>962</v>
      </c>
      <c r="H651" s="153">
        <v>6.7</v>
      </c>
      <c r="I651" s="154"/>
      <c r="L651" s="150"/>
      <c r="M651" s="155"/>
      <c r="T651" s="156"/>
      <c r="AT651" s="151" t="s">
        <v>160</v>
      </c>
      <c r="AU651" s="151" t="s">
        <v>85</v>
      </c>
      <c r="AV651" s="12" t="s">
        <v>85</v>
      </c>
      <c r="AW651" s="12" t="s">
        <v>32</v>
      </c>
      <c r="AX651" s="12" t="s">
        <v>76</v>
      </c>
      <c r="AY651" s="151" t="s">
        <v>150</v>
      </c>
    </row>
    <row r="652" spans="2:51" s="12" customFormat="1" ht="12">
      <c r="B652" s="150"/>
      <c r="D652" s="146" t="s">
        <v>160</v>
      </c>
      <c r="E652" s="151" t="s">
        <v>1</v>
      </c>
      <c r="F652" s="152" t="s">
        <v>963</v>
      </c>
      <c r="H652" s="153">
        <v>18</v>
      </c>
      <c r="I652" s="154"/>
      <c r="L652" s="150"/>
      <c r="M652" s="155"/>
      <c r="T652" s="156"/>
      <c r="AT652" s="151" t="s">
        <v>160</v>
      </c>
      <c r="AU652" s="151" t="s">
        <v>85</v>
      </c>
      <c r="AV652" s="12" t="s">
        <v>85</v>
      </c>
      <c r="AW652" s="12" t="s">
        <v>32</v>
      </c>
      <c r="AX652" s="12" t="s">
        <v>76</v>
      </c>
      <c r="AY652" s="151" t="s">
        <v>150</v>
      </c>
    </row>
    <row r="653" spans="2:51" s="12" customFormat="1" ht="12">
      <c r="B653" s="150"/>
      <c r="D653" s="146" t="s">
        <v>160</v>
      </c>
      <c r="E653" s="151" t="s">
        <v>1</v>
      </c>
      <c r="F653" s="152" t="s">
        <v>964</v>
      </c>
      <c r="H653" s="153">
        <v>60</v>
      </c>
      <c r="I653" s="154"/>
      <c r="L653" s="150"/>
      <c r="M653" s="155"/>
      <c r="T653" s="156"/>
      <c r="AT653" s="151" t="s">
        <v>160</v>
      </c>
      <c r="AU653" s="151" t="s">
        <v>85</v>
      </c>
      <c r="AV653" s="12" t="s">
        <v>85</v>
      </c>
      <c r="AW653" s="12" t="s">
        <v>32</v>
      </c>
      <c r="AX653" s="12" t="s">
        <v>76</v>
      </c>
      <c r="AY653" s="151" t="s">
        <v>150</v>
      </c>
    </row>
    <row r="654" spans="2:51" s="12" customFormat="1" ht="12">
      <c r="B654" s="150"/>
      <c r="D654" s="146" t="s">
        <v>160</v>
      </c>
      <c r="E654" s="151" t="s">
        <v>1</v>
      </c>
      <c r="F654" s="152" t="s">
        <v>823</v>
      </c>
      <c r="H654" s="153">
        <v>6</v>
      </c>
      <c r="I654" s="154"/>
      <c r="L654" s="150"/>
      <c r="M654" s="155"/>
      <c r="T654" s="156"/>
      <c r="AT654" s="151" t="s">
        <v>160</v>
      </c>
      <c r="AU654" s="151" t="s">
        <v>85</v>
      </c>
      <c r="AV654" s="12" t="s">
        <v>85</v>
      </c>
      <c r="AW654" s="12" t="s">
        <v>32</v>
      </c>
      <c r="AX654" s="12" t="s">
        <v>76</v>
      </c>
      <c r="AY654" s="151" t="s">
        <v>150</v>
      </c>
    </row>
    <row r="655" spans="2:51" s="12" customFormat="1" ht="12">
      <c r="B655" s="150"/>
      <c r="D655" s="146" t="s">
        <v>160</v>
      </c>
      <c r="E655" s="151" t="s">
        <v>1</v>
      </c>
      <c r="F655" s="152" t="s">
        <v>824</v>
      </c>
      <c r="H655" s="153">
        <v>32.025</v>
      </c>
      <c r="I655" s="154"/>
      <c r="L655" s="150"/>
      <c r="M655" s="155"/>
      <c r="T655" s="156"/>
      <c r="AT655" s="151" t="s">
        <v>160</v>
      </c>
      <c r="AU655" s="151" t="s">
        <v>85</v>
      </c>
      <c r="AV655" s="12" t="s">
        <v>85</v>
      </c>
      <c r="AW655" s="12" t="s">
        <v>32</v>
      </c>
      <c r="AX655" s="12" t="s">
        <v>76</v>
      </c>
      <c r="AY655" s="151" t="s">
        <v>150</v>
      </c>
    </row>
    <row r="656" spans="2:51" s="12" customFormat="1" ht="12">
      <c r="B656" s="150"/>
      <c r="D656" s="146" t="s">
        <v>160</v>
      </c>
      <c r="E656" s="151" t="s">
        <v>1</v>
      </c>
      <c r="F656" s="152" t="s">
        <v>965</v>
      </c>
      <c r="H656" s="153">
        <v>44.7</v>
      </c>
      <c r="I656" s="154"/>
      <c r="L656" s="150"/>
      <c r="M656" s="155"/>
      <c r="T656" s="156"/>
      <c r="AT656" s="151" t="s">
        <v>160</v>
      </c>
      <c r="AU656" s="151" t="s">
        <v>85</v>
      </c>
      <c r="AV656" s="12" t="s">
        <v>85</v>
      </c>
      <c r="AW656" s="12" t="s">
        <v>32</v>
      </c>
      <c r="AX656" s="12" t="s">
        <v>76</v>
      </c>
      <c r="AY656" s="151" t="s">
        <v>150</v>
      </c>
    </row>
    <row r="657" spans="2:51" s="12" customFormat="1" ht="12">
      <c r="B657" s="150"/>
      <c r="D657" s="146" t="s">
        <v>160</v>
      </c>
      <c r="E657" s="151" t="s">
        <v>1</v>
      </c>
      <c r="F657" s="152" t="s">
        <v>821</v>
      </c>
      <c r="H657" s="153">
        <v>37.74</v>
      </c>
      <c r="I657" s="154"/>
      <c r="L657" s="150"/>
      <c r="M657" s="155"/>
      <c r="T657" s="156"/>
      <c r="AT657" s="151" t="s">
        <v>160</v>
      </c>
      <c r="AU657" s="151" t="s">
        <v>85</v>
      </c>
      <c r="AV657" s="12" t="s">
        <v>85</v>
      </c>
      <c r="AW657" s="12" t="s">
        <v>32</v>
      </c>
      <c r="AX657" s="12" t="s">
        <v>76</v>
      </c>
      <c r="AY657" s="151" t="s">
        <v>150</v>
      </c>
    </row>
    <row r="658" spans="2:51" s="12" customFormat="1" ht="12">
      <c r="B658" s="150"/>
      <c r="D658" s="146" t="s">
        <v>160</v>
      </c>
      <c r="E658" s="151" t="s">
        <v>1</v>
      </c>
      <c r="F658" s="152" t="s">
        <v>822</v>
      </c>
      <c r="H658" s="153">
        <v>20.74</v>
      </c>
      <c r="I658" s="154"/>
      <c r="L658" s="150"/>
      <c r="M658" s="155"/>
      <c r="T658" s="156"/>
      <c r="AT658" s="151" t="s">
        <v>160</v>
      </c>
      <c r="AU658" s="151" t="s">
        <v>85</v>
      </c>
      <c r="AV658" s="12" t="s">
        <v>85</v>
      </c>
      <c r="AW658" s="12" t="s">
        <v>32</v>
      </c>
      <c r="AX658" s="12" t="s">
        <v>76</v>
      </c>
      <c r="AY658" s="151" t="s">
        <v>150</v>
      </c>
    </row>
    <row r="659" spans="2:51" s="13" customFormat="1" ht="12">
      <c r="B659" s="157"/>
      <c r="D659" s="146" t="s">
        <v>160</v>
      </c>
      <c r="E659" s="158" t="s">
        <v>1</v>
      </c>
      <c r="F659" s="159" t="s">
        <v>164</v>
      </c>
      <c r="H659" s="160">
        <v>275.262</v>
      </c>
      <c r="I659" s="161"/>
      <c r="L659" s="157"/>
      <c r="M659" s="162"/>
      <c r="T659" s="163"/>
      <c r="AT659" s="158" t="s">
        <v>160</v>
      </c>
      <c r="AU659" s="158" t="s">
        <v>85</v>
      </c>
      <c r="AV659" s="13" t="s">
        <v>156</v>
      </c>
      <c r="AW659" s="13" t="s">
        <v>32</v>
      </c>
      <c r="AX659" s="13" t="s">
        <v>83</v>
      </c>
      <c r="AY659" s="158" t="s">
        <v>150</v>
      </c>
    </row>
    <row r="660" spans="2:65" s="1" customFormat="1" ht="24.15" customHeight="1">
      <c r="B660" s="31"/>
      <c r="C660" s="170" t="s">
        <v>966</v>
      </c>
      <c r="D660" s="170" t="s">
        <v>266</v>
      </c>
      <c r="E660" s="171" t="s">
        <v>967</v>
      </c>
      <c r="F660" s="172" t="s">
        <v>968</v>
      </c>
      <c r="G660" s="173" t="s">
        <v>155</v>
      </c>
      <c r="H660" s="174">
        <v>56.057</v>
      </c>
      <c r="I660" s="175"/>
      <c r="J660" s="176">
        <f>ROUND(I660*H660,2)</f>
        <v>0</v>
      </c>
      <c r="K660" s="177"/>
      <c r="L660" s="178"/>
      <c r="M660" s="179" t="s">
        <v>1</v>
      </c>
      <c r="N660" s="180" t="s">
        <v>41</v>
      </c>
      <c r="P660" s="142">
        <f>O660*H660</f>
        <v>0</v>
      </c>
      <c r="Q660" s="142">
        <v>0.00196</v>
      </c>
      <c r="R660" s="142">
        <f>Q660*H660</f>
        <v>0.10987172</v>
      </c>
      <c r="S660" s="142">
        <v>0</v>
      </c>
      <c r="T660" s="143">
        <f>S660*H660</f>
        <v>0</v>
      </c>
      <c r="AR660" s="144" t="s">
        <v>371</v>
      </c>
      <c r="AT660" s="144" t="s">
        <v>266</v>
      </c>
      <c r="AU660" s="144" t="s">
        <v>85</v>
      </c>
      <c r="AY660" s="16" t="s">
        <v>150</v>
      </c>
      <c r="BE660" s="145">
        <f>IF(N660="základní",J660,0)</f>
        <v>0</v>
      </c>
      <c r="BF660" s="145">
        <f>IF(N660="snížená",J660,0)</f>
        <v>0</v>
      </c>
      <c r="BG660" s="145">
        <f>IF(N660="zákl. přenesená",J660,0)</f>
        <v>0</v>
      </c>
      <c r="BH660" s="145">
        <f>IF(N660="sníž. přenesená",J660,0)</f>
        <v>0</v>
      </c>
      <c r="BI660" s="145">
        <f>IF(N660="nulová",J660,0)</f>
        <v>0</v>
      </c>
      <c r="BJ660" s="16" t="s">
        <v>83</v>
      </c>
      <c r="BK660" s="145">
        <f>ROUND(I660*H660,2)</f>
        <v>0</v>
      </c>
      <c r="BL660" s="16" t="s">
        <v>258</v>
      </c>
      <c r="BM660" s="144" t="s">
        <v>969</v>
      </c>
    </row>
    <row r="661" spans="2:47" s="1" customFormat="1" ht="19.2">
      <c r="B661" s="31"/>
      <c r="D661" s="146" t="s">
        <v>158</v>
      </c>
      <c r="F661" s="147" t="s">
        <v>970</v>
      </c>
      <c r="I661" s="148"/>
      <c r="L661" s="31"/>
      <c r="M661" s="149"/>
      <c r="T661" s="53"/>
      <c r="AT661" s="16" t="s">
        <v>158</v>
      </c>
      <c r="AU661" s="16" t="s">
        <v>85</v>
      </c>
    </row>
    <row r="662" spans="2:51" s="14" customFormat="1" ht="12">
      <c r="B662" s="164"/>
      <c r="D662" s="146" t="s">
        <v>160</v>
      </c>
      <c r="E662" s="165" t="s">
        <v>1</v>
      </c>
      <c r="F662" s="166" t="s">
        <v>959</v>
      </c>
      <c r="H662" s="165" t="s">
        <v>1</v>
      </c>
      <c r="I662" s="167"/>
      <c r="L662" s="164"/>
      <c r="M662" s="168"/>
      <c r="T662" s="169"/>
      <c r="AT662" s="165" t="s">
        <v>160</v>
      </c>
      <c r="AU662" s="165" t="s">
        <v>85</v>
      </c>
      <c r="AV662" s="14" t="s">
        <v>83</v>
      </c>
      <c r="AW662" s="14" t="s">
        <v>32</v>
      </c>
      <c r="AX662" s="14" t="s">
        <v>76</v>
      </c>
      <c r="AY662" s="165" t="s">
        <v>150</v>
      </c>
    </row>
    <row r="663" spans="2:51" s="12" customFormat="1" ht="12">
      <c r="B663" s="150"/>
      <c r="D663" s="146" t="s">
        <v>160</v>
      </c>
      <c r="E663" s="151" t="s">
        <v>1</v>
      </c>
      <c r="F663" s="152" t="s">
        <v>960</v>
      </c>
      <c r="H663" s="153">
        <v>13.157</v>
      </c>
      <c r="I663" s="154"/>
      <c r="L663" s="150"/>
      <c r="M663" s="155"/>
      <c r="T663" s="156"/>
      <c r="AT663" s="151" t="s">
        <v>160</v>
      </c>
      <c r="AU663" s="151" t="s">
        <v>85</v>
      </c>
      <c r="AV663" s="12" t="s">
        <v>85</v>
      </c>
      <c r="AW663" s="12" t="s">
        <v>32</v>
      </c>
      <c r="AX663" s="12" t="s">
        <v>76</v>
      </c>
      <c r="AY663" s="151" t="s">
        <v>150</v>
      </c>
    </row>
    <row r="664" spans="2:51" s="12" customFormat="1" ht="12">
      <c r="B664" s="150"/>
      <c r="D664" s="146" t="s">
        <v>160</v>
      </c>
      <c r="E664" s="151" t="s">
        <v>1</v>
      </c>
      <c r="F664" s="152" t="s">
        <v>961</v>
      </c>
      <c r="H664" s="153">
        <v>36.2</v>
      </c>
      <c r="I664" s="154"/>
      <c r="L664" s="150"/>
      <c r="M664" s="155"/>
      <c r="T664" s="156"/>
      <c r="AT664" s="151" t="s">
        <v>160</v>
      </c>
      <c r="AU664" s="151" t="s">
        <v>85</v>
      </c>
      <c r="AV664" s="12" t="s">
        <v>85</v>
      </c>
      <c r="AW664" s="12" t="s">
        <v>32</v>
      </c>
      <c r="AX664" s="12" t="s">
        <v>76</v>
      </c>
      <c r="AY664" s="151" t="s">
        <v>150</v>
      </c>
    </row>
    <row r="665" spans="2:51" s="12" customFormat="1" ht="12">
      <c r="B665" s="150"/>
      <c r="D665" s="146" t="s">
        <v>160</v>
      </c>
      <c r="E665" s="151" t="s">
        <v>1</v>
      </c>
      <c r="F665" s="152" t="s">
        <v>962</v>
      </c>
      <c r="H665" s="153">
        <v>6.7</v>
      </c>
      <c r="I665" s="154"/>
      <c r="L665" s="150"/>
      <c r="M665" s="155"/>
      <c r="T665" s="156"/>
      <c r="AT665" s="151" t="s">
        <v>160</v>
      </c>
      <c r="AU665" s="151" t="s">
        <v>85</v>
      </c>
      <c r="AV665" s="12" t="s">
        <v>85</v>
      </c>
      <c r="AW665" s="12" t="s">
        <v>32</v>
      </c>
      <c r="AX665" s="12" t="s">
        <v>76</v>
      </c>
      <c r="AY665" s="151" t="s">
        <v>150</v>
      </c>
    </row>
    <row r="666" spans="2:51" s="13" customFormat="1" ht="12">
      <c r="B666" s="157"/>
      <c r="D666" s="146" t="s">
        <v>160</v>
      </c>
      <c r="E666" s="158" t="s">
        <v>1</v>
      </c>
      <c r="F666" s="159" t="s">
        <v>164</v>
      </c>
      <c r="H666" s="160">
        <v>56.057</v>
      </c>
      <c r="I666" s="161"/>
      <c r="L666" s="157"/>
      <c r="M666" s="162"/>
      <c r="T666" s="163"/>
      <c r="AT666" s="158" t="s">
        <v>160</v>
      </c>
      <c r="AU666" s="158" t="s">
        <v>85</v>
      </c>
      <c r="AV666" s="13" t="s">
        <v>156</v>
      </c>
      <c r="AW666" s="13" t="s">
        <v>32</v>
      </c>
      <c r="AX666" s="13" t="s">
        <v>83</v>
      </c>
      <c r="AY666" s="158" t="s">
        <v>150</v>
      </c>
    </row>
    <row r="667" spans="2:65" s="1" customFormat="1" ht="24.15" customHeight="1">
      <c r="B667" s="31"/>
      <c r="C667" s="170" t="s">
        <v>971</v>
      </c>
      <c r="D667" s="170" t="s">
        <v>266</v>
      </c>
      <c r="E667" s="171" t="s">
        <v>972</v>
      </c>
      <c r="F667" s="172" t="s">
        <v>973</v>
      </c>
      <c r="G667" s="173" t="s">
        <v>155</v>
      </c>
      <c r="H667" s="174">
        <v>96.505</v>
      </c>
      <c r="I667" s="175"/>
      <c r="J667" s="176">
        <f>ROUND(I667*H667,2)</f>
        <v>0</v>
      </c>
      <c r="K667" s="177"/>
      <c r="L667" s="178"/>
      <c r="M667" s="179" t="s">
        <v>1</v>
      </c>
      <c r="N667" s="180" t="s">
        <v>41</v>
      </c>
      <c r="P667" s="142">
        <f>O667*H667</f>
        <v>0</v>
      </c>
      <c r="Q667" s="142">
        <v>0.0041</v>
      </c>
      <c r="R667" s="142">
        <f>Q667*H667</f>
        <v>0.39567050000000004</v>
      </c>
      <c r="S667" s="142">
        <v>0</v>
      </c>
      <c r="T667" s="143">
        <f>S667*H667</f>
        <v>0</v>
      </c>
      <c r="AR667" s="144" t="s">
        <v>371</v>
      </c>
      <c r="AT667" s="144" t="s">
        <v>266</v>
      </c>
      <c r="AU667" s="144" t="s">
        <v>85</v>
      </c>
      <c r="AY667" s="16" t="s">
        <v>150</v>
      </c>
      <c r="BE667" s="145">
        <f>IF(N667="základní",J667,0)</f>
        <v>0</v>
      </c>
      <c r="BF667" s="145">
        <f>IF(N667="snížená",J667,0)</f>
        <v>0</v>
      </c>
      <c r="BG667" s="145">
        <f>IF(N667="zákl. přenesená",J667,0)</f>
        <v>0</v>
      </c>
      <c r="BH667" s="145">
        <f>IF(N667="sníž. přenesená",J667,0)</f>
        <v>0</v>
      </c>
      <c r="BI667" s="145">
        <f>IF(N667="nulová",J667,0)</f>
        <v>0</v>
      </c>
      <c r="BJ667" s="16" t="s">
        <v>83</v>
      </c>
      <c r="BK667" s="145">
        <f>ROUND(I667*H667,2)</f>
        <v>0</v>
      </c>
      <c r="BL667" s="16" t="s">
        <v>258</v>
      </c>
      <c r="BM667" s="144" t="s">
        <v>974</v>
      </c>
    </row>
    <row r="668" spans="2:47" s="1" customFormat="1" ht="19.2">
      <c r="B668" s="31"/>
      <c r="D668" s="146" t="s">
        <v>158</v>
      </c>
      <c r="F668" s="147" t="s">
        <v>975</v>
      </c>
      <c r="I668" s="148"/>
      <c r="L668" s="31"/>
      <c r="M668" s="149"/>
      <c r="T668" s="53"/>
      <c r="AT668" s="16" t="s">
        <v>158</v>
      </c>
      <c r="AU668" s="16" t="s">
        <v>85</v>
      </c>
    </row>
    <row r="669" spans="2:51" s="12" customFormat="1" ht="12">
      <c r="B669" s="150"/>
      <c r="D669" s="146" t="s">
        <v>160</v>
      </c>
      <c r="E669" s="151" t="s">
        <v>1</v>
      </c>
      <c r="F669" s="152" t="s">
        <v>821</v>
      </c>
      <c r="H669" s="153">
        <v>37.74</v>
      </c>
      <c r="I669" s="154"/>
      <c r="L669" s="150"/>
      <c r="M669" s="155"/>
      <c r="T669" s="156"/>
      <c r="AT669" s="151" t="s">
        <v>160</v>
      </c>
      <c r="AU669" s="151" t="s">
        <v>85</v>
      </c>
      <c r="AV669" s="12" t="s">
        <v>85</v>
      </c>
      <c r="AW669" s="12" t="s">
        <v>32</v>
      </c>
      <c r="AX669" s="12" t="s">
        <v>76</v>
      </c>
      <c r="AY669" s="151" t="s">
        <v>150</v>
      </c>
    </row>
    <row r="670" spans="2:51" s="12" customFormat="1" ht="12">
      <c r="B670" s="150"/>
      <c r="D670" s="146" t="s">
        <v>160</v>
      </c>
      <c r="E670" s="151" t="s">
        <v>1</v>
      </c>
      <c r="F670" s="152" t="s">
        <v>822</v>
      </c>
      <c r="H670" s="153">
        <v>20.74</v>
      </c>
      <c r="I670" s="154"/>
      <c r="L670" s="150"/>
      <c r="M670" s="155"/>
      <c r="T670" s="156"/>
      <c r="AT670" s="151" t="s">
        <v>160</v>
      </c>
      <c r="AU670" s="151" t="s">
        <v>85</v>
      </c>
      <c r="AV670" s="12" t="s">
        <v>85</v>
      </c>
      <c r="AW670" s="12" t="s">
        <v>32</v>
      </c>
      <c r="AX670" s="12" t="s">
        <v>76</v>
      </c>
      <c r="AY670" s="151" t="s">
        <v>150</v>
      </c>
    </row>
    <row r="671" spans="2:51" s="12" customFormat="1" ht="12">
      <c r="B671" s="150"/>
      <c r="D671" s="146" t="s">
        <v>160</v>
      </c>
      <c r="E671" s="151" t="s">
        <v>1</v>
      </c>
      <c r="F671" s="152" t="s">
        <v>823</v>
      </c>
      <c r="H671" s="153">
        <v>6</v>
      </c>
      <c r="I671" s="154"/>
      <c r="L671" s="150"/>
      <c r="M671" s="155"/>
      <c r="T671" s="156"/>
      <c r="AT671" s="151" t="s">
        <v>160</v>
      </c>
      <c r="AU671" s="151" t="s">
        <v>85</v>
      </c>
      <c r="AV671" s="12" t="s">
        <v>85</v>
      </c>
      <c r="AW671" s="12" t="s">
        <v>32</v>
      </c>
      <c r="AX671" s="12" t="s">
        <v>76</v>
      </c>
      <c r="AY671" s="151" t="s">
        <v>150</v>
      </c>
    </row>
    <row r="672" spans="2:51" s="12" customFormat="1" ht="12">
      <c r="B672" s="150"/>
      <c r="D672" s="146" t="s">
        <v>160</v>
      </c>
      <c r="E672" s="151" t="s">
        <v>1</v>
      </c>
      <c r="F672" s="152" t="s">
        <v>824</v>
      </c>
      <c r="H672" s="153">
        <v>32.025</v>
      </c>
      <c r="I672" s="154"/>
      <c r="L672" s="150"/>
      <c r="M672" s="155"/>
      <c r="T672" s="156"/>
      <c r="AT672" s="151" t="s">
        <v>160</v>
      </c>
      <c r="AU672" s="151" t="s">
        <v>85</v>
      </c>
      <c r="AV672" s="12" t="s">
        <v>85</v>
      </c>
      <c r="AW672" s="12" t="s">
        <v>32</v>
      </c>
      <c r="AX672" s="12" t="s">
        <v>76</v>
      </c>
      <c r="AY672" s="151" t="s">
        <v>150</v>
      </c>
    </row>
    <row r="673" spans="2:51" s="13" customFormat="1" ht="12">
      <c r="B673" s="157"/>
      <c r="D673" s="146" t="s">
        <v>160</v>
      </c>
      <c r="E673" s="158" t="s">
        <v>1</v>
      </c>
      <c r="F673" s="159" t="s">
        <v>164</v>
      </c>
      <c r="H673" s="160">
        <v>96.505</v>
      </c>
      <c r="I673" s="161"/>
      <c r="L673" s="157"/>
      <c r="M673" s="162"/>
      <c r="T673" s="163"/>
      <c r="AT673" s="158" t="s">
        <v>160</v>
      </c>
      <c r="AU673" s="158" t="s">
        <v>85</v>
      </c>
      <c r="AV673" s="13" t="s">
        <v>156</v>
      </c>
      <c r="AW673" s="13" t="s">
        <v>32</v>
      </c>
      <c r="AX673" s="13" t="s">
        <v>83</v>
      </c>
      <c r="AY673" s="158" t="s">
        <v>150</v>
      </c>
    </row>
    <row r="674" spans="2:65" s="1" customFormat="1" ht="24.15" customHeight="1">
      <c r="B674" s="31"/>
      <c r="C674" s="170" t="s">
        <v>976</v>
      </c>
      <c r="D674" s="170" t="s">
        <v>266</v>
      </c>
      <c r="E674" s="171" t="s">
        <v>977</v>
      </c>
      <c r="F674" s="172" t="s">
        <v>978</v>
      </c>
      <c r="G674" s="173" t="s">
        <v>155</v>
      </c>
      <c r="H674" s="174">
        <v>62.118</v>
      </c>
      <c r="I674" s="175"/>
      <c r="J674" s="176">
        <f>ROUND(I674*H674,2)</f>
        <v>0</v>
      </c>
      <c r="K674" s="177"/>
      <c r="L674" s="178"/>
      <c r="M674" s="179" t="s">
        <v>1</v>
      </c>
      <c r="N674" s="180" t="s">
        <v>41</v>
      </c>
      <c r="P674" s="142">
        <f>O674*H674</f>
        <v>0</v>
      </c>
      <c r="Q674" s="142">
        <v>0.00221</v>
      </c>
      <c r="R674" s="142">
        <f>Q674*H674</f>
        <v>0.13728078000000002</v>
      </c>
      <c r="S674" s="142">
        <v>0</v>
      </c>
      <c r="T674" s="143">
        <f>S674*H674</f>
        <v>0</v>
      </c>
      <c r="AR674" s="144" t="s">
        <v>371</v>
      </c>
      <c r="AT674" s="144" t="s">
        <v>266</v>
      </c>
      <c r="AU674" s="144" t="s">
        <v>85</v>
      </c>
      <c r="AY674" s="16" t="s">
        <v>150</v>
      </c>
      <c r="BE674" s="145">
        <f>IF(N674="základní",J674,0)</f>
        <v>0</v>
      </c>
      <c r="BF674" s="145">
        <f>IF(N674="snížená",J674,0)</f>
        <v>0</v>
      </c>
      <c r="BG674" s="145">
        <f>IF(N674="zákl. přenesená",J674,0)</f>
        <v>0</v>
      </c>
      <c r="BH674" s="145">
        <f>IF(N674="sníž. přenesená",J674,0)</f>
        <v>0</v>
      </c>
      <c r="BI674" s="145">
        <f>IF(N674="nulová",J674,0)</f>
        <v>0</v>
      </c>
      <c r="BJ674" s="16" t="s">
        <v>83</v>
      </c>
      <c r="BK674" s="145">
        <f>ROUND(I674*H674,2)</f>
        <v>0</v>
      </c>
      <c r="BL674" s="16" t="s">
        <v>258</v>
      </c>
      <c r="BM674" s="144" t="s">
        <v>979</v>
      </c>
    </row>
    <row r="675" spans="2:47" s="1" customFormat="1" ht="19.2">
      <c r="B675" s="31"/>
      <c r="D675" s="146" t="s">
        <v>158</v>
      </c>
      <c r="F675" s="147" t="s">
        <v>978</v>
      </c>
      <c r="I675" s="148"/>
      <c r="L675" s="31"/>
      <c r="M675" s="149"/>
      <c r="T675" s="53"/>
      <c r="AT675" s="16" t="s">
        <v>158</v>
      </c>
      <c r="AU675" s="16" t="s">
        <v>85</v>
      </c>
    </row>
    <row r="676" spans="2:51" s="12" customFormat="1" ht="12">
      <c r="B676" s="150"/>
      <c r="D676" s="146" t="s">
        <v>160</v>
      </c>
      <c r="E676" s="151" t="s">
        <v>1</v>
      </c>
      <c r="F676" s="152" t="s">
        <v>980</v>
      </c>
      <c r="H676" s="153">
        <v>6</v>
      </c>
      <c r="I676" s="154"/>
      <c r="L676" s="150"/>
      <c r="M676" s="155"/>
      <c r="T676" s="156"/>
      <c r="AT676" s="151" t="s">
        <v>160</v>
      </c>
      <c r="AU676" s="151" t="s">
        <v>85</v>
      </c>
      <c r="AV676" s="12" t="s">
        <v>85</v>
      </c>
      <c r="AW676" s="12" t="s">
        <v>32</v>
      </c>
      <c r="AX676" s="12" t="s">
        <v>76</v>
      </c>
      <c r="AY676" s="151" t="s">
        <v>150</v>
      </c>
    </row>
    <row r="677" spans="2:51" s="12" customFormat="1" ht="12">
      <c r="B677" s="150"/>
      <c r="D677" s="146" t="s">
        <v>160</v>
      </c>
      <c r="E677" s="151" t="s">
        <v>1</v>
      </c>
      <c r="F677" s="152" t="s">
        <v>981</v>
      </c>
      <c r="H677" s="153">
        <v>40</v>
      </c>
      <c r="I677" s="154"/>
      <c r="L677" s="150"/>
      <c r="M677" s="155"/>
      <c r="T677" s="156"/>
      <c r="AT677" s="151" t="s">
        <v>160</v>
      </c>
      <c r="AU677" s="151" t="s">
        <v>85</v>
      </c>
      <c r="AV677" s="12" t="s">
        <v>85</v>
      </c>
      <c r="AW677" s="12" t="s">
        <v>32</v>
      </c>
      <c r="AX677" s="12" t="s">
        <v>76</v>
      </c>
      <c r="AY677" s="151" t="s">
        <v>150</v>
      </c>
    </row>
    <row r="678" spans="2:51" s="12" customFormat="1" ht="12">
      <c r="B678" s="150"/>
      <c r="D678" s="146" t="s">
        <v>160</v>
      </c>
      <c r="E678" s="151" t="s">
        <v>1</v>
      </c>
      <c r="F678" s="152" t="s">
        <v>982</v>
      </c>
      <c r="H678" s="153">
        <v>14.9</v>
      </c>
      <c r="I678" s="154"/>
      <c r="L678" s="150"/>
      <c r="M678" s="155"/>
      <c r="T678" s="156"/>
      <c r="AT678" s="151" t="s">
        <v>160</v>
      </c>
      <c r="AU678" s="151" t="s">
        <v>85</v>
      </c>
      <c r="AV678" s="12" t="s">
        <v>85</v>
      </c>
      <c r="AW678" s="12" t="s">
        <v>32</v>
      </c>
      <c r="AX678" s="12" t="s">
        <v>76</v>
      </c>
      <c r="AY678" s="151" t="s">
        <v>150</v>
      </c>
    </row>
    <row r="679" spans="2:51" s="13" customFormat="1" ht="12">
      <c r="B679" s="157"/>
      <c r="D679" s="146" t="s">
        <v>160</v>
      </c>
      <c r="E679" s="158" t="s">
        <v>1</v>
      </c>
      <c r="F679" s="159" t="s">
        <v>164</v>
      </c>
      <c r="H679" s="160">
        <v>60.9</v>
      </c>
      <c r="I679" s="161"/>
      <c r="L679" s="157"/>
      <c r="M679" s="162"/>
      <c r="T679" s="163"/>
      <c r="AT679" s="158" t="s">
        <v>160</v>
      </c>
      <c r="AU679" s="158" t="s">
        <v>85</v>
      </c>
      <c r="AV679" s="13" t="s">
        <v>156</v>
      </c>
      <c r="AW679" s="13" t="s">
        <v>32</v>
      </c>
      <c r="AX679" s="13" t="s">
        <v>83</v>
      </c>
      <c r="AY679" s="158" t="s">
        <v>150</v>
      </c>
    </row>
    <row r="680" spans="2:51" s="12" customFormat="1" ht="12">
      <c r="B680" s="150"/>
      <c r="D680" s="146" t="s">
        <v>160</v>
      </c>
      <c r="F680" s="152" t="s">
        <v>983</v>
      </c>
      <c r="H680" s="153">
        <v>62.118</v>
      </c>
      <c r="I680" s="154"/>
      <c r="L680" s="150"/>
      <c r="M680" s="155"/>
      <c r="T680" s="156"/>
      <c r="AT680" s="151" t="s">
        <v>160</v>
      </c>
      <c r="AU680" s="151" t="s">
        <v>85</v>
      </c>
      <c r="AV680" s="12" t="s">
        <v>85</v>
      </c>
      <c r="AW680" s="12" t="s">
        <v>4</v>
      </c>
      <c r="AX680" s="12" t="s">
        <v>83</v>
      </c>
      <c r="AY680" s="151" t="s">
        <v>150</v>
      </c>
    </row>
    <row r="681" spans="2:65" s="1" customFormat="1" ht="24.15" customHeight="1">
      <c r="B681" s="31"/>
      <c r="C681" s="170" t="s">
        <v>984</v>
      </c>
      <c r="D681" s="170" t="s">
        <v>266</v>
      </c>
      <c r="E681" s="171" t="s">
        <v>985</v>
      </c>
      <c r="F681" s="172" t="s">
        <v>986</v>
      </c>
      <c r="G681" s="173" t="s">
        <v>155</v>
      </c>
      <c r="H681" s="174">
        <v>21.318</v>
      </c>
      <c r="I681" s="175"/>
      <c r="J681" s="176">
        <f>ROUND(I681*H681,2)</f>
        <v>0</v>
      </c>
      <c r="K681" s="177"/>
      <c r="L681" s="178"/>
      <c r="M681" s="179" t="s">
        <v>1</v>
      </c>
      <c r="N681" s="180" t="s">
        <v>41</v>
      </c>
      <c r="P681" s="142">
        <f>O681*H681</f>
        <v>0</v>
      </c>
      <c r="Q681" s="142">
        <v>0.00491</v>
      </c>
      <c r="R681" s="142">
        <f>Q681*H681</f>
        <v>0.10467138000000001</v>
      </c>
      <c r="S681" s="142">
        <v>0</v>
      </c>
      <c r="T681" s="143">
        <f>S681*H681</f>
        <v>0</v>
      </c>
      <c r="AR681" s="144" t="s">
        <v>371</v>
      </c>
      <c r="AT681" s="144" t="s">
        <v>266</v>
      </c>
      <c r="AU681" s="144" t="s">
        <v>85</v>
      </c>
      <c r="AY681" s="16" t="s">
        <v>150</v>
      </c>
      <c r="BE681" s="145">
        <f>IF(N681="základní",J681,0)</f>
        <v>0</v>
      </c>
      <c r="BF681" s="145">
        <f>IF(N681="snížená",J681,0)</f>
        <v>0</v>
      </c>
      <c r="BG681" s="145">
        <f>IF(N681="zákl. přenesená",J681,0)</f>
        <v>0</v>
      </c>
      <c r="BH681" s="145">
        <f>IF(N681="sníž. přenesená",J681,0)</f>
        <v>0</v>
      </c>
      <c r="BI681" s="145">
        <f>IF(N681="nulová",J681,0)</f>
        <v>0</v>
      </c>
      <c r="BJ681" s="16" t="s">
        <v>83</v>
      </c>
      <c r="BK681" s="145">
        <f>ROUND(I681*H681,2)</f>
        <v>0</v>
      </c>
      <c r="BL681" s="16" t="s">
        <v>258</v>
      </c>
      <c r="BM681" s="144" t="s">
        <v>987</v>
      </c>
    </row>
    <row r="682" spans="2:47" s="1" customFormat="1" ht="19.2">
      <c r="B682" s="31"/>
      <c r="D682" s="146" t="s">
        <v>158</v>
      </c>
      <c r="F682" s="147" t="s">
        <v>986</v>
      </c>
      <c r="I682" s="148"/>
      <c r="L682" s="31"/>
      <c r="M682" s="149"/>
      <c r="T682" s="53"/>
      <c r="AT682" s="16" t="s">
        <v>158</v>
      </c>
      <c r="AU682" s="16" t="s">
        <v>85</v>
      </c>
    </row>
    <row r="683" spans="2:51" s="12" customFormat="1" ht="12">
      <c r="B683" s="150"/>
      <c r="D683" s="146" t="s">
        <v>160</v>
      </c>
      <c r="E683" s="151" t="s">
        <v>1</v>
      </c>
      <c r="F683" s="152" t="s">
        <v>980</v>
      </c>
      <c r="H683" s="153">
        <v>6</v>
      </c>
      <c r="I683" s="154"/>
      <c r="L683" s="150"/>
      <c r="M683" s="155"/>
      <c r="T683" s="156"/>
      <c r="AT683" s="151" t="s">
        <v>160</v>
      </c>
      <c r="AU683" s="151" t="s">
        <v>85</v>
      </c>
      <c r="AV683" s="12" t="s">
        <v>85</v>
      </c>
      <c r="AW683" s="12" t="s">
        <v>32</v>
      </c>
      <c r="AX683" s="12" t="s">
        <v>76</v>
      </c>
      <c r="AY683" s="151" t="s">
        <v>150</v>
      </c>
    </row>
    <row r="684" spans="2:51" s="12" customFormat="1" ht="12">
      <c r="B684" s="150"/>
      <c r="D684" s="146" t="s">
        <v>160</v>
      </c>
      <c r="E684" s="151" t="s">
        <v>1</v>
      </c>
      <c r="F684" s="152" t="s">
        <v>982</v>
      </c>
      <c r="H684" s="153">
        <v>14.9</v>
      </c>
      <c r="I684" s="154"/>
      <c r="L684" s="150"/>
      <c r="M684" s="155"/>
      <c r="T684" s="156"/>
      <c r="AT684" s="151" t="s">
        <v>160</v>
      </c>
      <c r="AU684" s="151" t="s">
        <v>85</v>
      </c>
      <c r="AV684" s="12" t="s">
        <v>85</v>
      </c>
      <c r="AW684" s="12" t="s">
        <v>32</v>
      </c>
      <c r="AX684" s="12" t="s">
        <v>76</v>
      </c>
      <c r="AY684" s="151" t="s">
        <v>150</v>
      </c>
    </row>
    <row r="685" spans="2:51" s="13" customFormat="1" ht="12">
      <c r="B685" s="157"/>
      <c r="D685" s="146" t="s">
        <v>160</v>
      </c>
      <c r="E685" s="158" t="s">
        <v>1</v>
      </c>
      <c r="F685" s="159" t="s">
        <v>164</v>
      </c>
      <c r="H685" s="160">
        <v>20.9</v>
      </c>
      <c r="I685" s="161"/>
      <c r="L685" s="157"/>
      <c r="M685" s="162"/>
      <c r="T685" s="163"/>
      <c r="AT685" s="158" t="s">
        <v>160</v>
      </c>
      <c r="AU685" s="158" t="s">
        <v>85</v>
      </c>
      <c r="AV685" s="13" t="s">
        <v>156</v>
      </c>
      <c r="AW685" s="13" t="s">
        <v>32</v>
      </c>
      <c r="AX685" s="13" t="s">
        <v>83</v>
      </c>
      <c r="AY685" s="158" t="s">
        <v>150</v>
      </c>
    </row>
    <row r="686" spans="2:51" s="12" customFormat="1" ht="12">
      <c r="B686" s="150"/>
      <c r="D686" s="146" t="s">
        <v>160</v>
      </c>
      <c r="F686" s="152" t="s">
        <v>988</v>
      </c>
      <c r="H686" s="153">
        <v>21.318</v>
      </c>
      <c r="I686" s="154"/>
      <c r="L686" s="150"/>
      <c r="M686" s="155"/>
      <c r="T686" s="156"/>
      <c r="AT686" s="151" t="s">
        <v>160</v>
      </c>
      <c r="AU686" s="151" t="s">
        <v>85</v>
      </c>
      <c r="AV686" s="12" t="s">
        <v>85</v>
      </c>
      <c r="AW686" s="12" t="s">
        <v>4</v>
      </c>
      <c r="AX686" s="12" t="s">
        <v>83</v>
      </c>
      <c r="AY686" s="151" t="s">
        <v>150</v>
      </c>
    </row>
    <row r="687" spans="2:65" s="1" customFormat="1" ht="24.15" customHeight="1">
      <c r="B687" s="31"/>
      <c r="C687" s="170" t="s">
        <v>989</v>
      </c>
      <c r="D687" s="170" t="s">
        <v>266</v>
      </c>
      <c r="E687" s="171" t="s">
        <v>990</v>
      </c>
      <c r="F687" s="172" t="s">
        <v>991</v>
      </c>
      <c r="G687" s="173" t="s">
        <v>155</v>
      </c>
      <c r="H687" s="174">
        <v>41.718</v>
      </c>
      <c r="I687" s="175"/>
      <c r="J687" s="176">
        <f>ROUND(I687*H687,2)</f>
        <v>0</v>
      </c>
      <c r="K687" s="177"/>
      <c r="L687" s="178"/>
      <c r="M687" s="179" t="s">
        <v>1</v>
      </c>
      <c r="N687" s="180" t="s">
        <v>41</v>
      </c>
      <c r="P687" s="142">
        <f>O687*H687</f>
        <v>0</v>
      </c>
      <c r="Q687" s="142">
        <v>0.00148</v>
      </c>
      <c r="R687" s="142">
        <f>Q687*H687</f>
        <v>0.06174264</v>
      </c>
      <c r="S687" s="142">
        <v>0</v>
      </c>
      <c r="T687" s="143">
        <f>S687*H687</f>
        <v>0</v>
      </c>
      <c r="AR687" s="144" t="s">
        <v>371</v>
      </c>
      <c r="AT687" s="144" t="s">
        <v>266</v>
      </c>
      <c r="AU687" s="144" t="s">
        <v>85</v>
      </c>
      <c r="AY687" s="16" t="s">
        <v>150</v>
      </c>
      <c r="BE687" s="145">
        <f>IF(N687="základní",J687,0)</f>
        <v>0</v>
      </c>
      <c r="BF687" s="145">
        <f>IF(N687="snížená",J687,0)</f>
        <v>0</v>
      </c>
      <c r="BG687" s="145">
        <f>IF(N687="zákl. přenesená",J687,0)</f>
        <v>0</v>
      </c>
      <c r="BH687" s="145">
        <f>IF(N687="sníž. přenesená",J687,0)</f>
        <v>0</v>
      </c>
      <c r="BI687" s="145">
        <f>IF(N687="nulová",J687,0)</f>
        <v>0</v>
      </c>
      <c r="BJ687" s="16" t="s">
        <v>83</v>
      </c>
      <c r="BK687" s="145">
        <f>ROUND(I687*H687,2)</f>
        <v>0</v>
      </c>
      <c r="BL687" s="16" t="s">
        <v>258</v>
      </c>
      <c r="BM687" s="144" t="s">
        <v>992</v>
      </c>
    </row>
    <row r="688" spans="2:47" s="1" customFormat="1" ht="19.2">
      <c r="B688" s="31"/>
      <c r="D688" s="146" t="s">
        <v>158</v>
      </c>
      <c r="F688" s="147" t="s">
        <v>991</v>
      </c>
      <c r="I688" s="148"/>
      <c r="L688" s="31"/>
      <c r="M688" s="149"/>
      <c r="T688" s="53"/>
      <c r="AT688" s="16" t="s">
        <v>158</v>
      </c>
      <c r="AU688" s="16" t="s">
        <v>85</v>
      </c>
    </row>
    <row r="689" spans="2:51" s="12" customFormat="1" ht="12">
      <c r="B689" s="150"/>
      <c r="D689" s="146" t="s">
        <v>160</v>
      </c>
      <c r="E689" s="151" t="s">
        <v>1</v>
      </c>
      <c r="F689" s="152" t="s">
        <v>980</v>
      </c>
      <c r="H689" s="153">
        <v>6</v>
      </c>
      <c r="I689" s="154"/>
      <c r="L689" s="150"/>
      <c r="M689" s="155"/>
      <c r="T689" s="156"/>
      <c r="AT689" s="151" t="s">
        <v>160</v>
      </c>
      <c r="AU689" s="151" t="s">
        <v>85</v>
      </c>
      <c r="AV689" s="12" t="s">
        <v>85</v>
      </c>
      <c r="AW689" s="12" t="s">
        <v>32</v>
      </c>
      <c r="AX689" s="12" t="s">
        <v>76</v>
      </c>
      <c r="AY689" s="151" t="s">
        <v>150</v>
      </c>
    </row>
    <row r="690" spans="2:51" s="12" customFormat="1" ht="12">
      <c r="B690" s="150"/>
      <c r="D690" s="146" t="s">
        <v>160</v>
      </c>
      <c r="E690" s="151" t="s">
        <v>1</v>
      </c>
      <c r="F690" s="152" t="s">
        <v>993</v>
      </c>
      <c r="H690" s="153">
        <v>20</v>
      </c>
      <c r="I690" s="154"/>
      <c r="L690" s="150"/>
      <c r="M690" s="155"/>
      <c r="T690" s="156"/>
      <c r="AT690" s="151" t="s">
        <v>160</v>
      </c>
      <c r="AU690" s="151" t="s">
        <v>85</v>
      </c>
      <c r="AV690" s="12" t="s">
        <v>85</v>
      </c>
      <c r="AW690" s="12" t="s">
        <v>32</v>
      </c>
      <c r="AX690" s="12" t="s">
        <v>76</v>
      </c>
      <c r="AY690" s="151" t="s">
        <v>150</v>
      </c>
    </row>
    <row r="691" spans="2:51" s="12" customFormat="1" ht="12">
      <c r="B691" s="150"/>
      <c r="D691" s="146" t="s">
        <v>160</v>
      </c>
      <c r="E691" s="151" t="s">
        <v>1</v>
      </c>
      <c r="F691" s="152" t="s">
        <v>982</v>
      </c>
      <c r="H691" s="153">
        <v>14.9</v>
      </c>
      <c r="I691" s="154"/>
      <c r="L691" s="150"/>
      <c r="M691" s="155"/>
      <c r="T691" s="156"/>
      <c r="AT691" s="151" t="s">
        <v>160</v>
      </c>
      <c r="AU691" s="151" t="s">
        <v>85</v>
      </c>
      <c r="AV691" s="12" t="s">
        <v>85</v>
      </c>
      <c r="AW691" s="12" t="s">
        <v>32</v>
      </c>
      <c r="AX691" s="12" t="s">
        <v>76</v>
      </c>
      <c r="AY691" s="151" t="s">
        <v>150</v>
      </c>
    </row>
    <row r="692" spans="2:51" s="13" customFormat="1" ht="12">
      <c r="B692" s="157"/>
      <c r="D692" s="146" t="s">
        <v>160</v>
      </c>
      <c r="E692" s="158" t="s">
        <v>1</v>
      </c>
      <c r="F692" s="159" t="s">
        <v>164</v>
      </c>
      <c r="H692" s="160">
        <v>40.9</v>
      </c>
      <c r="I692" s="161"/>
      <c r="L692" s="157"/>
      <c r="M692" s="162"/>
      <c r="T692" s="163"/>
      <c r="AT692" s="158" t="s">
        <v>160</v>
      </c>
      <c r="AU692" s="158" t="s">
        <v>85</v>
      </c>
      <c r="AV692" s="13" t="s">
        <v>156</v>
      </c>
      <c r="AW692" s="13" t="s">
        <v>32</v>
      </c>
      <c r="AX692" s="13" t="s">
        <v>83</v>
      </c>
      <c r="AY692" s="158" t="s">
        <v>150</v>
      </c>
    </row>
    <row r="693" spans="2:51" s="12" customFormat="1" ht="12">
      <c r="B693" s="150"/>
      <c r="D693" s="146" t="s">
        <v>160</v>
      </c>
      <c r="F693" s="152" t="s">
        <v>994</v>
      </c>
      <c r="H693" s="153">
        <v>41.718</v>
      </c>
      <c r="I693" s="154"/>
      <c r="L693" s="150"/>
      <c r="M693" s="155"/>
      <c r="T693" s="156"/>
      <c r="AT693" s="151" t="s">
        <v>160</v>
      </c>
      <c r="AU693" s="151" t="s">
        <v>85</v>
      </c>
      <c r="AV693" s="12" t="s">
        <v>85</v>
      </c>
      <c r="AW693" s="12" t="s">
        <v>4</v>
      </c>
      <c r="AX693" s="12" t="s">
        <v>83</v>
      </c>
      <c r="AY693" s="151" t="s">
        <v>150</v>
      </c>
    </row>
    <row r="694" spans="2:65" s="1" customFormat="1" ht="24.15" customHeight="1">
      <c r="B694" s="31"/>
      <c r="C694" s="132" t="s">
        <v>995</v>
      </c>
      <c r="D694" s="132" t="s">
        <v>152</v>
      </c>
      <c r="E694" s="133" t="s">
        <v>996</v>
      </c>
      <c r="F694" s="134" t="s">
        <v>997</v>
      </c>
      <c r="G694" s="135" t="s">
        <v>155</v>
      </c>
      <c r="H694" s="136">
        <v>201.5</v>
      </c>
      <c r="I694" s="137"/>
      <c r="J694" s="138">
        <f>ROUND(I694*H694,2)</f>
        <v>0</v>
      </c>
      <c r="K694" s="139"/>
      <c r="L694" s="31"/>
      <c r="M694" s="140" t="s">
        <v>1</v>
      </c>
      <c r="N694" s="141" t="s">
        <v>41</v>
      </c>
      <c r="P694" s="142">
        <f>O694*H694</f>
        <v>0</v>
      </c>
      <c r="Q694" s="142">
        <v>0</v>
      </c>
      <c r="R694" s="142">
        <f>Q694*H694</f>
        <v>0</v>
      </c>
      <c r="S694" s="142">
        <v>0</v>
      </c>
      <c r="T694" s="143">
        <f>S694*H694</f>
        <v>0</v>
      </c>
      <c r="AR694" s="144" t="s">
        <v>258</v>
      </c>
      <c r="AT694" s="144" t="s">
        <v>152</v>
      </c>
      <c r="AU694" s="144" t="s">
        <v>85</v>
      </c>
      <c r="AY694" s="16" t="s">
        <v>150</v>
      </c>
      <c r="BE694" s="145">
        <f>IF(N694="základní",J694,0)</f>
        <v>0</v>
      </c>
      <c r="BF694" s="145">
        <f>IF(N694="snížená",J694,0)</f>
        <v>0</v>
      </c>
      <c r="BG694" s="145">
        <f>IF(N694="zákl. přenesená",J694,0)</f>
        <v>0</v>
      </c>
      <c r="BH694" s="145">
        <f>IF(N694="sníž. přenesená",J694,0)</f>
        <v>0</v>
      </c>
      <c r="BI694" s="145">
        <f>IF(N694="nulová",J694,0)</f>
        <v>0</v>
      </c>
      <c r="BJ694" s="16" t="s">
        <v>83</v>
      </c>
      <c r="BK694" s="145">
        <f>ROUND(I694*H694,2)</f>
        <v>0</v>
      </c>
      <c r="BL694" s="16" t="s">
        <v>258</v>
      </c>
      <c r="BM694" s="144" t="s">
        <v>998</v>
      </c>
    </row>
    <row r="695" spans="2:47" s="1" customFormat="1" ht="28.8">
      <c r="B695" s="31"/>
      <c r="D695" s="146" t="s">
        <v>158</v>
      </c>
      <c r="F695" s="147" t="s">
        <v>999</v>
      </c>
      <c r="I695" s="148"/>
      <c r="L695" s="31"/>
      <c r="M695" s="149"/>
      <c r="T695" s="53"/>
      <c r="AT695" s="16" t="s">
        <v>158</v>
      </c>
      <c r="AU695" s="16" t="s">
        <v>85</v>
      </c>
    </row>
    <row r="696" spans="2:51" s="12" customFormat="1" ht="12">
      <c r="B696" s="150"/>
      <c r="D696" s="146" t="s">
        <v>160</v>
      </c>
      <c r="E696" s="151" t="s">
        <v>1</v>
      </c>
      <c r="F696" s="152" t="s">
        <v>1000</v>
      </c>
      <c r="H696" s="153">
        <v>201.5</v>
      </c>
      <c r="I696" s="154"/>
      <c r="L696" s="150"/>
      <c r="M696" s="155"/>
      <c r="T696" s="156"/>
      <c r="AT696" s="151" t="s">
        <v>160</v>
      </c>
      <c r="AU696" s="151" t="s">
        <v>85</v>
      </c>
      <c r="AV696" s="12" t="s">
        <v>85</v>
      </c>
      <c r="AW696" s="12" t="s">
        <v>32</v>
      </c>
      <c r="AX696" s="12" t="s">
        <v>83</v>
      </c>
      <c r="AY696" s="151" t="s">
        <v>150</v>
      </c>
    </row>
    <row r="697" spans="2:65" s="1" customFormat="1" ht="24.15" customHeight="1">
      <c r="B697" s="31"/>
      <c r="C697" s="170" t="s">
        <v>1001</v>
      </c>
      <c r="D697" s="170" t="s">
        <v>266</v>
      </c>
      <c r="E697" s="171" t="s">
        <v>1002</v>
      </c>
      <c r="F697" s="172" t="s">
        <v>1003</v>
      </c>
      <c r="G697" s="173" t="s">
        <v>155</v>
      </c>
      <c r="H697" s="174">
        <v>211.575</v>
      </c>
      <c r="I697" s="175"/>
      <c r="J697" s="176">
        <f>ROUND(I697*H697,2)</f>
        <v>0</v>
      </c>
      <c r="K697" s="177"/>
      <c r="L697" s="178"/>
      <c r="M697" s="179" t="s">
        <v>1</v>
      </c>
      <c r="N697" s="180" t="s">
        <v>41</v>
      </c>
      <c r="P697" s="142">
        <f>O697*H697</f>
        <v>0</v>
      </c>
      <c r="Q697" s="142">
        <v>0.006</v>
      </c>
      <c r="R697" s="142">
        <f>Q697*H697</f>
        <v>1.26945</v>
      </c>
      <c r="S697" s="142">
        <v>0</v>
      </c>
      <c r="T697" s="143">
        <f>S697*H697</f>
        <v>0</v>
      </c>
      <c r="AR697" s="144" t="s">
        <v>371</v>
      </c>
      <c r="AT697" s="144" t="s">
        <v>266</v>
      </c>
      <c r="AU697" s="144" t="s">
        <v>85</v>
      </c>
      <c r="AY697" s="16" t="s">
        <v>150</v>
      </c>
      <c r="BE697" s="145">
        <f>IF(N697="základní",J697,0)</f>
        <v>0</v>
      </c>
      <c r="BF697" s="145">
        <f>IF(N697="snížená",J697,0)</f>
        <v>0</v>
      </c>
      <c r="BG697" s="145">
        <f>IF(N697="zákl. přenesená",J697,0)</f>
        <v>0</v>
      </c>
      <c r="BH697" s="145">
        <f>IF(N697="sníž. přenesená",J697,0)</f>
        <v>0</v>
      </c>
      <c r="BI697" s="145">
        <f>IF(N697="nulová",J697,0)</f>
        <v>0</v>
      </c>
      <c r="BJ697" s="16" t="s">
        <v>83</v>
      </c>
      <c r="BK697" s="145">
        <f>ROUND(I697*H697,2)</f>
        <v>0</v>
      </c>
      <c r="BL697" s="16" t="s">
        <v>258</v>
      </c>
      <c r="BM697" s="144" t="s">
        <v>1004</v>
      </c>
    </row>
    <row r="698" spans="2:47" s="1" customFormat="1" ht="12">
      <c r="B698" s="31"/>
      <c r="D698" s="146" t="s">
        <v>158</v>
      </c>
      <c r="F698" s="147" t="s">
        <v>1003</v>
      </c>
      <c r="I698" s="148"/>
      <c r="L698" s="31"/>
      <c r="M698" s="149"/>
      <c r="T698" s="53"/>
      <c r="AT698" s="16" t="s">
        <v>158</v>
      </c>
      <c r="AU698" s="16" t="s">
        <v>85</v>
      </c>
    </row>
    <row r="699" spans="2:51" s="12" customFormat="1" ht="12">
      <c r="B699" s="150"/>
      <c r="D699" s="146" t="s">
        <v>160</v>
      </c>
      <c r="F699" s="152" t="s">
        <v>1005</v>
      </c>
      <c r="H699" s="153">
        <v>211.575</v>
      </c>
      <c r="I699" s="154"/>
      <c r="L699" s="150"/>
      <c r="M699" s="155"/>
      <c r="T699" s="156"/>
      <c r="AT699" s="151" t="s">
        <v>160</v>
      </c>
      <c r="AU699" s="151" t="s">
        <v>85</v>
      </c>
      <c r="AV699" s="12" t="s">
        <v>85</v>
      </c>
      <c r="AW699" s="12" t="s">
        <v>4</v>
      </c>
      <c r="AX699" s="12" t="s">
        <v>83</v>
      </c>
      <c r="AY699" s="151" t="s">
        <v>150</v>
      </c>
    </row>
    <row r="700" spans="2:65" s="1" customFormat="1" ht="24.15" customHeight="1">
      <c r="B700" s="31"/>
      <c r="C700" s="132" t="s">
        <v>1006</v>
      </c>
      <c r="D700" s="132" t="s">
        <v>152</v>
      </c>
      <c r="E700" s="133" t="s">
        <v>1007</v>
      </c>
      <c r="F700" s="134" t="s">
        <v>1008</v>
      </c>
      <c r="G700" s="135" t="s">
        <v>155</v>
      </c>
      <c r="H700" s="136">
        <v>229.6</v>
      </c>
      <c r="I700" s="137"/>
      <c r="J700" s="138">
        <f>ROUND(I700*H700,2)</f>
        <v>0</v>
      </c>
      <c r="K700" s="139"/>
      <c r="L700" s="31"/>
      <c r="M700" s="140" t="s">
        <v>1</v>
      </c>
      <c r="N700" s="141" t="s">
        <v>41</v>
      </c>
      <c r="P700" s="142">
        <f>O700*H700</f>
        <v>0</v>
      </c>
      <c r="Q700" s="142">
        <v>1E-05</v>
      </c>
      <c r="R700" s="142">
        <f>Q700*H700</f>
        <v>0.0022960000000000003</v>
      </c>
      <c r="S700" s="142">
        <v>0</v>
      </c>
      <c r="T700" s="143">
        <f>S700*H700</f>
        <v>0</v>
      </c>
      <c r="AR700" s="144" t="s">
        <v>258</v>
      </c>
      <c r="AT700" s="144" t="s">
        <v>152</v>
      </c>
      <c r="AU700" s="144" t="s">
        <v>85</v>
      </c>
      <c r="AY700" s="16" t="s">
        <v>150</v>
      </c>
      <c r="BE700" s="145">
        <f>IF(N700="základní",J700,0)</f>
        <v>0</v>
      </c>
      <c r="BF700" s="145">
        <f>IF(N700="snížená",J700,0)</f>
        <v>0</v>
      </c>
      <c r="BG700" s="145">
        <f>IF(N700="zákl. přenesená",J700,0)</f>
        <v>0</v>
      </c>
      <c r="BH700" s="145">
        <f>IF(N700="sníž. přenesená",J700,0)</f>
        <v>0</v>
      </c>
      <c r="BI700" s="145">
        <f>IF(N700="nulová",J700,0)</f>
        <v>0</v>
      </c>
      <c r="BJ700" s="16" t="s">
        <v>83</v>
      </c>
      <c r="BK700" s="145">
        <f>ROUND(I700*H700,2)</f>
        <v>0</v>
      </c>
      <c r="BL700" s="16" t="s">
        <v>258</v>
      </c>
      <c r="BM700" s="144" t="s">
        <v>1009</v>
      </c>
    </row>
    <row r="701" spans="2:47" s="1" customFormat="1" ht="38.4">
      <c r="B701" s="31"/>
      <c r="D701" s="146" t="s">
        <v>158</v>
      </c>
      <c r="F701" s="147" t="s">
        <v>1010</v>
      </c>
      <c r="I701" s="148"/>
      <c r="L701" s="31"/>
      <c r="M701" s="149"/>
      <c r="T701" s="53"/>
      <c r="AT701" s="16" t="s">
        <v>158</v>
      </c>
      <c r="AU701" s="16" t="s">
        <v>85</v>
      </c>
    </row>
    <row r="702" spans="2:51" s="12" customFormat="1" ht="12">
      <c r="B702" s="150"/>
      <c r="D702" s="146" t="s">
        <v>160</v>
      </c>
      <c r="E702" s="151" t="s">
        <v>1</v>
      </c>
      <c r="F702" s="152" t="s">
        <v>1011</v>
      </c>
      <c r="H702" s="153">
        <v>229.6</v>
      </c>
      <c r="I702" s="154"/>
      <c r="L702" s="150"/>
      <c r="M702" s="155"/>
      <c r="T702" s="156"/>
      <c r="AT702" s="151" t="s">
        <v>160</v>
      </c>
      <c r="AU702" s="151" t="s">
        <v>85</v>
      </c>
      <c r="AV702" s="12" t="s">
        <v>85</v>
      </c>
      <c r="AW702" s="12" t="s">
        <v>32</v>
      </c>
      <c r="AX702" s="12" t="s">
        <v>83</v>
      </c>
      <c r="AY702" s="151" t="s">
        <v>150</v>
      </c>
    </row>
    <row r="703" spans="2:65" s="1" customFormat="1" ht="33" customHeight="1">
      <c r="B703" s="31"/>
      <c r="C703" s="170" t="s">
        <v>1012</v>
      </c>
      <c r="D703" s="170" t="s">
        <v>266</v>
      </c>
      <c r="E703" s="171" t="s">
        <v>1013</v>
      </c>
      <c r="F703" s="172" t="s">
        <v>1014</v>
      </c>
      <c r="G703" s="173" t="s">
        <v>155</v>
      </c>
      <c r="H703" s="174">
        <v>241.08</v>
      </c>
      <c r="I703" s="175"/>
      <c r="J703" s="176">
        <f>ROUND(I703*H703,2)</f>
        <v>0</v>
      </c>
      <c r="K703" s="177"/>
      <c r="L703" s="178"/>
      <c r="M703" s="179" t="s">
        <v>1</v>
      </c>
      <c r="N703" s="180" t="s">
        <v>41</v>
      </c>
      <c r="P703" s="142">
        <f>O703*H703</f>
        <v>0</v>
      </c>
      <c r="Q703" s="142">
        <v>0.00017</v>
      </c>
      <c r="R703" s="142">
        <f>Q703*H703</f>
        <v>0.0409836</v>
      </c>
      <c r="S703" s="142">
        <v>0</v>
      </c>
      <c r="T703" s="143">
        <f>S703*H703</f>
        <v>0</v>
      </c>
      <c r="AR703" s="144" t="s">
        <v>371</v>
      </c>
      <c r="AT703" s="144" t="s">
        <v>266</v>
      </c>
      <c r="AU703" s="144" t="s">
        <v>85</v>
      </c>
      <c r="AY703" s="16" t="s">
        <v>150</v>
      </c>
      <c r="BE703" s="145">
        <f>IF(N703="základní",J703,0)</f>
        <v>0</v>
      </c>
      <c r="BF703" s="145">
        <f>IF(N703="snížená",J703,0)</f>
        <v>0</v>
      </c>
      <c r="BG703" s="145">
        <f>IF(N703="zákl. přenesená",J703,0)</f>
        <v>0</v>
      </c>
      <c r="BH703" s="145">
        <f>IF(N703="sníž. přenesená",J703,0)</f>
        <v>0</v>
      </c>
      <c r="BI703" s="145">
        <f>IF(N703="nulová",J703,0)</f>
        <v>0</v>
      </c>
      <c r="BJ703" s="16" t="s">
        <v>83</v>
      </c>
      <c r="BK703" s="145">
        <f>ROUND(I703*H703,2)</f>
        <v>0</v>
      </c>
      <c r="BL703" s="16" t="s">
        <v>258</v>
      </c>
      <c r="BM703" s="144" t="s">
        <v>1015</v>
      </c>
    </row>
    <row r="704" spans="2:47" s="1" customFormat="1" ht="19.2">
      <c r="B704" s="31"/>
      <c r="D704" s="146" t="s">
        <v>158</v>
      </c>
      <c r="F704" s="147" t="s">
        <v>1014</v>
      </c>
      <c r="I704" s="148"/>
      <c r="L704" s="31"/>
      <c r="M704" s="149"/>
      <c r="T704" s="53"/>
      <c r="AT704" s="16" t="s">
        <v>158</v>
      </c>
      <c r="AU704" s="16" t="s">
        <v>85</v>
      </c>
    </row>
    <row r="705" spans="2:51" s="12" customFormat="1" ht="12">
      <c r="B705" s="150"/>
      <c r="D705" s="146" t="s">
        <v>160</v>
      </c>
      <c r="F705" s="152" t="s">
        <v>1016</v>
      </c>
      <c r="H705" s="153">
        <v>241.08</v>
      </c>
      <c r="I705" s="154"/>
      <c r="L705" s="150"/>
      <c r="M705" s="155"/>
      <c r="T705" s="156"/>
      <c r="AT705" s="151" t="s">
        <v>160</v>
      </c>
      <c r="AU705" s="151" t="s">
        <v>85</v>
      </c>
      <c r="AV705" s="12" t="s">
        <v>85</v>
      </c>
      <c r="AW705" s="12" t="s">
        <v>4</v>
      </c>
      <c r="AX705" s="12" t="s">
        <v>83</v>
      </c>
      <c r="AY705" s="151" t="s">
        <v>150</v>
      </c>
    </row>
    <row r="706" spans="2:65" s="1" customFormat="1" ht="24.15" customHeight="1">
      <c r="B706" s="31"/>
      <c r="C706" s="132" t="s">
        <v>1017</v>
      </c>
      <c r="D706" s="132" t="s">
        <v>152</v>
      </c>
      <c r="E706" s="133" t="s">
        <v>1018</v>
      </c>
      <c r="F706" s="134" t="s">
        <v>1019</v>
      </c>
      <c r="G706" s="135" t="s">
        <v>155</v>
      </c>
      <c r="H706" s="136">
        <v>40.9</v>
      </c>
      <c r="I706" s="137"/>
      <c r="J706" s="138">
        <f>ROUND(I706*H706,2)</f>
        <v>0</v>
      </c>
      <c r="K706" s="139"/>
      <c r="L706" s="31"/>
      <c r="M706" s="140" t="s">
        <v>1</v>
      </c>
      <c r="N706" s="141" t="s">
        <v>41</v>
      </c>
      <c r="P706" s="142">
        <f>O706*H706</f>
        <v>0</v>
      </c>
      <c r="Q706" s="142">
        <v>4E-05</v>
      </c>
      <c r="R706" s="142">
        <f>Q706*H706</f>
        <v>0.001636</v>
      </c>
      <c r="S706" s="142">
        <v>0</v>
      </c>
      <c r="T706" s="143">
        <f>S706*H706</f>
        <v>0</v>
      </c>
      <c r="AR706" s="144" t="s">
        <v>258</v>
      </c>
      <c r="AT706" s="144" t="s">
        <v>152</v>
      </c>
      <c r="AU706" s="144" t="s">
        <v>85</v>
      </c>
      <c r="AY706" s="16" t="s">
        <v>150</v>
      </c>
      <c r="BE706" s="145">
        <f>IF(N706="základní",J706,0)</f>
        <v>0</v>
      </c>
      <c r="BF706" s="145">
        <f>IF(N706="snížená",J706,0)</f>
        <v>0</v>
      </c>
      <c r="BG706" s="145">
        <f>IF(N706="zákl. přenesená",J706,0)</f>
        <v>0</v>
      </c>
      <c r="BH706" s="145">
        <f>IF(N706="sníž. přenesená",J706,0)</f>
        <v>0</v>
      </c>
      <c r="BI706" s="145">
        <f>IF(N706="nulová",J706,0)</f>
        <v>0</v>
      </c>
      <c r="BJ706" s="16" t="s">
        <v>83</v>
      </c>
      <c r="BK706" s="145">
        <f>ROUND(I706*H706,2)</f>
        <v>0</v>
      </c>
      <c r="BL706" s="16" t="s">
        <v>258</v>
      </c>
      <c r="BM706" s="144" t="s">
        <v>1020</v>
      </c>
    </row>
    <row r="707" spans="2:47" s="1" customFormat="1" ht="28.8">
      <c r="B707" s="31"/>
      <c r="D707" s="146" t="s">
        <v>158</v>
      </c>
      <c r="F707" s="147" t="s">
        <v>1021</v>
      </c>
      <c r="I707" s="148"/>
      <c r="L707" s="31"/>
      <c r="M707" s="149"/>
      <c r="T707" s="53"/>
      <c r="AT707" s="16" t="s">
        <v>158</v>
      </c>
      <c r="AU707" s="16" t="s">
        <v>85</v>
      </c>
    </row>
    <row r="708" spans="2:51" s="12" customFormat="1" ht="12">
      <c r="B708" s="150"/>
      <c r="D708" s="146" t="s">
        <v>160</v>
      </c>
      <c r="E708" s="151" t="s">
        <v>1</v>
      </c>
      <c r="F708" s="152" t="s">
        <v>980</v>
      </c>
      <c r="H708" s="153">
        <v>6</v>
      </c>
      <c r="I708" s="154"/>
      <c r="L708" s="150"/>
      <c r="M708" s="155"/>
      <c r="T708" s="156"/>
      <c r="AT708" s="151" t="s">
        <v>160</v>
      </c>
      <c r="AU708" s="151" t="s">
        <v>85</v>
      </c>
      <c r="AV708" s="12" t="s">
        <v>85</v>
      </c>
      <c r="AW708" s="12" t="s">
        <v>32</v>
      </c>
      <c r="AX708" s="12" t="s">
        <v>76</v>
      </c>
      <c r="AY708" s="151" t="s">
        <v>150</v>
      </c>
    </row>
    <row r="709" spans="2:51" s="12" customFormat="1" ht="12">
      <c r="B709" s="150"/>
      <c r="D709" s="146" t="s">
        <v>160</v>
      </c>
      <c r="E709" s="151" t="s">
        <v>1</v>
      </c>
      <c r="F709" s="152" t="s">
        <v>993</v>
      </c>
      <c r="H709" s="153">
        <v>20</v>
      </c>
      <c r="I709" s="154"/>
      <c r="L709" s="150"/>
      <c r="M709" s="155"/>
      <c r="T709" s="156"/>
      <c r="AT709" s="151" t="s">
        <v>160</v>
      </c>
      <c r="AU709" s="151" t="s">
        <v>85</v>
      </c>
      <c r="AV709" s="12" t="s">
        <v>85</v>
      </c>
      <c r="AW709" s="12" t="s">
        <v>32</v>
      </c>
      <c r="AX709" s="12" t="s">
        <v>76</v>
      </c>
      <c r="AY709" s="151" t="s">
        <v>150</v>
      </c>
    </row>
    <row r="710" spans="2:51" s="12" customFormat="1" ht="12">
      <c r="B710" s="150"/>
      <c r="D710" s="146" t="s">
        <v>160</v>
      </c>
      <c r="E710" s="151" t="s">
        <v>1</v>
      </c>
      <c r="F710" s="152" t="s">
        <v>982</v>
      </c>
      <c r="H710" s="153">
        <v>14.9</v>
      </c>
      <c r="I710" s="154"/>
      <c r="L710" s="150"/>
      <c r="M710" s="155"/>
      <c r="T710" s="156"/>
      <c r="AT710" s="151" t="s">
        <v>160</v>
      </c>
      <c r="AU710" s="151" t="s">
        <v>85</v>
      </c>
      <c r="AV710" s="12" t="s">
        <v>85</v>
      </c>
      <c r="AW710" s="12" t="s">
        <v>32</v>
      </c>
      <c r="AX710" s="12" t="s">
        <v>76</v>
      </c>
      <c r="AY710" s="151" t="s">
        <v>150</v>
      </c>
    </row>
    <row r="711" spans="2:51" s="13" customFormat="1" ht="12">
      <c r="B711" s="157"/>
      <c r="D711" s="146" t="s">
        <v>160</v>
      </c>
      <c r="E711" s="158" t="s">
        <v>1</v>
      </c>
      <c r="F711" s="159" t="s">
        <v>164</v>
      </c>
      <c r="H711" s="160">
        <v>40.9</v>
      </c>
      <c r="I711" s="161"/>
      <c r="L711" s="157"/>
      <c r="M711" s="162"/>
      <c r="T711" s="163"/>
      <c r="AT711" s="158" t="s">
        <v>160</v>
      </c>
      <c r="AU711" s="158" t="s">
        <v>85</v>
      </c>
      <c r="AV711" s="13" t="s">
        <v>156</v>
      </c>
      <c r="AW711" s="13" t="s">
        <v>32</v>
      </c>
      <c r="AX711" s="13" t="s">
        <v>83</v>
      </c>
      <c r="AY711" s="158" t="s">
        <v>150</v>
      </c>
    </row>
    <row r="712" spans="2:65" s="1" customFormat="1" ht="16.5" customHeight="1">
      <c r="B712" s="31"/>
      <c r="C712" s="170" t="s">
        <v>1022</v>
      </c>
      <c r="D712" s="170" t="s">
        <v>266</v>
      </c>
      <c r="E712" s="171" t="s">
        <v>1023</v>
      </c>
      <c r="F712" s="172" t="s">
        <v>1024</v>
      </c>
      <c r="G712" s="173" t="s">
        <v>155</v>
      </c>
      <c r="H712" s="174">
        <v>49.939</v>
      </c>
      <c r="I712" s="175"/>
      <c r="J712" s="176">
        <f>ROUND(I712*H712,2)</f>
        <v>0</v>
      </c>
      <c r="K712" s="177"/>
      <c r="L712" s="178"/>
      <c r="M712" s="179" t="s">
        <v>1</v>
      </c>
      <c r="N712" s="180" t="s">
        <v>41</v>
      </c>
      <c r="P712" s="142">
        <f>O712*H712</f>
        <v>0</v>
      </c>
      <c r="Q712" s="142">
        <v>0.0002</v>
      </c>
      <c r="R712" s="142">
        <f>Q712*H712</f>
        <v>0.0099878</v>
      </c>
      <c r="S712" s="142">
        <v>0</v>
      </c>
      <c r="T712" s="143">
        <f>S712*H712</f>
        <v>0</v>
      </c>
      <c r="AR712" s="144" t="s">
        <v>371</v>
      </c>
      <c r="AT712" s="144" t="s">
        <v>266</v>
      </c>
      <c r="AU712" s="144" t="s">
        <v>85</v>
      </c>
      <c r="AY712" s="16" t="s">
        <v>150</v>
      </c>
      <c r="BE712" s="145">
        <f>IF(N712="základní",J712,0)</f>
        <v>0</v>
      </c>
      <c r="BF712" s="145">
        <f>IF(N712="snížená",J712,0)</f>
        <v>0</v>
      </c>
      <c r="BG712" s="145">
        <f>IF(N712="zákl. přenesená",J712,0)</f>
        <v>0</v>
      </c>
      <c r="BH712" s="145">
        <f>IF(N712="sníž. přenesená",J712,0)</f>
        <v>0</v>
      </c>
      <c r="BI712" s="145">
        <f>IF(N712="nulová",J712,0)</f>
        <v>0</v>
      </c>
      <c r="BJ712" s="16" t="s">
        <v>83</v>
      </c>
      <c r="BK712" s="145">
        <f>ROUND(I712*H712,2)</f>
        <v>0</v>
      </c>
      <c r="BL712" s="16" t="s">
        <v>258</v>
      </c>
      <c r="BM712" s="144" t="s">
        <v>1025</v>
      </c>
    </row>
    <row r="713" spans="2:47" s="1" customFormat="1" ht="19.2">
      <c r="B713" s="31"/>
      <c r="D713" s="146" t="s">
        <v>158</v>
      </c>
      <c r="F713" s="147" t="s">
        <v>1026</v>
      </c>
      <c r="I713" s="148"/>
      <c r="L713" s="31"/>
      <c r="M713" s="149"/>
      <c r="T713" s="53"/>
      <c r="AT713" s="16" t="s">
        <v>158</v>
      </c>
      <c r="AU713" s="16" t="s">
        <v>85</v>
      </c>
    </row>
    <row r="714" spans="2:51" s="12" customFormat="1" ht="12">
      <c r="B714" s="150"/>
      <c r="D714" s="146" t="s">
        <v>160</v>
      </c>
      <c r="F714" s="152" t="s">
        <v>1027</v>
      </c>
      <c r="H714" s="153">
        <v>49.939</v>
      </c>
      <c r="I714" s="154"/>
      <c r="L714" s="150"/>
      <c r="M714" s="155"/>
      <c r="T714" s="156"/>
      <c r="AT714" s="151" t="s">
        <v>160</v>
      </c>
      <c r="AU714" s="151" t="s">
        <v>85</v>
      </c>
      <c r="AV714" s="12" t="s">
        <v>85</v>
      </c>
      <c r="AW714" s="12" t="s">
        <v>4</v>
      </c>
      <c r="AX714" s="12" t="s">
        <v>83</v>
      </c>
      <c r="AY714" s="151" t="s">
        <v>150</v>
      </c>
    </row>
    <row r="715" spans="2:65" s="1" customFormat="1" ht="24.15" customHeight="1">
      <c r="B715" s="31"/>
      <c r="C715" s="132" t="s">
        <v>1028</v>
      </c>
      <c r="D715" s="132" t="s">
        <v>152</v>
      </c>
      <c r="E715" s="133" t="s">
        <v>1029</v>
      </c>
      <c r="F715" s="134" t="s">
        <v>1030</v>
      </c>
      <c r="G715" s="135" t="s">
        <v>902</v>
      </c>
      <c r="H715" s="181"/>
      <c r="I715" s="137"/>
      <c r="J715" s="138">
        <f>ROUND(I715*H715,2)</f>
        <v>0</v>
      </c>
      <c r="K715" s="139"/>
      <c r="L715" s="31"/>
      <c r="M715" s="140" t="s">
        <v>1</v>
      </c>
      <c r="N715" s="141" t="s">
        <v>41</v>
      </c>
      <c r="P715" s="142">
        <f>O715*H715</f>
        <v>0</v>
      </c>
      <c r="Q715" s="142">
        <v>0</v>
      </c>
      <c r="R715" s="142">
        <f>Q715*H715</f>
        <v>0</v>
      </c>
      <c r="S715" s="142">
        <v>0</v>
      </c>
      <c r="T715" s="143">
        <f>S715*H715</f>
        <v>0</v>
      </c>
      <c r="AR715" s="144" t="s">
        <v>258</v>
      </c>
      <c r="AT715" s="144" t="s">
        <v>152</v>
      </c>
      <c r="AU715" s="144" t="s">
        <v>85</v>
      </c>
      <c r="AY715" s="16" t="s">
        <v>150</v>
      </c>
      <c r="BE715" s="145">
        <f>IF(N715="základní",J715,0)</f>
        <v>0</v>
      </c>
      <c r="BF715" s="145">
        <f>IF(N715="snížená",J715,0)</f>
        <v>0</v>
      </c>
      <c r="BG715" s="145">
        <f>IF(N715="zákl. přenesená",J715,0)</f>
        <v>0</v>
      </c>
      <c r="BH715" s="145">
        <f>IF(N715="sníž. přenesená",J715,0)</f>
        <v>0</v>
      </c>
      <c r="BI715" s="145">
        <f>IF(N715="nulová",J715,0)</f>
        <v>0</v>
      </c>
      <c r="BJ715" s="16" t="s">
        <v>83</v>
      </c>
      <c r="BK715" s="145">
        <f>ROUND(I715*H715,2)</f>
        <v>0</v>
      </c>
      <c r="BL715" s="16" t="s">
        <v>258</v>
      </c>
      <c r="BM715" s="144" t="s">
        <v>1031</v>
      </c>
    </row>
    <row r="716" spans="2:47" s="1" customFormat="1" ht="28.8">
      <c r="B716" s="31"/>
      <c r="D716" s="146" t="s">
        <v>158</v>
      </c>
      <c r="F716" s="147" t="s">
        <v>1032</v>
      </c>
      <c r="I716" s="148"/>
      <c r="L716" s="31"/>
      <c r="M716" s="149"/>
      <c r="T716" s="53"/>
      <c r="AT716" s="16" t="s">
        <v>158</v>
      </c>
      <c r="AU716" s="16" t="s">
        <v>85</v>
      </c>
    </row>
    <row r="717" spans="2:63" s="11" customFormat="1" ht="22.65" customHeight="1">
      <c r="B717" s="120"/>
      <c r="D717" s="121" t="s">
        <v>75</v>
      </c>
      <c r="E717" s="130" t="s">
        <v>1033</v>
      </c>
      <c r="F717" s="130" t="s">
        <v>1034</v>
      </c>
      <c r="I717" s="123"/>
      <c r="J717" s="131">
        <f>BK717</f>
        <v>0</v>
      </c>
      <c r="L717" s="120"/>
      <c r="M717" s="125"/>
      <c r="P717" s="126">
        <f>SUM(P718:P730)</f>
        <v>0</v>
      </c>
      <c r="R717" s="126">
        <f>SUM(R718:R730)</f>
        <v>0.015047040000000001</v>
      </c>
      <c r="T717" s="127">
        <f>SUM(T718:T730)</f>
        <v>0</v>
      </c>
      <c r="AR717" s="121" t="s">
        <v>85</v>
      </c>
      <c r="AT717" s="128" t="s">
        <v>75</v>
      </c>
      <c r="AU717" s="128" t="s">
        <v>83</v>
      </c>
      <c r="AY717" s="121" t="s">
        <v>150</v>
      </c>
      <c r="BK717" s="129">
        <f>SUM(BK718:BK730)</f>
        <v>0</v>
      </c>
    </row>
    <row r="718" spans="2:65" s="1" customFormat="1" ht="24.15" customHeight="1">
      <c r="B718" s="31"/>
      <c r="C718" s="132" t="s">
        <v>1035</v>
      </c>
      <c r="D718" s="132" t="s">
        <v>152</v>
      </c>
      <c r="E718" s="133" t="s">
        <v>1036</v>
      </c>
      <c r="F718" s="134" t="s">
        <v>1037</v>
      </c>
      <c r="G718" s="135" t="s">
        <v>155</v>
      </c>
      <c r="H718" s="136">
        <v>46.1</v>
      </c>
      <c r="I718" s="137"/>
      <c r="J718" s="138">
        <f>ROUND(I718*H718,2)</f>
        <v>0</v>
      </c>
      <c r="K718" s="139"/>
      <c r="L718" s="31"/>
      <c r="M718" s="140" t="s">
        <v>1</v>
      </c>
      <c r="N718" s="141" t="s">
        <v>41</v>
      </c>
      <c r="P718" s="142">
        <f>O718*H718</f>
        <v>0</v>
      </c>
      <c r="Q718" s="142">
        <v>0</v>
      </c>
      <c r="R718" s="142">
        <f>Q718*H718</f>
        <v>0</v>
      </c>
      <c r="S718" s="142">
        <v>0</v>
      </c>
      <c r="T718" s="143">
        <f>S718*H718</f>
        <v>0</v>
      </c>
      <c r="AR718" s="144" t="s">
        <v>258</v>
      </c>
      <c r="AT718" s="144" t="s">
        <v>152</v>
      </c>
      <c r="AU718" s="144" t="s">
        <v>85</v>
      </c>
      <c r="AY718" s="16" t="s">
        <v>150</v>
      </c>
      <c r="BE718" s="145">
        <f>IF(N718="základní",J718,0)</f>
        <v>0</v>
      </c>
      <c r="BF718" s="145">
        <f>IF(N718="snížená",J718,0)</f>
        <v>0</v>
      </c>
      <c r="BG718" s="145">
        <f>IF(N718="zákl. přenesená",J718,0)</f>
        <v>0</v>
      </c>
      <c r="BH718" s="145">
        <f>IF(N718="sníž. přenesená",J718,0)</f>
        <v>0</v>
      </c>
      <c r="BI718" s="145">
        <f>IF(N718="nulová",J718,0)</f>
        <v>0</v>
      </c>
      <c r="BJ718" s="16" t="s">
        <v>83</v>
      </c>
      <c r="BK718" s="145">
        <f>ROUND(I718*H718,2)</f>
        <v>0</v>
      </c>
      <c r="BL718" s="16" t="s">
        <v>258</v>
      </c>
      <c r="BM718" s="144" t="s">
        <v>1038</v>
      </c>
    </row>
    <row r="719" spans="2:47" s="1" customFormat="1" ht="19.2">
      <c r="B719" s="31"/>
      <c r="D719" s="146" t="s">
        <v>158</v>
      </c>
      <c r="F719" s="147" t="s">
        <v>1039</v>
      </c>
      <c r="I719" s="148"/>
      <c r="L719" s="31"/>
      <c r="M719" s="149"/>
      <c r="T719" s="53"/>
      <c r="AT719" s="16" t="s">
        <v>158</v>
      </c>
      <c r="AU719" s="16" t="s">
        <v>85</v>
      </c>
    </row>
    <row r="720" spans="2:51" s="12" customFormat="1" ht="12">
      <c r="B720" s="150"/>
      <c r="D720" s="146" t="s">
        <v>160</v>
      </c>
      <c r="E720" s="151" t="s">
        <v>1</v>
      </c>
      <c r="F720" s="152" t="s">
        <v>1040</v>
      </c>
      <c r="H720" s="153">
        <v>46.1</v>
      </c>
      <c r="I720" s="154"/>
      <c r="L720" s="150"/>
      <c r="M720" s="155"/>
      <c r="T720" s="156"/>
      <c r="AT720" s="151" t="s">
        <v>160</v>
      </c>
      <c r="AU720" s="151" t="s">
        <v>85</v>
      </c>
      <c r="AV720" s="12" t="s">
        <v>85</v>
      </c>
      <c r="AW720" s="12" t="s">
        <v>32</v>
      </c>
      <c r="AX720" s="12" t="s">
        <v>83</v>
      </c>
      <c r="AY720" s="151" t="s">
        <v>150</v>
      </c>
    </row>
    <row r="721" spans="2:65" s="1" customFormat="1" ht="16.5" customHeight="1">
      <c r="B721" s="31"/>
      <c r="C721" s="170" t="s">
        <v>1041</v>
      </c>
      <c r="D721" s="170" t="s">
        <v>266</v>
      </c>
      <c r="E721" s="171" t="s">
        <v>1042</v>
      </c>
      <c r="F721" s="172" t="s">
        <v>1043</v>
      </c>
      <c r="G721" s="173" t="s">
        <v>155</v>
      </c>
      <c r="H721" s="174">
        <v>47.022</v>
      </c>
      <c r="I721" s="175"/>
      <c r="J721" s="176">
        <f>ROUND(I721*H721,2)</f>
        <v>0</v>
      </c>
      <c r="K721" s="177"/>
      <c r="L721" s="178"/>
      <c r="M721" s="179" t="s">
        <v>1</v>
      </c>
      <c r="N721" s="180" t="s">
        <v>41</v>
      </c>
      <c r="P721" s="142">
        <f>O721*H721</f>
        <v>0</v>
      </c>
      <c r="Q721" s="142">
        <v>0.0002</v>
      </c>
      <c r="R721" s="142">
        <f>Q721*H721</f>
        <v>0.0094044</v>
      </c>
      <c r="S721" s="142">
        <v>0</v>
      </c>
      <c r="T721" s="143">
        <f>S721*H721</f>
        <v>0</v>
      </c>
      <c r="AR721" s="144" t="s">
        <v>371</v>
      </c>
      <c r="AT721" s="144" t="s">
        <v>266</v>
      </c>
      <c r="AU721" s="144" t="s">
        <v>85</v>
      </c>
      <c r="AY721" s="16" t="s">
        <v>150</v>
      </c>
      <c r="BE721" s="145">
        <f>IF(N721="základní",J721,0)</f>
        <v>0</v>
      </c>
      <c r="BF721" s="145">
        <f>IF(N721="snížená",J721,0)</f>
        <v>0</v>
      </c>
      <c r="BG721" s="145">
        <f>IF(N721="zákl. přenesená",J721,0)</f>
        <v>0</v>
      </c>
      <c r="BH721" s="145">
        <f>IF(N721="sníž. přenesená",J721,0)</f>
        <v>0</v>
      </c>
      <c r="BI721" s="145">
        <f>IF(N721="nulová",J721,0)</f>
        <v>0</v>
      </c>
      <c r="BJ721" s="16" t="s">
        <v>83</v>
      </c>
      <c r="BK721" s="145">
        <f>ROUND(I721*H721,2)</f>
        <v>0</v>
      </c>
      <c r="BL721" s="16" t="s">
        <v>258</v>
      </c>
      <c r="BM721" s="144" t="s">
        <v>1044</v>
      </c>
    </row>
    <row r="722" spans="2:47" s="1" customFormat="1" ht="12">
      <c r="B722" s="31"/>
      <c r="D722" s="146" t="s">
        <v>158</v>
      </c>
      <c r="F722" s="147" t="s">
        <v>1043</v>
      </c>
      <c r="I722" s="148"/>
      <c r="L722" s="31"/>
      <c r="M722" s="149"/>
      <c r="T722" s="53"/>
      <c r="AT722" s="16" t="s">
        <v>158</v>
      </c>
      <c r="AU722" s="16" t="s">
        <v>85</v>
      </c>
    </row>
    <row r="723" spans="2:51" s="12" customFormat="1" ht="12">
      <c r="B723" s="150"/>
      <c r="D723" s="146" t="s">
        <v>160</v>
      </c>
      <c r="F723" s="152" t="s">
        <v>1045</v>
      </c>
      <c r="H723" s="153">
        <v>47.022</v>
      </c>
      <c r="I723" s="154"/>
      <c r="L723" s="150"/>
      <c r="M723" s="155"/>
      <c r="T723" s="156"/>
      <c r="AT723" s="151" t="s">
        <v>160</v>
      </c>
      <c r="AU723" s="151" t="s">
        <v>85</v>
      </c>
      <c r="AV723" s="12" t="s">
        <v>85</v>
      </c>
      <c r="AW723" s="12" t="s">
        <v>4</v>
      </c>
      <c r="AX723" s="12" t="s">
        <v>83</v>
      </c>
      <c r="AY723" s="151" t="s">
        <v>150</v>
      </c>
    </row>
    <row r="724" spans="2:65" s="1" customFormat="1" ht="24.15" customHeight="1">
      <c r="B724" s="31"/>
      <c r="C724" s="132" t="s">
        <v>1046</v>
      </c>
      <c r="D724" s="132" t="s">
        <v>152</v>
      </c>
      <c r="E724" s="133" t="s">
        <v>1047</v>
      </c>
      <c r="F724" s="134" t="s">
        <v>1048</v>
      </c>
      <c r="G724" s="135" t="s">
        <v>155</v>
      </c>
      <c r="H724" s="136">
        <v>46.1</v>
      </c>
      <c r="I724" s="137"/>
      <c r="J724" s="138">
        <f>ROUND(I724*H724,2)</f>
        <v>0</v>
      </c>
      <c r="K724" s="139"/>
      <c r="L724" s="31"/>
      <c r="M724" s="140" t="s">
        <v>1</v>
      </c>
      <c r="N724" s="141" t="s">
        <v>41</v>
      </c>
      <c r="P724" s="142">
        <f>O724*H724</f>
        <v>0</v>
      </c>
      <c r="Q724" s="142">
        <v>0</v>
      </c>
      <c r="R724" s="142">
        <f>Q724*H724</f>
        <v>0</v>
      </c>
      <c r="S724" s="142">
        <v>0</v>
      </c>
      <c r="T724" s="143">
        <f>S724*H724</f>
        <v>0</v>
      </c>
      <c r="AR724" s="144" t="s">
        <v>258</v>
      </c>
      <c r="AT724" s="144" t="s">
        <v>152</v>
      </c>
      <c r="AU724" s="144" t="s">
        <v>85</v>
      </c>
      <c r="AY724" s="16" t="s">
        <v>150</v>
      </c>
      <c r="BE724" s="145">
        <f>IF(N724="základní",J724,0)</f>
        <v>0</v>
      </c>
      <c r="BF724" s="145">
        <f>IF(N724="snížená",J724,0)</f>
        <v>0</v>
      </c>
      <c r="BG724" s="145">
        <f>IF(N724="zákl. přenesená",J724,0)</f>
        <v>0</v>
      </c>
      <c r="BH724" s="145">
        <f>IF(N724="sníž. přenesená",J724,0)</f>
        <v>0</v>
      </c>
      <c r="BI724" s="145">
        <f>IF(N724="nulová",J724,0)</f>
        <v>0</v>
      </c>
      <c r="BJ724" s="16" t="s">
        <v>83</v>
      </c>
      <c r="BK724" s="145">
        <f>ROUND(I724*H724,2)</f>
        <v>0</v>
      </c>
      <c r="BL724" s="16" t="s">
        <v>258</v>
      </c>
      <c r="BM724" s="144" t="s">
        <v>1049</v>
      </c>
    </row>
    <row r="725" spans="2:47" s="1" customFormat="1" ht="19.2">
      <c r="B725" s="31"/>
      <c r="D725" s="146" t="s">
        <v>158</v>
      </c>
      <c r="F725" s="147" t="s">
        <v>1050</v>
      </c>
      <c r="I725" s="148"/>
      <c r="L725" s="31"/>
      <c r="M725" s="149"/>
      <c r="T725" s="53"/>
      <c r="AT725" s="16" t="s">
        <v>158</v>
      </c>
      <c r="AU725" s="16" t="s">
        <v>85</v>
      </c>
    </row>
    <row r="726" spans="2:65" s="1" customFormat="1" ht="16.5" customHeight="1">
      <c r="B726" s="31"/>
      <c r="C726" s="170" t="s">
        <v>1051</v>
      </c>
      <c r="D726" s="170" t="s">
        <v>266</v>
      </c>
      <c r="E726" s="171" t="s">
        <v>1052</v>
      </c>
      <c r="F726" s="172" t="s">
        <v>1053</v>
      </c>
      <c r="G726" s="173" t="s">
        <v>155</v>
      </c>
      <c r="H726" s="174">
        <v>47.022</v>
      </c>
      <c r="I726" s="175"/>
      <c r="J726" s="176">
        <f>ROUND(I726*H726,2)</f>
        <v>0</v>
      </c>
      <c r="K726" s="177"/>
      <c r="L726" s="178"/>
      <c r="M726" s="179" t="s">
        <v>1</v>
      </c>
      <c r="N726" s="180" t="s">
        <v>41</v>
      </c>
      <c r="P726" s="142">
        <f>O726*H726</f>
        <v>0</v>
      </c>
      <c r="Q726" s="142">
        <v>0.00012</v>
      </c>
      <c r="R726" s="142">
        <f>Q726*H726</f>
        <v>0.00564264</v>
      </c>
      <c r="S726" s="142">
        <v>0</v>
      </c>
      <c r="T726" s="143">
        <f>S726*H726</f>
        <v>0</v>
      </c>
      <c r="AR726" s="144" t="s">
        <v>371</v>
      </c>
      <c r="AT726" s="144" t="s">
        <v>266</v>
      </c>
      <c r="AU726" s="144" t="s">
        <v>85</v>
      </c>
      <c r="AY726" s="16" t="s">
        <v>150</v>
      </c>
      <c r="BE726" s="145">
        <f>IF(N726="základní",J726,0)</f>
        <v>0</v>
      </c>
      <c r="BF726" s="145">
        <f>IF(N726="snížená",J726,0)</f>
        <v>0</v>
      </c>
      <c r="BG726" s="145">
        <f>IF(N726="zákl. přenesená",J726,0)</f>
        <v>0</v>
      </c>
      <c r="BH726" s="145">
        <f>IF(N726="sníž. přenesená",J726,0)</f>
        <v>0</v>
      </c>
      <c r="BI726" s="145">
        <f>IF(N726="nulová",J726,0)</f>
        <v>0</v>
      </c>
      <c r="BJ726" s="16" t="s">
        <v>83</v>
      </c>
      <c r="BK726" s="145">
        <f>ROUND(I726*H726,2)</f>
        <v>0</v>
      </c>
      <c r="BL726" s="16" t="s">
        <v>258</v>
      </c>
      <c r="BM726" s="144" t="s">
        <v>1054</v>
      </c>
    </row>
    <row r="727" spans="2:47" s="1" customFormat="1" ht="12">
      <c r="B727" s="31"/>
      <c r="D727" s="146" t="s">
        <v>158</v>
      </c>
      <c r="F727" s="147" t="s">
        <v>1055</v>
      </c>
      <c r="I727" s="148"/>
      <c r="L727" s="31"/>
      <c r="M727" s="149"/>
      <c r="T727" s="53"/>
      <c r="AT727" s="16" t="s">
        <v>158</v>
      </c>
      <c r="AU727" s="16" t="s">
        <v>85</v>
      </c>
    </row>
    <row r="728" spans="2:51" s="12" customFormat="1" ht="12">
      <c r="B728" s="150"/>
      <c r="D728" s="146" t="s">
        <v>160</v>
      </c>
      <c r="F728" s="152" t="s">
        <v>1045</v>
      </c>
      <c r="H728" s="153">
        <v>47.022</v>
      </c>
      <c r="I728" s="154"/>
      <c r="L728" s="150"/>
      <c r="M728" s="155"/>
      <c r="T728" s="156"/>
      <c r="AT728" s="151" t="s">
        <v>160</v>
      </c>
      <c r="AU728" s="151" t="s">
        <v>85</v>
      </c>
      <c r="AV728" s="12" t="s">
        <v>85</v>
      </c>
      <c r="AW728" s="12" t="s">
        <v>4</v>
      </c>
      <c r="AX728" s="12" t="s">
        <v>83</v>
      </c>
      <c r="AY728" s="151" t="s">
        <v>150</v>
      </c>
    </row>
    <row r="729" spans="2:65" s="1" customFormat="1" ht="24.15" customHeight="1">
      <c r="B729" s="31"/>
      <c r="C729" s="132" t="s">
        <v>1056</v>
      </c>
      <c r="D729" s="132" t="s">
        <v>152</v>
      </c>
      <c r="E729" s="133" t="s">
        <v>1057</v>
      </c>
      <c r="F729" s="134" t="s">
        <v>1058</v>
      </c>
      <c r="G729" s="135" t="s">
        <v>902</v>
      </c>
      <c r="H729" s="181"/>
      <c r="I729" s="137"/>
      <c r="J729" s="138">
        <f>ROUND(I729*H729,2)</f>
        <v>0</v>
      </c>
      <c r="K729" s="139"/>
      <c r="L729" s="31"/>
      <c r="M729" s="140" t="s">
        <v>1</v>
      </c>
      <c r="N729" s="141" t="s">
        <v>41</v>
      </c>
      <c r="P729" s="142">
        <f>O729*H729</f>
        <v>0</v>
      </c>
      <c r="Q729" s="142">
        <v>0</v>
      </c>
      <c r="R729" s="142">
        <f>Q729*H729</f>
        <v>0</v>
      </c>
      <c r="S729" s="142">
        <v>0</v>
      </c>
      <c r="T729" s="143">
        <f>S729*H729</f>
        <v>0</v>
      </c>
      <c r="AR729" s="144" t="s">
        <v>258</v>
      </c>
      <c r="AT729" s="144" t="s">
        <v>152</v>
      </c>
      <c r="AU729" s="144" t="s">
        <v>85</v>
      </c>
      <c r="AY729" s="16" t="s">
        <v>150</v>
      </c>
      <c r="BE729" s="145">
        <f>IF(N729="základní",J729,0)</f>
        <v>0</v>
      </c>
      <c r="BF729" s="145">
        <f>IF(N729="snížená",J729,0)</f>
        <v>0</v>
      </c>
      <c r="BG729" s="145">
        <f>IF(N729="zákl. přenesená",J729,0)</f>
        <v>0</v>
      </c>
      <c r="BH729" s="145">
        <f>IF(N729="sníž. přenesená",J729,0)</f>
        <v>0</v>
      </c>
      <c r="BI729" s="145">
        <f>IF(N729="nulová",J729,0)</f>
        <v>0</v>
      </c>
      <c r="BJ729" s="16" t="s">
        <v>83</v>
      </c>
      <c r="BK729" s="145">
        <f>ROUND(I729*H729,2)</f>
        <v>0</v>
      </c>
      <c r="BL729" s="16" t="s">
        <v>258</v>
      </c>
      <c r="BM729" s="144" t="s">
        <v>1059</v>
      </c>
    </row>
    <row r="730" spans="2:47" s="1" customFormat="1" ht="28.8">
      <c r="B730" s="31"/>
      <c r="D730" s="146" t="s">
        <v>158</v>
      </c>
      <c r="F730" s="147" t="s">
        <v>1060</v>
      </c>
      <c r="I730" s="148"/>
      <c r="L730" s="31"/>
      <c r="M730" s="149"/>
      <c r="T730" s="53"/>
      <c r="AT730" s="16" t="s">
        <v>158</v>
      </c>
      <c r="AU730" s="16" t="s">
        <v>85</v>
      </c>
    </row>
    <row r="731" spans="2:63" s="11" customFormat="1" ht="22.65" customHeight="1">
      <c r="B731" s="120"/>
      <c r="D731" s="121" t="s">
        <v>75</v>
      </c>
      <c r="E731" s="130" t="s">
        <v>1061</v>
      </c>
      <c r="F731" s="130" t="s">
        <v>1062</v>
      </c>
      <c r="I731" s="123"/>
      <c r="J731" s="131">
        <f>BK731</f>
        <v>0</v>
      </c>
      <c r="L731" s="120"/>
      <c r="M731" s="125"/>
      <c r="P731" s="126">
        <f>SUM(P732:P747)</f>
        <v>0</v>
      </c>
      <c r="R731" s="126">
        <f>SUM(R732:R747)</f>
        <v>0.0104</v>
      </c>
      <c r="T731" s="127">
        <f>SUM(T732:T747)</f>
        <v>0</v>
      </c>
      <c r="AR731" s="121" t="s">
        <v>85</v>
      </c>
      <c r="AT731" s="128" t="s">
        <v>75</v>
      </c>
      <c r="AU731" s="128" t="s">
        <v>83</v>
      </c>
      <c r="AY731" s="121" t="s">
        <v>150</v>
      </c>
      <c r="BK731" s="129">
        <f>SUM(BK732:BK747)</f>
        <v>0</v>
      </c>
    </row>
    <row r="732" spans="2:65" s="1" customFormat="1" ht="33" customHeight="1">
      <c r="B732" s="31"/>
      <c r="C732" s="132" t="s">
        <v>1063</v>
      </c>
      <c r="D732" s="132" t="s">
        <v>152</v>
      </c>
      <c r="E732" s="133" t="s">
        <v>1064</v>
      </c>
      <c r="F732" s="134" t="s">
        <v>1065</v>
      </c>
      <c r="G732" s="135" t="s">
        <v>712</v>
      </c>
      <c r="H732" s="136">
        <v>6</v>
      </c>
      <c r="I732" s="137"/>
      <c r="J732" s="138">
        <f>ROUND(I732*H732,2)</f>
        <v>0</v>
      </c>
      <c r="K732" s="139"/>
      <c r="L732" s="31"/>
      <c r="M732" s="140" t="s">
        <v>1</v>
      </c>
      <c r="N732" s="141" t="s">
        <v>41</v>
      </c>
      <c r="P732" s="142">
        <f>O732*H732</f>
        <v>0</v>
      </c>
      <c r="Q732" s="142">
        <v>0.00052</v>
      </c>
      <c r="R732" s="142">
        <f>Q732*H732</f>
        <v>0.0031199999999999995</v>
      </c>
      <c r="S732" s="142">
        <v>0</v>
      </c>
      <c r="T732" s="143">
        <f>S732*H732</f>
        <v>0</v>
      </c>
      <c r="AR732" s="144" t="s">
        <v>258</v>
      </c>
      <c r="AT732" s="144" t="s">
        <v>152</v>
      </c>
      <c r="AU732" s="144" t="s">
        <v>85</v>
      </c>
      <c r="AY732" s="16" t="s">
        <v>150</v>
      </c>
      <c r="BE732" s="145">
        <f>IF(N732="základní",J732,0)</f>
        <v>0</v>
      </c>
      <c r="BF732" s="145">
        <f>IF(N732="snížená",J732,0)</f>
        <v>0</v>
      </c>
      <c r="BG732" s="145">
        <f>IF(N732="zákl. přenesená",J732,0)</f>
        <v>0</v>
      </c>
      <c r="BH732" s="145">
        <f>IF(N732="sníž. přenesená",J732,0)</f>
        <v>0</v>
      </c>
      <c r="BI732" s="145">
        <f>IF(N732="nulová",J732,0)</f>
        <v>0</v>
      </c>
      <c r="BJ732" s="16" t="s">
        <v>83</v>
      </c>
      <c r="BK732" s="145">
        <f>ROUND(I732*H732,2)</f>
        <v>0</v>
      </c>
      <c r="BL732" s="16" t="s">
        <v>258</v>
      </c>
      <c r="BM732" s="144" t="s">
        <v>1066</v>
      </c>
    </row>
    <row r="733" spans="2:47" s="1" customFormat="1" ht="19.2">
      <c r="B733" s="31"/>
      <c r="D733" s="146" t="s">
        <v>158</v>
      </c>
      <c r="F733" s="147" t="s">
        <v>1067</v>
      </c>
      <c r="I733" s="148"/>
      <c r="L733" s="31"/>
      <c r="M733" s="149"/>
      <c r="T733" s="53"/>
      <c r="AT733" s="16" t="s">
        <v>158</v>
      </c>
      <c r="AU733" s="16" t="s">
        <v>85</v>
      </c>
    </row>
    <row r="734" spans="2:65" s="1" customFormat="1" ht="24.15" customHeight="1">
      <c r="B734" s="31"/>
      <c r="C734" s="132" t="s">
        <v>1068</v>
      </c>
      <c r="D734" s="132" t="s">
        <v>152</v>
      </c>
      <c r="E734" s="133" t="s">
        <v>1069</v>
      </c>
      <c r="F734" s="134" t="s">
        <v>1070</v>
      </c>
      <c r="G734" s="135" t="s">
        <v>712</v>
      </c>
      <c r="H734" s="136">
        <v>3</v>
      </c>
      <c r="I734" s="137"/>
      <c r="J734" s="138">
        <f>ROUND(I734*H734,2)</f>
        <v>0</v>
      </c>
      <c r="K734" s="139"/>
      <c r="L734" s="31"/>
      <c r="M734" s="140" t="s">
        <v>1</v>
      </c>
      <c r="N734" s="141" t="s">
        <v>41</v>
      </c>
      <c r="P734" s="142">
        <f>O734*H734</f>
        <v>0</v>
      </c>
      <c r="Q734" s="142">
        <v>0.00052</v>
      </c>
      <c r="R734" s="142">
        <f>Q734*H734</f>
        <v>0.0015599999999999998</v>
      </c>
      <c r="S734" s="142">
        <v>0</v>
      </c>
      <c r="T734" s="143">
        <f>S734*H734</f>
        <v>0</v>
      </c>
      <c r="AR734" s="144" t="s">
        <v>258</v>
      </c>
      <c r="AT734" s="144" t="s">
        <v>152</v>
      </c>
      <c r="AU734" s="144" t="s">
        <v>85</v>
      </c>
      <c r="AY734" s="16" t="s">
        <v>150</v>
      </c>
      <c r="BE734" s="145">
        <f>IF(N734="základní",J734,0)</f>
        <v>0</v>
      </c>
      <c r="BF734" s="145">
        <f>IF(N734="snížená",J734,0)</f>
        <v>0</v>
      </c>
      <c r="BG734" s="145">
        <f>IF(N734="zákl. přenesená",J734,0)</f>
        <v>0</v>
      </c>
      <c r="BH734" s="145">
        <f>IF(N734="sníž. přenesená",J734,0)</f>
        <v>0</v>
      </c>
      <c r="BI734" s="145">
        <f>IF(N734="nulová",J734,0)</f>
        <v>0</v>
      </c>
      <c r="BJ734" s="16" t="s">
        <v>83</v>
      </c>
      <c r="BK734" s="145">
        <f>ROUND(I734*H734,2)</f>
        <v>0</v>
      </c>
      <c r="BL734" s="16" t="s">
        <v>258</v>
      </c>
      <c r="BM734" s="144" t="s">
        <v>1071</v>
      </c>
    </row>
    <row r="735" spans="2:47" s="1" customFormat="1" ht="19.2">
      <c r="B735" s="31"/>
      <c r="D735" s="146" t="s">
        <v>158</v>
      </c>
      <c r="F735" s="147" t="s">
        <v>1067</v>
      </c>
      <c r="I735" s="148"/>
      <c r="L735" s="31"/>
      <c r="M735" s="149"/>
      <c r="T735" s="53"/>
      <c r="AT735" s="16" t="s">
        <v>158</v>
      </c>
      <c r="AU735" s="16" t="s">
        <v>85</v>
      </c>
    </row>
    <row r="736" spans="2:65" s="1" customFormat="1" ht="24.15" customHeight="1">
      <c r="B736" s="31"/>
      <c r="C736" s="132" t="s">
        <v>1072</v>
      </c>
      <c r="D736" s="132" t="s">
        <v>152</v>
      </c>
      <c r="E736" s="133" t="s">
        <v>1073</v>
      </c>
      <c r="F736" s="134" t="s">
        <v>1074</v>
      </c>
      <c r="G736" s="135" t="s">
        <v>712</v>
      </c>
      <c r="H736" s="136">
        <v>7</v>
      </c>
      <c r="I736" s="137"/>
      <c r="J736" s="138">
        <f>ROUND(I736*H736,2)</f>
        <v>0</v>
      </c>
      <c r="K736" s="139"/>
      <c r="L736" s="31"/>
      <c r="M736" s="140" t="s">
        <v>1</v>
      </c>
      <c r="N736" s="141" t="s">
        <v>41</v>
      </c>
      <c r="P736" s="142">
        <f>O736*H736</f>
        <v>0</v>
      </c>
      <c r="Q736" s="142">
        <v>0.00052</v>
      </c>
      <c r="R736" s="142">
        <f>Q736*H736</f>
        <v>0.0036399999999999996</v>
      </c>
      <c r="S736" s="142">
        <v>0</v>
      </c>
      <c r="T736" s="143">
        <f>S736*H736</f>
        <v>0</v>
      </c>
      <c r="AR736" s="144" t="s">
        <v>258</v>
      </c>
      <c r="AT736" s="144" t="s">
        <v>152</v>
      </c>
      <c r="AU736" s="144" t="s">
        <v>85</v>
      </c>
      <c r="AY736" s="16" t="s">
        <v>150</v>
      </c>
      <c r="BE736" s="145">
        <f>IF(N736="základní",J736,0)</f>
        <v>0</v>
      </c>
      <c r="BF736" s="145">
        <f>IF(N736="snížená",J736,0)</f>
        <v>0</v>
      </c>
      <c r="BG736" s="145">
        <f>IF(N736="zákl. přenesená",J736,0)</f>
        <v>0</v>
      </c>
      <c r="BH736" s="145">
        <f>IF(N736="sníž. přenesená",J736,0)</f>
        <v>0</v>
      </c>
      <c r="BI736" s="145">
        <f>IF(N736="nulová",J736,0)</f>
        <v>0</v>
      </c>
      <c r="BJ736" s="16" t="s">
        <v>83</v>
      </c>
      <c r="BK736" s="145">
        <f>ROUND(I736*H736,2)</f>
        <v>0</v>
      </c>
      <c r="BL736" s="16" t="s">
        <v>258</v>
      </c>
      <c r="BM736" s="144" t="s">
        <v>1075</v>
      </c>
    </row>
    <row r="737" spans="2:47" s="1" customFormat="1" ht="19.2">
      <c r="B737" s="31"/>
      <c r="D737" s="146" t="s">
        <v>158</v>
      </c>
      <c r="F737" s="147" t="s">
        <v>1076</v>
      </c>
      <c r="I737" s="148"/>
      <c r="L737" s="31"/>
      <c r="M737" s="149"/>
      <c r="T737" s="53"/>
      <c r="AT737" s="16" t="s">
        <v>158</v>
      </c>
      <c r="AU737" s="16" t="s">
        <v>85</v>
      </c>
    </row>
    <row r="738" spans="2:65" s="1" customFormat="1" ht="24.15" customHeight="1">
      <c r="B738" s="31"/>
      <c r="C738" s="132" t="s">
        <v>1077</v>
      </c>
      <c r="D738" s="132" t="s">
        <v>152</v>
      </c>
      <c r="E738" s="133" t="s">
        <v>1078</v>
      </c>
      <c r="F738" s="134" t="s">
        <v>1079</v>
      </c>
      <c r="G738" s="135" t="s">
        <v>712</v>
      </c>
      <c r="H738" s="136">
        <v>4</v>
      </c>
      <c r="I738" s="137"/>
      <c r="J738" s="138">
        <f>ROUND(I738*H738,2)</f>
        <v>0</v>
      </c>
      <c r="K738" s="139"/>
      <c r="L738" s="31"/>
      <c r="M738" s="140" t="s">
        <v>1</v>
      </c>
      <c r="N738" s="141" t="s">
        <v>41</v>
      </c>
      <c r="P738" s="142">
        <f>O738*H738</f>
        <v>0</v>
      </c>
      <c r="Q738" s="142">
        <v>0.00052</v>
      </c>
      <c r="R738" s="142">
        <f>Q738*H738</f>
        <v>0.00208</v>
      </c>
      <c r="S738" s="142">
        <v>0</v>
      </c>
      <c r="T738" s="143">
        <f>S738*H738</f>
        <v>0</v>
      </c>
      <c r="AR738" s="144" t="s">
        <v>258</v>
      </c>
      <c r="AT738" s="144" t="s">
        <v>152</v>
      </c>
      <c r="AU738" s="144" t="s">
        <v>85</v>
      </c>
      <c r="AY738" s="16" t="s">
        <v>150</v>
      </c>
      <c r="BE738" s="145">
        <f>IF(N738="základní",J738,0)</f>
        <v>0</v>
      </c>
      <c r="BF738" s="145">
        <f>IF(N738="snížená",J738,0)</f>
        <v>0</v>
      </c>
      <c r="BG738" s="145">
        <f>IF(N738="zákl. přenesená",J738,0)</f>
        <v>0</v>
      </c>
      <c r="BH738" s="145">
        <f>IF(N738="sníž. přenesená",J738,0)</f>
        <v>0</v>
      </c>
      <c r="BI738" s="145">
        <f>IF(N738="nulová",J738,0)</f>
        <v>0</v>
      </c>
      <c r="BJ738" s="16" t="s">
        <v>83</v>
      </c>
      <c r="BK738" s="145">
        <f>ROUND(I738*H738,2)</f>
        <v>0</v>
      </c>
      <c r="BL738" s="16" t="s">
        <v>258</v>
      </c>
      <c r="BM738" s="144" t="s">
        <v>1080</v>
      </c>
    </row>
    <row r="739" spans="2:47" s="1" customFormat="1" ht="19.2">
      <c r="B739" s="31"/>
      <c r="D739" s="146" t="s">
        <v>158</v>
      </c>
      <c r="F739" s="147" t="s">
        <v>1081</v>
      </c>
      <c r="I739" s="148"/>
      <c r="L739" s="31"/>
      <c r="M739" s="149"/>
      <c r="T739" s="53"/>
      <c r="AT739" s="16" t="s">
        <v>158</v>
      </c>
      <c r="AU739" s="16" t="s">
        <v>85</v>
      </c>
    </row>
    <row r="740" spans="2:65" s="1" customFormat="1" ht="16.5" customHeight="1">
      <c r="B740" s="31"/>
      <c r="C740" s="132" t="s">
        <v>1082</v>
      </c>
      <c r="D740" s="132" t="s">
        <v>152</v>
      </c>
      <c r="E740" s="133" t="s">
        <v>1083</v>
      </c>
      <c r="F740" s="134" t="s">
        <v>1084</v>
      </c>
      <c r="G740" s="135" t="s">
        <v>467</v>
      </c>
      <c r="H740" s="136">
        <v>3</v>
      </c>
      <c r="I740" s="137"/>
      <c r="J740" s="138">
        <f>ROUND(I740*H740,2)</f>
        <v>0</v>
      </c>
      <c r="K740" s="139"/>
      <c r="L740" s="31"/>
      <c r="M740" s="140" t="s">
        <v>1</v>
      </c>
      <c r="N740" s="141" t="s">
        <v>41</v>
      </c>
      <c r="P740" s="142">
        <f>O740*H740</f>
        <v>0</v>
      </c>
      <c r="Q740" s="142">
        <v>0</v>
      </c>
      <c r="R740" s="142">
        <f>Q740*H740</f>
        <v>0</v>
      </c>
      <c r="S740" s="142">
        <v>0</v>
      </c>
      <c r="T740" s="143">
        <f>S740*H740</f>
        <v>0</v>
      </c>
      <c r="AR740" s="144" t="s">
        <v>258</v>
      </c>
      <c r="AT740" s="144" t="s">
        <v>152</v>
      </c>
      <c r="AU740" s="144" t="s">
        <v>85</v>
      </c>
      <c r="AY740" s="16" t="s">
        <v>150</v>
      </c>
      <c r="BE740" s="145">
        <f>IF(N740="základní",J740,0)</f>
        <v>0</v>
      </c>
      <c r="BF740" s="145">
        <f>IF(N740="snížená",J740,0)</f>
        <v>0</v>
      </c>
      <c r="BG740" s="145">
        <f>IF(N740="zákl. přenesená",J740,0)</f>
        <v>0</v>
      </c>
      <c r="BH740" s="145">
        <f>IF(N740="sníž. přenesená",J740,0)</f>
        <v>0</v>
      </c>
      <c r="BI740" s="145">
        <f>IF(N740="nulová",J740,0)</f>
        <v>0</v>
      </c>
      <c r="BJ740" s="16" t="s">
        <v>83</v>
      </c>
      <c r="BK740" s="145">
        <f>ROUND(I740*H740,2)</f>
        <v>0</v>
      </c>
      <c r="BL740" s="16" t="s">
        <v>258</v>
      </c>
      <c r="BM740" s="144" t="s">
        <v>1085</v>
      </c>
    </row>
    <row r="741" spans="2:47" s="1" customFormat="1" ht="19.2">
      <c r="B741" s="31"/>
      <c r="D741" s="146" t="s">
        <v>158</v>
      </c>
      <c r="F741" s="147" t="s">
        <v>1086</v>
      </c>
      <c r="I741" s="148"/>
      <c r="L741" s="31"/>
      <c r="M741" s="149"/>
      <c r="T741" s="53"/>
      <c r="AT741" s="16" t="s">
        <v>158</v>
      </c>
      <c r="AU741" s="16" t="s">
        <v>85</v>
      </c>
    </row>
    <row r="742" spans="2:65" s="1" customFormat="1" ht="16.5" customHeight="1">
      <c r="B742" s="31"/>
      <c r="C742" s="132" t="s">
        <v>1087</v>
      </c>
      <c r="D742" s="132" t="s">
        <v>152</v>
      </c>
      <c r="E742" s="133" t="s">
        <v>1088</v>
      </c>
      <c r="F742" s="134" t="s">
        <v>1089</v>
      </c>
      <c r="G742" s="135" t="s">
        <v>467</v>
      </c>
      <c r="H742" s="136">
        <v>7</v>
      </c>
      <c r="I742" s="137"/>
      <c r="J742" s="138">
        <f>ROUND(I742*H742,2)</f>
        <v>0</v>
      </c>
      <c r="K742" s="139"/>
      <c r="L742" s="31"/>
      <c r="M742" s="140" t="s">
        <v>1</v>
      </c>
      <c r="N742" s="141" t="s">
        <v>41</v>
      </c>
      <c r="P742" s="142">
        <f>O742*H742</f>
        <v>0</v>
      </c>
      <c r="Q742" s="142">
        <v>0</v>
      </c>
      <c r="R742" s="142">
        <f>Q742*H742</f>
        <v>0</v>
      </c>
      <c r="S742" s="142">
        <v>0</v>
      </c>
      <c r="T742" s="143">
        <f>S742*H742</f>
        <v>0</v>
      </c>
      <c r="AR742" s="144" t="s">
        <v>258</v>
      </c>
      <c r="AT742" s="144" t="s">
        <v>152</v>
      </c>
      <c r="AU742" s="144" t="s">
        <v>85</v>
      </c>
      <c r="AY742" s="16" t="s">
        <v>150</v>
      </c>
      <c r="BE742" s="145">
        <f>IF(N742="základní",J742,0)</f>
        <v>0</v>
      </c>
      <c r="BF742" s="145">
        <f>IF(N742="snížená",J742,0)</f>
        <v>0</v>
      </c>
      <c r="BG742" s="145">
        <f>IF(N742="zákl. přenesená",J742,0)</f>
        <v>0</v>
      </c>
      <c r="BH742" s="145">
        <f>IF(N742="sníž. přenesená",J742,0)</f>
        <v>0</v>
      </c>
      <c r="BI742" s="145">
        <f>IF(N742="nulová",J742,0)</f>
        <v>0</v>
      </c>
      <c r="BJ742" s="16" t="s">
        <v>83</v>
      </c>
      <c r="BK742" s="145">
        <f>ROUND(I742*H742,2)</f>
        <v>0</v>
      </c>
      <c r="BL742" s="16" t="s">
        <v>258</v>
      </c>
      <c r="BM742" s="144" t="s">
        <v>1090</v>
      </c>
    </row>
    <row r="743" spans="2:47" s="1" customFormat="1" ht="19.2">
      <c r="B743" s="31"/>
      <c r="D743" s="146" t="s">
        <v>158</v>
      </c>
      <c r="F743" s="147" t="s">
        <v>1086</v>
      </c>
      <c r="I743" s="148"/>
      <c r="L743" s="31"/>
      <c r="M743" s="149"/>
      <c r="T743" s="53"/>
      <c r="AT743" s="16" t="s">
        <v>158</v>
      </c>
      <c r="AU743" s="16" t="s">
        <v>85</v>
      </c>
    </row>
    <row r="744" spans="2:65" s="1" customFormat="1" ht="16.5" customHeight="1">
      <c r="B744" s="31"/>
      <c r="C744" s="132" t="s">
        <v>1091</v>
      </c>
      <c r="D744" s="132" t="s">
        <v>152</v>
      </c>
      <c r="E744" s="133" t="s">
        <v>1092</v>
      </c>
      <c r="F744" s="134" t="s">
        <v>1093</v>
      </c>
      <c r="G744" s="135" t="s">
        <v>467</v>
      </c>
      <c r="H744" s="136">
        <v>6</v>
      </c>
      <c r="I744" s="137"/>
      <c r="J744" s="138">
        <f>ROUND(I744*H744,2)</f>
        <v>0</v>
      </c>
      <c r="K744" s="139"/>
      <c r="L744" s="31"/>
      <c r="M744" s="140" t="s">
        <v>1</v>
      </c>
      <c r="N744" s="141" t="s">
        <v>41</v>
      </c>
      <c r="P744" s="142">
        <f>O744*H744</f>
        <v>0</v>
      </c>
      <c r="Q744" s="142">
        <v>0</v>
      </c>
      <c r="R744" s="142">
        <f>Q744*H744</f>
        <v>0</v>
      </c>
      <c r="S744" s="142">
        <v>0</v>
      </c>
      <c r="T744" s="143">
        <f>S744*H744</f>
        <v>0</v>
      </c>
      <c r="AR744" s="144" t="s">
        <v>258</v>
      </c>
      <c r="AT744" s="144" t="s">
        <v>152</v>
      </c>
      <c r="AU744" s="144" t="s">
        <v>85</v>
      </c>
      <c r="AY744" s="16" t="s">
        <v>150</v>
      </c>
      <c r="BE744" s="145">
        <f>IF(N744="základní",J744,0)</f>
        <v>0</v>
      </c>
      <c r="BF744" s="145">
        <f>IF(N744="snížená",J744,0)</f>
        <v>0</v>
      </c>
      <c r="BG744" s="145">
        <f>IF(N744="zákl. přenesená",J744,0)</f>
        <v>0</v>
      </c>
      <c r="BH744" s="145">
        <f>IF(N744="sníž. přenesená",J744,0)</f>
        <v>0</v>
      </c>
      <c r="BI744" s="145">
        <f>IF(N744="nulová",J744,0)</f>
        <v>0</v>
      </c>
      <c r="BJ744" s="16" t="s">
        <v>83</v>
      </c>
      <c r="BK744" s="145">
        <f>ROUND(I744*H744,2)</f>
        <v>0</v>
      </c>
      <c r="BL744" s="16" t="s">
        <v>258</v>
      </c>
      <c r="BM744" s="144" t="s">
        <v>1094</v>
      </c>
    </row>
    <row r="745" spans="2:47" s="1" customFormat="1" ht="19.2">
      <c r="B745" s="31"/>
      <c r="D745" s="146" t="s">
        <v>158</v>
      </c>
      <c r="F745" s="147" t="s">
        <v>1086</v>
      </c>
      <c r="I745" s="148"/>
      <c r="L745" s="31"/>
      <c r="M745" s="149"/>
      <c r="T745" s="53"/>
      <c r="AT745" s="16" t="s">
        <v>158</v>
      </c>
      <c r="AU745" s="16" t="s">
        <v>85</v>
      </c>
    </row>
    <row r="746" spans="2:65" s="1" customFormat="1" ht="24.15" customHeight="1">
      <c r="B746" s="31"/>
      <c r="C746" s="132" t="s">
        <v>1095</v>
      </c>
      <c r="D746" s="132" t="s">
        <v>152</v>
      </c>
      <c r="E746" s="133" t="s">
        <v>1096</v>
      </c>
      <c r="F746" s="134" t="s">
        <v>1097</v>
      </c>
      <c r="G746" s="135" t="s">
        <v>902</v>
      </c>
      <c r="H746" s="181"/>
      <c r="I746" s="137"/>
      <c r="J746" s="138">
        <f>ROUND(I746*H746,2)</f>
        <v>0</v>
      </c>
      <c r="K746" s="139"/>
      <c r="L746" s="31"/>
      <c r="M746" s="140" t="s">
        <v>1</v>
      </c>
      <c r="N746" s="141" t="s">
        <v>41</v>
      </c>
      <c r="P746" s="142">
        <f>O746*H746</f>
        <v>0</v>
      </c>
      <c r="Q746" s="142">
        <v>0</v>
      </c>
      <c r="R746" s="142">
        <f>Q746*H746</f>
        <v>0</v>
      </c>
      <c r="S746" s="142">
        <v>0</v>
      </c>
      <c r="T746" s="143">
        <f>S746*H746</f>
        <v>0</v>
      </c>
      <c r="AR746" s="144" t="s">
        <v>258</v>
      </c>
      <c r="AT746" s="144" t="s">
        <v>152</v>
      </c>
      <c r="AU746" s="144" t="s">
        <v>85</v>
      </c>
      <c r="AY746" s="16" t="s">
        <v>150</v>
      </c>
      <c r="BE746" s="145">
        <f>IF(N746="základní",J746,0)</f>
        <v>0</v>
      </c>
      <c r="BF746" s="145">
        <f>IF(N746="snížená",J746,0)</f>
        <v>0</v>
      </c>
      <c r="BG746" s="145">
        <f>IF(N746="zákl. přenesená",J746,0)</f>
        <v>0</v>
      </c>
      <c r="BH746" s="145">
        <f>IF(N746="sníž. přenesená",J746,0)</f>
        <v>0</v>
      </c>
      <c r="BI746" s="145">
        <f>IF(N746="nulová",J746,0)</f>
        <v>0</v>
      </c>
      <c r="BJ746" s="16" t="s">
        <v>83</v>
      </c>
      <c r="BK746" s="145">
        <f>ROUND(I746*H746,2)</f>
        <v>0</v>
      </c>
      <c r="BL746" s="16" t="s">
        <v>258</v>
      </c>
      <c r="BM746" s="144" t="s">
        <v>1098</v>
      </c>
    </row>
    <row r="747" spans="2:47" s="1" customFormat="1" ht="28.8">
      <c r="B747" s="31"/>
      <c r="D747" s="146" t="s">
        <v>158</v>
      </c>
      <c r="F747" s="147" t="s">
        <v>1099</v>
      </c>
      <c r="I747" s="148"/>
      <c r="L747" s="31"/>
      <c r="M747" s="149"/>
      <c r="T747" s="53"/>
      <c r="AT747" s="16" t="s">
        <v>158</v>
      </c>
      <c r="AU747" s="16" t="s">
        <v>85</v>
      </c>
    </row>
    <row r="748" spans="2:63" s="11" customFormat="1" ht="22.65" customHeight="1">
      <c r="B748" s="120"/>
      <c r="D748" s="121" t="s">
        <v>75</v>
      </c>
      <c r="E748" s="130" t="s">
        <v>1100</v>
      </c>
      <c r="F748" s="130" t="s">
        <v>1101</v>
      </c>
      <c r="I748" s="123"/>
      <c r="J748" s="131">
        <f>BK748</f>
        <v>0</v>
      </c>
      <c r="L748" s="120"/>
      <c r="M748" s="125"/>
      <c r="P748" s="126">
        <f>SUM(P749:P754)</f>
        <v>0</v>
      </c>
      <c r="R748" s="126">
        <f>SUM(R749:R754)</f>
        <v>0</v>
      </c>
      <c r="T748" s="127">
        <f>SUM(T749:T754)</f>
        <v>0</v>
      </c>
      <c r="AR748" s="121" t="s">
        <v>85</v>
      </c>
      <c r="AT748" s="128" t="s">
        <v>75</v>
      </c>
      <c r="AU748" s="128" t="s">
        <v>83</v>
      </c>
      <c r="AY748" s="121" t="s">
        <v>150</v>
      </c>
      <c r="BK748" s="129">
        <f>SUM(BK749:BK754)</f>
        <v>0</v>
      </c>
    </row>
    <row r="749" spans="2:65" s="1" customFormat="1" ht="16.5" customHeight="1">
      <c r="B749" s="31"/>
      <c r="C749" s="132" t="s">
        <v>1102</v>
      </c>
      <c r="D749" s="132" t="s">
        <v>152</v>
      </c>
      <c r="E749" s="133" t="s">
        <v>1103</v>
      </c>
      <c r="F749" s="134" t="s">
        <v>1104</v>
      </c>
      <c r="G749" s="135" t="s">
        <v>467</v>
      </c>
      <c r="H749" s="136">
        <v>1</v>
      </c>
      <c r="I749" s="137"/>
      <c r="J749" s="138">
        <f>ROUND(I749*H749,2)</f>
        <v>0</v>
      </c>
      <c r="K749" s="139"/>
      <c r="L749" s="31"/>
      <c r="M749" s="140" t="s">
        <v>1</v>
      </c>
      <c r="N749" s="141" t="s">
        <v>41</v>
      </c>
      <c r="P749" s="142">
        <f>O749*H749</f>
        <v>0</v>
      </c>
      <c r="Q749" s="142">
        <v>0</v>
      </c>
      <c r="R749" s="142">
        <f>Q749*H749</f>
        <v>0</v>
      </c>
      <c r="S749" s="142">
        <v>0</v>
      </c>
      <c r="T749" s="143">
        <f>S749*H749</f>
        <v>0</v>
      </c>
      <c r="AR749" s="144" t="s">
        <v>258</v>
      </c>
      <c r="AT749" s="144" t="s">
        <v>152</v>
      </c>
      <c r="AU749" s="144" t="s">
        <v>85</v>
      </c>
      <c r="AY749" s="16" t="s">
        <v>150</v>
      </c>
      <c r="BE749" s="145">
        <f>IF(N749="základní",J749,0)</f>
        <v>0</v>
      </c>
      <c r="BF749" s="145">
        <f>IF(N749="snížená",J749,0)</f>
        <v>0</v>
      </c>
      <c r="BG749" s="145">
        <f>IF(N749="zákl. přenesená",J749,0)</f>
        <v>0</v>
      </c>
      <c r="BH749" s="145">
        <f>IF(N749="sníž. přenesená",J749,0)</f>
        <v>0</v>
      </c>
      <c r="BI749" s="145">
        <f>IF(N749="nulová",J749,0)</f>
        <v>0</v>
      </c>
      <c r="BJ749" s="16" t="s">
        <v>83</v>
      </c>
      <c r="BK749" s="145">
        <f>ROUND(I749*H749,2)</f>
        <v>0</v>
      </c>
      <c r="BL749" s="16" t="s">
        <v>258</v>
      </c>
      <c r="BM749" s="144" t="s">
        <v>1105</v>
      </c>
    </row>
    <row r="750" spans="2:47" s="1" customFormat="1" ht="12">
      <c r="B750" s="31"/>
      <c r="D750" s="146" t="s">
        <v>158</v>
      </c>
      <c r="F750" s="147" t="s">
        <v>1106</v>
      </c>
      <c r="I750" s="148"/>
      <c r="L750" s="31"/>
      <c r="M750" s="149"/>
      <c r="T750" s="53"/>
      <c r="AT750" s="16" t="s">
        <v>158</v>
      </c>
      <c r="AU750" s="16" t="s">
        <v>85</v>
      </c>
    </row>
    <row r="751" spans="2:65" s="1" customFormat="1" ht="16.5" customHeight="1">
      <c r="B751" s="31"/>
      <c r="C751" s="132" t="s">
        <v>1107</v>
      </c>
      <c r="D751" s="132" t="s">
        <v>152</v>
      </c>
      <c r="E751" s="133" t="s">
        <v>1108</v>
      </c>
      <c r="F751" s="134" t="s">
        <v>1109</v>
      </c>
      <c r="G751" s="135" t="s">
        <v>467</v>
      </c>
      <c r="H751" s="136">
        <v>1</v>
      </c>
      <c r="I751" s="137"/>
      <c r="J751" s="138">
        <f>ROUND(I751*H751,2)</f>
        <v>0</v>
      </c>
      <c r="K751" s="139"/>
      <c r="L751" s="31"/>
      <c r="M751" s="140" t="s">
        <v>1</v>
      </c>
      <c r="N751" s="141" t="s">
        <v>41</v>
      </c>
      <c r="P751" s="142">
        <f>O751*H751</f>
        <v>0</v>
      </c>
      <c r="Q751" s="142">
        <v>0</v>
      </c>
      <c r="R751" s="142">
        <f>Q751*H751</f>
        <v>0</v>
      </c>
      <c r="S751" s="142">
        <v>0</v>
      </c>
      <c r="T751" s="143">
        <f>S751*H751</f>
        <v>0</v>
      </c>
      <c r="AR751" s="144" t="s">
        <v>258</v>
      </c>
      <c r="AT751" s="144" t="s">
        <v>152</v>
      </c>
      <c r="AU751" s="144" t="s">
        <v>85</v>
      </c>
      <c r="AY751" s="16" t="s">
        <v>150</v>
      </c>
      <c r="BE751" s="145">
        <f>IF(N751="základní",J751,0)</f>
        <v>0</v>
      </c>
      <c r="BF751" s="145">
        <f>IF(N751="snížená",J751,0)</f>
        <v>0</v>
      </c>
      <c r="BG751" s="145">
        <f>IF(N751="zákl. přenesená",J751,0)</f>
        <v>0</v>
      </c>
      <c r="BH751" s="145">
        <f>IF(N751="sníž. přenesená",J751,0)</f>
        <v>0</v>
      </c>
      <c r="BI751" s="145">
        <f>IF(N751="nulová",J751,0)</f>
        <v>0</v>
      </c>
      <c r="BJ751" s="16" t="s">
        <v>83</v>
      </c>
      <c r="BK751" s="145">
        <f>ROUND(I751*H751,2)</f>
        <v>0</v>
      </c>
      <c r="BL751" s="16" t="s">
        <v>258</v>
      </c>
      <c r="BM751" s="144" t="s">
        <v>1110</v>
      </c>
    </row>
    <row r="752" spans="2:47" s="1" customFormat="1" ht="19.2">
      <c r="B752" s="31"/>
      <c r="D752" s="146" t="s">
        <v>158</v>
      </c>
      <c r="F752" s="147" t="s">
        <v>1111</v>
      </c>
      <c r="I752" s="148"/>
      <c r="L752" s="31"/>
      <c r="M752" s="149"/>
      <c r="T752" s="53"/>
      <c r="AT752" s="16" t="s">
        <v>158</v>
      </c>
      <c r="AU752" s="16" t="s">
        <v>85</v>
      </c>
    </row>
    <row r="753" spans="2:65" s="1" customFormat="1" ht="24.15" customHeight="1">
      <c r="B753" s="31"/>
      <c r="C753" s="132" t="s">
        <v>1112</v>
      </c>
      <c r="D753" s="132" t="s">
        <v>152</v>
      </c>
      <c r="E753" s="133" t="s">
        <v>1113</v>
      </c>
      <c r="F753" s="134" t="s">
        <v>1114</v>
      </c>
      <c r="G753" s="135" t="s">
        <v>902</v>
      </c>
      <c r="H753" s="181"/>
      <c r="I753" s="137"/>
      <c r="J753" s="138">
        <f>ROUND(I753*H753,2)</f>
        <v>0</v>
      </c>
      <c r="K753" s="139"/>
      <c r="L753" s="31"/>
      <c r="M753" s="140" t="s">
        <v>1</v>
      </c>
      <c r="N753" s="141" t="s">
        <v>41</v>
      </c>
      <c r="P753" s="142">
        <f>O753*H753</f>
        <v>0</v>
      </c>
      <c r="Q753" s="142">
        <v>0</v>
      </c>
      <c r="R753" s="142">
        <f>Q753*H753</f>
        <v>0</v>
      </c>
      <c r="S753" s="142">
        <v>0</v>
      </c>
      <c r="T753" s="143">
        <f>S753*H753</f>
        <v>0</v>
      </c>
      <c r="AR753" s="144" t="s">
        <v>258</v>
      </c>
      <c r="AT753" s="144" t="s">
        <v>152</v>
      </c>
      <c r="AU753" s="144" t="s">
        <v>85</v>
      </c>
      <c r="AY753" s="16" t="s">
        <v>150</v>
      </c>
      <c r="BE753" s="145">
        <f>IF(N753="základní",J753,0)</f>
        <v>0</v>
      </c>
      <c r="BF753" s="145">
        <f>IF(N753="snížená",J753,0)</f>
        <v>0</v>
      </c>
      <c r="BG753" s="145">
        <f>IF(N753="zákl. přenesená",J753,0)</f>
        <v>0</v>
      </c>
      <c r="BH753" s="145">
        <f>IF(N753="sníž. přenesená",J753,0)</f>
        <v>0</v>
      </c>
      <c r="BI753" s="145">
        <f>IF(N753="nulová",J753,0)</f>
        <v>0</v>
      </c>
      <c r="BJ753" s="16" t="s">
        <v>83</v>
      </c>
      <c r="BK753" s="145">
        <f>ROUND(I753*H753,2)</f>
        <v>0</v>
      </c>
      <c r="BL753" s="16" t="s">
        <v>258</v>
      </c>
      <c r="BM753" s="144" t="s">
        <v>1115</v>
      </c>
    </row>
    <row r="754" spans="2:47" s="1" customFormat="1" ht="28.8">
      <c r="B754" s="31"/>
      <c r="D754" s="146" t="s">
        <v>158</v>
      </c>
      <c r="F754" s="147" t="s">
        <v>1116</v>
      </c>
      <c r="I754" s="148"/>
      <c r="L754" s="31"/>
      <c r="M754" s="149"/>
      <c r="T754" s="53"/>
      <c r="AT754" s="16" t="s">
        <v>158</v>
      </c>
      <c r="AU754" s="16" t="s">
        <v>85</v>
      </c>
    </row>
    <row r="755" spans="2:63" s="11" customFormat="1" ht="22.65" customHeight="1">
      <c r="B755" s="120"/>
      <c r="D755" s="121" t="s">
        <v>75</v>
      </c>
      <c r="E755" s="130" t="s">
        <v>1117</v>
      </c>
      <c r="F755" s="130" t="s">
        <v>1118</v>
      </c>
      <c r="I755" s="123"/>
      <c r="J755" s="131">
        <f>BK755</f>
        <v>0</v>
      </c>
      <c r="L755" s="120"/>
      <c r="M755" s="125"/>
      <c r="P755" s="126">
        <f>SUM(P756:P877)</f>
        <v>0</v>
      </c>
      <c r="R755" s="126">
        <f>SUM(R756:R877)</f>
        <v>10.39903712</v>
      </c>
      <c r="T755" s="127">
        <f>SUM(T756:T877)</f>
        <v>0</v>
      </c>
      <c r="AR755" s="121" t="s">
        <v>85</v>
      </c>
      <c r="AT755" s="128" t="s">
        <v>75</v>
      </c>
      <c r="AU755" s="128" t="s">
        <v>83</v>
      </c>
      <c r="AY755" s="121" t="s">
        <v>150</v>
      </c>
      <c r="BK755" s="129">
        <f>SUM(BK756:BK877)</f>
        <v>0</v>
      </c>
    </row>
    <row r="756" spans="2:65" s="1" customFormat="1" ht="16.5" customHeight="1">
      <c r="B756" s="31"/>
      <c r="C756" s="132" t="s">
        <v>1119</v>
      </c>
      <c r="D756" s="132" t="s">
        <v>152</v>
      </c>
      <c r="E756" s="133" t="s">
        <v>1120</v>
      </c>
      <c r="F756" s="134" t="s">
        <v>1121</v>
      </c>
      <c r="G756" s="135" t="s">
        <v>167</v>
      </c>
      <c r="H756" s="136">
        <v>13.257</v>
      </c>
      <c r="I756" s="137"/>
      <c r="J756" s="138">
        <f>ROUND(I756*H756,2)</f>
        <v>0</v>
      </c>
      <c r="K756" s="139"/>
      <c r="L756" s="31"/>
      <c r="M756" s="140" t="s">
        <v>1</v>
      </c>
      <c r="N756" s="141" t="s">
        <v>41</v>
      </c>
      <c r="P756" s="142">
        <f>O756*H756</f>
        <v>0</v>
      </c>
      <c r="Q756" s="142">
        <v>0</v>
      </c>
      <c r="R756" s="142">
        <f>Q756*H756</f>
        <v>0</v>
      </c>
      <c r="S756" s="142">
        <v>0</v>
      </c>
      <c r="T756" s="143">
        <f>S756*H756</f>
        <v>0</v>
      </c>
      <c r="AR756" s="144" t="s">
        <v>258</v>
      </c>
      <c r="AT756" s="144" t="s">
        <v>152</v>
      </c>
      <c r="AU756" s="144" t="s">
        <v>85</v>
      </c>
      <c r="AY756" s="16" t="s">
        <v>150</v>
      </c>
      <c r="BE756" s="145">
        <f>IF(N756="základní",J756,0)</f>
        <v>0</v>
      </c>
      <c r="BF756" s="145">
        <f>IF(N756="snížená",J756,0)</f>
        <v>0</v>
      </c>
      <c r="BG756" s="145">
        <f>IF(N756="zákl. přenesená",J756,0)</f>
        <v>0</v>
      </c>
      <c r="BH756" s="145">
        <f>IF(N756="sníž. přenesená",J756,0)</f>
        <v>0</v>
      </c>
      <c r="BI756" s="145">
        <f>IF(N756="nulová",J756,0)</f>
        <v>0</v>
      </c>
      <c r="BJ756" s="16" t="s">
        <v>83</v>
      </c>
      <c r="BK756" s="145">
        <f>ROUND(I756*H756,2)</f>
        <v>0</v>
      </c>
      <c r="BL756" s="16" t="s">
        <v>258</v>
      </c>
      <c r="BM756" s="144" t="s">
        <v>1122</v>
      </c>
    </row>
    <row r="757" spans="2:47" s="1" customFormat="1" ht="19.2">
      <c r="B757" s="31"/>
      <c r="D757" s="146" t="s">
        <v>158</v>
      </c>
      <c r="F757" s="147" t="s">
        <v>1123</v>
      </c>
      <c r="I757" s="148"/>
      <c r="L757" s="31"/>
      <c r="M757" s="149"/>
      <c r="T757" s="53"/>
      <c r="AT757" s="16" t="s">
        <v>158</v>
      </c>
      <c r="AU757" s="16" t="s">
        <v>85</v>
      </c>
    </row>
    <row r="758" spans="2:51" s="12" customFormat="1" ht="20.4">
      <c r="B758" s="150"/>
      <c r="D758" s="146" t="s">
        <v>160</v>
      </c>
      <c r="E758" s="151" t="s">
        <v>1</v>
      </c>
      <c r="F758" s="152" t="s">
        <v>1124</v>
      </c>
      <c r="H758" s="153">
        <v>13.257</v>
      </c>
      <c r="I758" s="154"/>
      <c r="L758" s="150"/>
      <c r="M758" s="155"/>
      <c r="T758" s="156"/>
      <c r="AT758" s="151" t="s">
        <v>160</v>
      </c>
      <c r="AU758" s="151" t="s">
        <v>85</v>
      </c>
      <c r="AV758" s="12" t="s">
        <v>85</v>
      </c>
      <c r="AW758" s="12" t="s">
        <v>32</v>
      </c>
      <c r="AX758" s="12" t="s">
        <v>83</v>
      </c>
      <c r="AY758" s="151" t="s">
        <v>150</v>
      </c>
    </row>
    <row r="759" spans="2:65" s="1" customFormat="1" ht="33" customHeight="1">
      <c r="B759" s="31"/>
      <c r="C759" s="132" t="s">
        <v>1125</v>
      </c>
      <c r="D759" s="132" t="s">
        <v>152</v>
      </c>
      <c r="E759" s="133" t="s">
        <v>1126</v>
      </c>
      <c r="F759" s="134" t="s">
        <v>1127</v>
      </c>
      <c r="G759" s="135" t="s">
        <v>467</v>
      </c>
      <c r="H759" s="136">
        <v>32</v>
      </c>
      <c r="I759" s="137"/>
      <c r="J759" s="138">
        <f>ROUND(I759*H759,2)</f>
        <v>0</v>
      </c>
      <c r="K759" s="139"/>
      <c r="L759" s="31"/>
      <c r="M759" s="140" t="s">
        <v>1</v>
      </c>
      <c r="N759" s="141" t="s">
        <v>41</v>
      </c>
      <c r="P759" s="142">
        <f>O759*H759</f>
        <v>0</v>
      </c>
      <c r="Q759" s="142">
        <v>0</v>
      </c>
      <c r="R759" s="142">
        <f>Q759*H759</f>
        <v>0</v>
      </c>
      <c r="S759" s="142">
        <v>0</v>
      </c>
      <c r="T759" s="143">
        <f>S759*H759</f>
        <v>0</v>
      </c>
      <c r="AR759" s="144" t="s">
        <v>258</v>
      </c>
      <c r="AT759" s="144" t="s">
        <v>152</v>
      </c>
      <c r="AU759" s="144" t="s">
        <v>85</v>
      </c>
      <c r="AY759" s="16" t="s">
        <v>150</v>
      </c>
      <c r="BE759" s="145">
        <f>IF(N759="základní",J759,0)</f>
        <v>0</v>
      </c>
      <c r="BF759" s="145">
        <f>IF(N759="snížená",J759,0)</f>
        <v>0</v>
      </c>
      <c r="BG759" s="145">
        <f>IF(N759="zákl. přenesená",J759,0)</f>
        <v>0</v>
      </c>
      <c r="BH759" s="145">
        <f>IF(N759="sníž. přenesená",J759,0)</f>
        <v>0</v>
      </c>
      <c r="BI759" s="145">
        <f>IF(N759="nulová",J759,0)</f>
        <v>0</v>
      </c>
      <c r="BJ759" s="16" t="s">
        <v>83</v>
      </c>
      <c r="BK759" s="145">
        <f>ROUND(I759*H759,2)</f>
        <v>0</v>
      </c>
      <c r="BL759" s="16" t="s">
        <v>258</v>
      </c>
      <c r="BM759" s="144" t="s">
        <v>1128</v>
      </c>
    </row>
    <row r="760" spans="2:47" s="1" customFormat="1" ht="28.8">
      <c r="B760" s="31"/>
      <c r="D760" s="146" t="s">
        <v>158</v>
      </c>
      <c r="F760" s="147" t="s">
        <v>1129</v>
      </c>
      <c r="I760" s="148"/>
      <c r="L760" s="31"/>
      <c r="M760" s="149"/>
      <c r="T760" s="53"/>
      <c r="AT760" s="16" t="s">
        <v>158</v>
      </c>
      <c r="AU760" s="16" t="s">
        <v>85</v>
      </c>
    </row>
    <row r="761" spans="2:65" s="1" customFormat="1" ht="33" customHeight="1">
      <c r="B761" s="31"/>
      <c r="C761" s="132" t="s">
        <v>1130</v>
      </c>
      <c r="D761" s="132" t="s">
        <v>152</v>
      </c>
      <c r="E761" s="133" t="s">
        <v>1131</v>
      </c>
      <c r="F761" s="134" t="s">
        <v>1132</v>
      </c>
      <c r="G761" s="135" t="s">
        <v>167</v>
      </c>
      <c r="H761" s="136">
        <v>13.257</v>
      </c>
      <c r="I761" s="137"/>
      <c r="J761" s="138">
        <f>ROUND(I761*H761,2)</f>
        <v>0</v>
      </c>
      <c r="K761" s="139"/>
      <c r="L761" s="31"/>
      <c r="M761" s="140" t="s">
        <v>1</v>
      </c>
      <c r="N761" s="141" t="s">
        <v>41</v>
      </c>
      <c r="P761" s="142">
        <f>O761*H761</f>
        <v>0</v>
      </c>
      <c r="Q761" s="142">
        <v>0.00108</v>
      </c>
      <c r="R761" s="142">
        <f>Q761*H761</f>
        <v>0.01431756</v>
      </c>
      <c r="S761" s="142">
        <v>0</v>
      </c>
      <c r="T761" s="143">
        <f>S761*H761</f>
        <v>0</v>
      </c>
      <c r="AR761" s="144" t="s">
        <v>258</v>
      </c>
      <c r="AT761" s="144" t="s">
        <v>152</v>
      </c>
      <c r="AU761" s="144" t="s">
        <v>85</v>
      </c>
      <c r="AY761" s="16" t="s">
        <v>150</v>
      </c>
      <c r="BE761" s="145">
        <f>IF(N761="základní",J761,0)</f>
        <v>0</v>
      </c>
      <c r="BF761" s="145">
        <f>IF(N761="snížená",J761,0)</f>
        <v>0</v>
      </c>
      <c r="BG761" s="145">
        <f>IF(N761="zákl. přenesená",J761,0)</f>
        <v>0</v>
      </c>
      <c r="BH761" s="145">
        <f>IF(N761="sníž. přenesená",J761,0)</f>
        <v>0</v>
      </c>
      <c r="BI761" s="145">
        <f>IF(N761="nulová",J761,0)</f>
        <v>0</v>
      </c>
      <c r="BJ761" s="16" t="s">
        <v>83</v>
      </c>
      <c r="BK761" s="145">
        <f>ROUND(I761*H761,2)</f>
        <v>0</v>
      </c>
      <c r="BL761" s="16" t="s">
        <v>258</v>
      </c>
      <c r="BM761" s="144" t="s">
        <v>1133</v>
      </c>
    </row>
    <row r="762" spans="2:47" s="1" customFormat="1" ht="28.8">
      <c r="B762" s="31"/>
      <c r="D762" s="146" t="s">
        <v>158</v>
      </c>
      <c r="F762" s="147" t="s">
        <v>1134</v>
      </c>
      <c r="I762" s="148"/>
      <c r="L762" s="31"/>
      <c r="M762" s="149"/>
      <c r="T762" s="53"/>
      <c r="AT762" s="16" t="s">
        <v>158</v>
      </c>
      <c r="AU762" s="16" t="s">
        <v>85</v>
      </c>
    </row>
    <row r="763" spans="2:51" s="12" customFormat="1" ht="20.4">
      <c r="B763" s="150"/>
      <c r="D763" s="146" t="s">
        <v>160</v>
      </c>
      <c r="E763" s="151" t="s">
        <v>1</v>
      </c>
      <c r="F763" s="152" t="s">
        <v>1124</v>
      </c>
      <c r="H763" s="153">
        <v>13.257</v>
      </c>
      <c r="I763" s="154"/>
      <c r="L763" s="150"/>
      <c r="M763" s="155"/>
      <c r="T763" s="156"/>
      <c r="AT763" s="151" t="s">
        <v>160</v>
      </c>
      <c r="AU763" s="151" t="s">
        <v>85</v>
      </c>
      <c r="AV763" s="12" t="s">
        <v>85</v>
      </c>
      <c r="AW763" s="12" t="s">
        <v>32</v>
      </c>
      <c r="AX763" s="12" t="s">
        <v>83</v>
      </c>
      <c r="AY763" s="151" t="s">
        <v>150</v>
      </c>
    </row>
    <row r="764" spans="2:65" s="1" customFormat="1" ht="16.5" customHeight="1">
      <c r="B764" s="31"/>
      <c r="C764" s="132" t="s">
        <v>1135</v>
      </c>
      <c r="D764" s="132" t="s">
        <v>152</v>
      </c>
      <c r="E764" s="133" t="s">
        <v>1136</v>
      </c>
      <c r="F764" s="134" t="s">
        <v>1137</v>
      </c>
      <c r="G764" s="135" t="s">
        <v>467</v>
      </c>
      <c r="H764" s="136">
        <v>14</v>
      </c>
      <c r="I764" s="137"/>
      <c r="J764" s="138">
        <f>ROUND(I764*H764,2)</f>
        <v>0</v>
      </c>
      <c r="K764" s="139"/>
      <c r="L764" s="31"/>
      <c r="M764" s="140" t="s">
        <v>1</v>
      </c>
      <c r="N764" s="141" t="s">
        <v>41</v>
      </c>
      <c r="P764" s="142">
        <f>O764*H764</f>
        <v>0</v>
      </c>
      <c r="Q764" s="142">
        <v>0</v>
      </c>
      <c r="R764" s="142">
        <f>Q764*H764</f>
        <v>0</v>
      </c>
      <c r="S764" s="142">
        <v>0</v>
      </c>
      <c r="T764" s="143">
        <f>S764*H764</f>
        <v>0</v>
      </c>
      <c r="AR764" s="144" t="s">
        <v>258</v>
      </c>
      <c r="AT764" s="144" t="s">
        <v>152</v>
      </c>
      <c r="AU764" s="144" t="s">
        <v>85</v>
      </c>
      <c r="AY764" s="16" t="s">
        <v>150</v>
      </c>
      <c r="BE764" s="145">
        <f>IF(N764="základní",J764,0)</f>
        <v>0</v>
      </c>
      <c r="BF764" s="145">
        <f>IF(N764="snížená",J764,0)</f>
        <v>0</v>
      </c>
      <c r="BG764" s="145">
        <f>IF(N764="zákl. přenesená",J764,0)</f>
        <v>0</v>
      </c>
      <c r="BH764" s="145">
        <f>IF(N764="sníž. přenesená",J764,0)</f>
        <v>0</v>
      </c>
      <c r="BI764" s="145">
        <f>IF(N764="nulová",J764,0)</f>
        <v>0</v>
      </c>
      <c r="BJ764" s="16" t="s">
        <v>83</v>
      </c>
      <c r="BK764" s="145">
        <f>ROUND(I764*H764,2)</f>
        <v>0</v>
      </c>
      <c r="BL764" s="16" t="s">
        <v>258</v>
      </c>
      <c r="BM764" s="144" t="s">
        <v>1138</v>
      </c>
    </row>
    <row r="765" spans="2:47" s="1" customFormat="1" ht="19.2">
      <c r="B765" s="31"/>
      <c r="D765" s="146" t="s">
        <v>158</v>
      </c>
      <c r="F765" s="147" t="s">
        <v>1139</v>
      </c>
      <c r="I765" s="148"/>
      <c r="L765" s="31"/>
      <c r="M765" s="149"/>
      <c r="T765" s="53"/>
      <c r="AT765" s="16" t="s">
        <v>158</v>
      </c>
      <c r="AU765" s="16" t="s">
        <v>85</v>
      </c>
    </row>
    <row r="766" spans="2:51" s="12" customFormat="1" ht="12">
      <c r="B766" s="150"/>
      <c r="D766" s="146" t="s">
        <v>160</v>
      </c>
      <c r="E766" s="151" t="s">
        <v>1</v>
      </c>
      <c r="F766" s="152" t="s">
        <v>1140</v>
      </c>
      <c r="H766" s="153">
        <v>14</v>
      </c>
      <c r="I766" s="154"/>
      <c r="L766" s="150"/>
      <c r="M766" s="155"/>
      <c r="T766" s="156"/>
      <c r="AT766" s="151" t="s">
        <v>160</v>
      </c>
      <c r="AU766" s="151" t="s">
        <v>85</v>
      </c>
      <c r="AV766" s="12" t="s">
        <v>85</v>
      </c>
      <c r="AW766" s="12" t="s">
        <v>32</v>
      </c>
      <c r="AX766" s="12" t="s">
        <v>83</v>
      </c>
      <c r="AY766" s="151" t="s">
        <v>150</v>
      </c>
    </row>
    <row r="767" spans="2:65" s="1" customFormat="1" ht="16.5" customHeight="1">
      <c r="B767" s="31"/>
      <c r="C767" s="170" t="s">
        <v>1141</v>
      </c>
      <c r="D767" s="170" t="s">
        <v>266</v>
      </c>
      <c r="E767" s="171" t="s">
        <v>1142</v>
      </c>
      <c r="F767" s="172" t="s">
        <v>1143</v>
      </c>
      <c r="G767" s="173" t="s">
        <v>253</v>
      </c>
      <c r="H767" s="174">
        <v>2.8</v>
      </c>
      <c r="I767" s="175"/>
      <c r="J767" s="176">
        <f>ROUND(I767*H767,2)</f>
        <v>0</v>
      </c>
      <c r="K767" s="177"/>
      <c r="L767" s="178"/>
      <c r="M767" s="179" t="s">
        <v>1</v>
      </c>
      <c r="N767" s="180" t="s">
        <v>41</v>
      </c>
      <c r="P767" s="142">
        <f>O767*H767</f>
        <v>0</v>
      </c>
      <c r="Q767" s="142">
        <v>0.003</v>
      </c>
      <c r="R767" s="142">
        <f>Q767*H767</f>
        <v>0.0084</v>
      </c>
      <c r="S767" s="142">
        <v>0</v>
      </c>
      <c r="T767" s="143">
        <f>S767*H767</f>
        <v>0</v>
      </c>
      <c r="AR767" s="144" t="s">
        <v>371</v>
      </c>
      <c r="AT767" s="144" t="s">
        <v>266</v>
      </c>
      <c r="AU767" s="144" t="s">
        <v>85</v>
      </c>
      <c r="AY767" s="16" t="s">
        <v>150</v>
      </c>
      <c r="BE767" s="145">
        <f>IF(N767="základní",J767,0)</f>
        <v>0</v>
      </c>
      <c r="BF767" s="145">
        <f>IF(N767="snížená",J767,0)</f>
        <v>0</v>
      </c>
      <c r="BG767" s="145">
        <f>IF(N767="zákl. přenesená",J767,0)</f>
        <v>0</v>
      </c>
      <c r="BH767" s="145">
        <f>IF(N767="sníž. přenesená",J767,0)</f>
        <v>0</v>
      </c>
      <c r="BI767" s="145">
        <f>IF(N767="nulová",J767,0)</f>
        <v>0</v>
      </c>
      <c r="BJ767" s="16" t="s">
        <v>83</v>
      </c>
      <c r="BK767" s="145">
        <f>ROUND(I767*H767,2)</f>
        <v>0</v>
      </c>
      <c r="BL767" s="16" t="s">
        <v>258</v>
      </c>
      <c r="BM767" s="144" t="s">
        <v>1144</v>
      </c>
    </row>
    <row r="768" spans="2:47" s="1" customFormat="1" ht="12">
      <c r="B768" s="31"/>
      <c r="D768" s="146" t="s">
        <v>158</v>
      </c>
      <c r="F768" s="147" t="s">
        <v>1143</v>
      </c>
      <c r="I768" s="148"/>
      <c r="L768" s="31"/>
      <c r="M768" s="149"/>
      <c r="T768" s="53"/>
      <c r="AT768" s="16" t="s">
        <v>158</v>
      </c>
      <c r="AU768" s="16" t="s">
        <v>85</v>
      </c>
    </row>
    <row r="769" spans="2:51" s="12" customFormat="1" ht="12">
      <c r="B769" s="150"/>
      <c r="D769" s="146" t="s">
        <v>160</v>
      </c>
      <c r="E769" s="151" t="s">
        <v>1</v>
      </c>
      <c r="F769" s="152" t="s">
        <v>1145</v>
      </c>
      <c r="H769" s="153">
        <v>2.8</v>
      </c>
      <c r="I769" s="154"/>
      <c r="L769" s="150"/>
      <c r="M769" s="155"/>
      <c r="T769" s="156"/>
      <c r="AT769" s="151" t="s">
        <v>160</v>
      </c>
      <c r="AU769" s="151" t="s">
        <v>85</v>
      </c>
      <c r="AV769" s="12" t="s">
        <v>85</v>
      </c>
      <c r="AW769" s="12" t="s">
        <v>32</v>
      </c>
      <c r="AX769" s="12" t="s">
        <v>83</v>
      </c>
      <c r="AY769" s="151" t="s">
        <v>150</v>
      </c>
    </row>
    <row r="770" spans="2:65" s="1" customFormat="1" ht="16.5" customHeight="1">
      <c r="B770" s="31"/>
      <c r="C770" s="170" t="s">
        <v>1146</v>
      </c>
      <c r="D770" s="170" t="s">
        <v>266</v>
      </c>
      <c r="E770" s="171" t="s">
        <v>1147</v>
      </c>
      <c r="F770" s="172" t="s">
        <v>1148</v>
      </c>
      <c r="G770" s="173" t="s">
        <v>1149</v>
      </c>
      <c r="H770" s="174">
        <v>1</v>
      </c>
      <c r="I770" s="175"/>
      <c r="J770" s="176">
        <f>ROUND(I770*H770,2)</f>
        <v>0</v>
      </c>
      <c r="K770" s="177"/>
      <c r="L770" s="178"/>
      <c r="M770" s="179" t="s">
        <v>1</v>
      </c>
      <c r="N770" s="180" t="s">
        <v>41</v>
      </c>
      <c r="P770" s="142">
        <f>O770*H770</f>
        <v>0</v>
      </c>
      <c r="Q770" s="142">
        <v>0.009</v>
      </c>
      <c r="R770" s="142">
        <f>Q770*H770</f>
        <v>0.009</v>
      </c>
      <c r="S770" s="142">
        <v>0</v>
      </c>
      <c r="T770" s="143">
        <f>S770*H770</f>
        <v>0</v>
      </c>
      <c r="AR770" s="144" t="s">
        <v>371</v>
      </c>
      <c r="AT770" s="144" t="s">
        <v>266</v>
      </c>
      <c r="AU770" s="144" t="s">
        <v>85</v>
      </c>
      <c r="AY770" s="16" t="s">
        <v>150</v>
      </c>
      <c r="BE770" s="145">
        <f>IF(N770="základní",J770,0)</f>
        <v>0</v>
      </c>
      <c r="BF770" s="145">
        <f>IF(N770="snížená",J770,0)</f>
        <v>0</v>
      </c>
      <c r="BG770" s="145">
        <f>IF(N770="zákl. přenesená",J770,0)</f>
        <v>0</v>
      </c>
      <c r="BH770" s="145">
        <f>IF(N770="sníž. přenesená",J770,0)</f>
        <v>0</v>
      </c>
      <c r="BI770" s="145">
        <f>IF(N770="nulová",J770,0)</f>
        <v>0</v>
      </c>
      <c r="BJ770" s="16" t="s">
        <v>83</v>
      </c>
      <c r="BK770" s="145">
        <f>ROUND(I770*H770,2)</f>
        <v>0</v>
      </c>
      <c r="BL770" s="16" t="s">
        <v>258</v>
      </c>
      <c r="BM770" s="144" t="s">
        <v>1150</v>
      </c>
    </row>
    <row r="771" spans="2:47" s="1" customFormat="1" ht="12">
      <c r="B771" s="31"/>
      <c r="D771" s="146" t="s">
        <v>158</v>
      </c>
      <c r="F771" s="147" t="s">
        <v>1148</v>
      </c>
      <c r="I771" s="148"/>
      <c r="L771" s="31"/>
      <c r="M771" s="149"/>
      <c r="T771" s="53"/>
      <c r="AT771" s="16" t="s">
        <v>158</v>
      </c>
      <c r="AU771" s="16" t="s">
        <v>85</v>
      </c>
    </row>
    <row r="772" spans="2:65" s="1" customFormat="1" ht="21.75" customHeight="1">
      <c r="B772" s="31"/>
      <c r="C772" s="132" t="s">
        <v>1151</v>
      </c>
      <c r="D772" s="132" t="s">
        <v>152</v>
      </c>
      <c r="E772" s="133" t="s">
        <v>1152</v>
      </c>
      <c r="F772" s="134" t="s">
        <v>1153</v>
      </c>
      <c r="G772" s="135" t="s">
        <v>467</v>
      </c>
      <c r="H772" s="136">
        <v>28</v>
      </c>
      <c r="I772" s="137"/>
      <c r="J772" s="138">
        <f>ROUND(I772*H772,2)</f>
        <v>0</v>
      </c>
      <c r="K772" s="139"/>
      <c r="L772" s="31"/>
      <c r="M772" s="140" t="s">
        <v>1</v>
      </c>
      <c r="N772" s="141" t="s">
        <v>41</v>
      </c>
      <c r="P772" s="142">
        <f>O772*H772</f>
        <v>0</v>
      </c>
      <c r="Q772" s="142">
        <v>0</v>
      </c>
      <c r="R772" s="142">
        <f>Q772*H772</f>
        <v>0</v>
      </c>
      <c r="S772" s="142">
        <v>0</v>
      </c>
      <c r="T772" s="143">
        <f>S772*H772</f>
        <v>0</v>
      </c>
      <c r="AR772" s="144" t="s">
        <v>258</v>
      </c>
      <c r="AT772" s="144" t="s">
        <v>152</v>
      </c>
      <c r="AU772" s="144" t="s">
        <v>85</v>
      </c>
      <c r="AY772" s="16" t="s">
        <v>150</v>
      </c>
      <c r="BE772" s="145">
        <f>IF(N772="základní",J772,0)</f>
        <v>0</v>
      </c>
      <c r="BF772" s="145">
        <f>IF(N772="snížená",J772,0)</f>
        <v>0</v>
      </c>
      <c r="BG772" s="145">
        <f>IF(N772="zákl. přenesená",J772,0)</f>
        <v>0</v>
      </c>
      <c r="BH772" s="145">
        <f>IF(N772="sníž. přenesená",J772,0)</f>
        <v>0</v>
      </c>
      <c r="BI772" s="145">
        <f>IF(N772="nulová",J772,0)</f>
        <v>0</v>
      </c>
      <c r="BJ772" s="16" t="s">
        <v>83</v>
      </c>
      <c r="BK772" s="145">
        <f>ROUND(I772*H772,2)</f>
        <v>0</v>
      </c>
      <c r="BL772" s="16" t="s">
        <v>258</v>
      </c>
      <c r="BM772" s="144" t="s">
        <v>1154</v>
      </c>
    </row>
    <row r="773" spans="2:47" s="1" customFormat="1" ht="19.2">
      <c r="B773" s="31"/>
      <c r="D773" s="146" t="s">
        <v>158</v>
      </c>
      <c r="F773" s="147" t="s">
        <v>1155</v>
      </c>
      <c r="I773" s="148"/>
      <c r="L773" s="31"/>
      <c r="M773" s="149"/>
      <c r="T773" s="53"/>
      <c r="AT773" s="16" t="s">
        <v>158</v>
      </c>
      <c r="AU773" s="16" t="s">
        <v>85</v>
      </c>
    </row>
    <row r="774" spans="2:51" s="12" customFormat="1" ht="12">
      <c r="B774" s="150"/>
      <c r="D774" s="146" t="s">
        <v>160</v>
      </c>
      <c r="E774" s="151" t="s">
        <v>1</v>
      </c>
      <c r="F774" s="152" t="s">
        <v>1156</v>
      </c>
      <c r="H774" s="153">
        <v>28</v>
      </c>
      <c r="I774" s="154"/>
      <c r="L774" s="150"/>
      <c r="M774" s="155"/>
      <c r="T774" s="156"/>
      <c r="AT774" s="151" t="s">
        <v>160</v>
      </c>
      <c r="AU774" s="151" t="s">
        <v>85</v>
      </c>
      <c r="AV774" s="12" t="s">
        <v>85</v>
      </c>
      <c r="AW774" s="12" t="s">
        <v>32</v>
      </c>
      <c r="AX774" s="12" t="s">
        <v>83</v>
      </c>
      <c r="AY774" s="151" t="s">
        <v>150</v>
      </c>
    </row>
    <row r="775" spans="2:65" s="1" customFormat="1" ht="16.5" customHeight="1">
      <c r="B775" s="31"/>
      <c r="C775" s="170" t="s">
        <v>1157</v>
      </c>
      <c r="D775" s="170" t="s">
        <v>266</v>
      </c>
      <c r="E775" s="171" t="s">
        <v>1158</v>
      </c>
      <c r="F775" s="172" t="s">
        <v>1159</v>
      </c>
      <c r="G775" s="173" t="s">
        <v>253</v>
      </c>
      <c r="H775" s="174">
        <v>14</v>
      </c>
      <c r="I775" s="175"/>
      <c r="J775" s="176">
        <f>ROUND(I775*H775,2)</f>
        <v>0</v>
      </c>
      <c r="K775" s="177"/>
      <c r="L775" s="178"/>
      <c r="M775" s="179" t="s">
        <v>1</v>
      </c>
      <c r="N775" s="180" t="s">
        <v>41</v>
      </c>
      <c r="P775" s="142">
        <f>O775*H775</f>
        <v>0</v>
      </c>
      <c r="Q775" s="142">
        <v>0.00078</v>
      </c>
      <c r="R775" s="142">
        <f>Q775*H775</f>
        <v>0.01092</v>
      </c>
      <c r="S775" s="142">
        <v>0</v>
      </c>
      <c r="T775" s="143">
        <f>S775*H775</f>
        <v>0</v>
      </c>
      <c r="AR775" s="144" t="s">
        <v>371</v>
      </c>
      <c r="AT775" s="144" t="s">
        <v>266</v>
      </c>
      <c r="AU775" s="144" t="s">
        <v>85</v>
      </c>
      <c r="AY775" s="16" t="s">
        <v>150</v>
      </c>
      <c r="BE775" s="145">
        <f>IF(N775="základní",J775,0)</f>
        <v>0</v>
      </c>
      <c r="BF775" s="145">
        <f>IF(N775="snížená",J775,0)</f>
        <v>0</v>
      </c>
      <c r="BG775" s="145">
        <f>IF(N775="zákl. přenesená",J775,0)</f>
        <v>0</v>
      </c>
      <c r="BH775" s="145">
        <f>IF(N775="sníž. přenesená",J775,0)</f>
        <v>0</v>
      </c>
      <c r="BI775" s="145">
        <f>IF(N775="nulová",J775,0)</f>
        <v>0</v>
      </c>
      <c r="BJ775" s="16" t="s">
        <v>83</v>
      </c>
      <c r="BK775" s="145">
        <f>ROUND(I775*H775,2)</f>
        <v>0</v>
      </c>
      <c r="BL775" s="16" t="s">
        <v>258</v>
      </c>
      <c r="BM775" s="144" t="s">
        <v>1160</v>
      </c>
    </row>
    <row r="776" spans="2:47" s="1" customFormat="1" ht="12">
      <c r="B776" s="31"/>
      <c r="D776" s="146" t="s">
        <v>158</v>
      </c>
      <c r="F776" s="147" t="s">
        <v>1159</v>
      </c>
      <c r="I776" s="148"/>
      <c r="L776" s="31"/>
      <c r="M776" s="149"/>
      <c r="T776" s="53"/>
      <c r="AT776" s="16" t="s">
        <v>158</v>
      </c>
      <c r="AU776" s="16" t="s">
        <v>85</v>
      </c>
    </row>
    <row r="777" spans="2:51" s="12" customFormat="1" ht="12">
      <c r="B777" s="150"/>
      <c r="D777" s="146" t="s">
        <v>160</v>
      </c>
      <c r="E777" s="151" t="s">
        <v>1</v>
      </c>
      <c r="F777" s="152" t="s">
        <v>1161</v>
      </c>
      <c r="H777" s="153">
        <v>14</v>
      </c>
      <c r="I777" s="154"/>
      <c r="L777" s="150"/>
      <c r="M777" s="155"/>
      <c r="T777" s="156"/>
      <c r="AT777" s="151" t="s">
        <v>160</v>
      </c>
      <c r="AU777" s="151" t="s">
        <v>85</v>
      </c>
      <c r="AV777" s="12" t="s">
        <v>85</v>
      </c>
      <c r="AW777" s="12" t="s">
        <v>32</v>
      </c>
      <c r="AX777" s="12" t="s">
        <v>83</v>
      </c>
      <c r="AY777" s="151" t="s">
        <v>150</v>
      </c>
    </row>
    <row r="778" spans="2:65" s="1" customFormat="1" ht="16.5" customHeight="1">
      <c r="B778" s="31"/>
      <c r="C778" s="170" t="s">
        <v>1162</v>
      </c>
      <c r="D778" s="170" t="s">
        <v>266</v>
      </c>
      <c r="E778" s="171" t="s">
        <v>1163</v>
      </c>
      <c r="F778" s="172" t="s">
        <v>1164</v>
      </c>
      <c r="G778" s="173" t="s">
        <v>1149</v>
      </c>
      <c r="H778" s="174">
        <v>1</v>
      </c>
      <c r="I778" s="175"/>
      <c r="J778" s="176">
        <f>ROUND(I778*H778,2)</f>
        <v>0</v>
      </c>
      <c r="K778" s="177"/>
      <c r="L778" s="178"/>
      <c r="M778" s="179" t="s">
        <v>1</v>
      </c>
      <c r="N778" s="180" t="s">
        <v>41</v>
      </c>
      <c r="P778" s="142">
        <f>O778*H778</f>
        <v>0</v>
      </c>
      <c r="Q778" s="142">
        <v>0.00173</v>
      </c>
      <c r="R778" s="142">
        <f>Q778*H778</f>
        <v>0.00173</v>
      </c>
      <c r="S778" s="142">
        <v>0</v>
      </c>
      <c r="T778" s="143">
        <f>S778*H778</f>
        <v>0</v>
      </c>
      <c r="AR778" s="144" t="s">
        <v>371</v>
      </c>
      <c r="AT778" s="144" t="s">
        <v>266</v>
      </c>
      <c r="AU778" s="144" t="s">
        <v>85</v>
      </c>
      <c r="AY778" s="16" t="s">
        <v>150</v>
      </c>
      <c r="BE778" s="145">
        <f>IF(N778="základní",J778,0)</f>
        <v>0</v>
      </c>
      <c r="BF778" s="145">
        <f>IF(N778="snížená",J778,0)</f>
        <v>0</v>
      </c>
      <c r="BG778" s="145">
        <f>IF(N778="zákl. přenesená",J778,0)</f>
        <v>0</v>
      </c>
      <c r="BH778" s="145">
        <f>IF(N778="sníž. přenesená",J778,0)</f>
        <v>0</v>
      </c>
      <c r="BI778" s="145">
        <f>IF(N778="nulová",J778,0)</f>
        <v>0</v>
      </c>
      <c r="BJ778" s="16" t="s">
        <v>83</v>
      </c>
      <c r="BK778" s="145">
        <f>ROUND(I778*H778,2)</f>
        <v>0</v>
      </c>
      <c r="BL778" s="16" t="s">
        <v>258</v>
      </c>
      <c r="BM778" s="144" t="s">
        <v>1165</v>
      </c>
    </row>
    <row r="779" spans="2:47" s="1" customFormat="1" ht="12">
      <c r="B779" s="31"/>
      <c r="D779" s="146" t="s">
        <v>158</v>
      </c>
      <c r="F779" s="147" t="s">
        <v>1164</v>
      </c>
      <c r="I779" s="148"/>
      <c r="L779" s="31"/>
      <c r="M779" s="149"/>
      <c r="T779" s="53"/>
      <c r="AT779" s="16" t="s">
        <v>158</v>
      </c>
      <c r="AU779" s="16" t="s">
        <v>85</v>
      </c>
    </row>
    <row r="780" spans="2:65" s="1" customFormat="1" ht="24.15" customHeight="1">
      <c r="B780" s="31"/>
      <c r="C780" s="132" t="s">
        <v>1166</v>
      </c>
      <c r="D780" s="132" t="s">
        <v>152</v>
      </c>
      <c r="E780" s="133" t="s">
        <v>1167</v>
      </c>
      <c r="F780" s="134" t="s">
        <v>1168</v>
      </c>
      <c r="G780" s="135" t="s">
        <v>155</v>
      </c>
      <c r="H780" s="136">
        <v>1.216</v>
      </c>
      <c r="I780" s="137"/>
      <c r="J780" s="138">
        <f>ROUND(I780*H780,2)</f>
        <v>0</v>
      </c>
      <c r="K780" s="139"/>
      <c r="L780" s="31"/>
      <c r="M780" s="140" t="s">
        <v>1</v>
      </c>
      <c r="N780" s="141" t="s">
        <v>41</v>
      </c>
      <c r="P780" s="142">
        <f>O780*H780</f>
        <v>0</v>
      </c>
      <c r="Q780" s="142">
        <v>0</v>
      </c>
      <c r="R780" s="142">
        <f>Q780*H780</f>
        <v>0</v>
      </c>
      <c r="S780" s="142">
        <v>0</v>
      </c>
      <c r="T780" s="143">
        <f>S780*H780</f>
        <v>0</v>
      </c>
      <c r="AR780" s="144" t="s">
        <v>258</v>
      </c>
      <c r="AT780" s="144" t="s">
        <v>152</v>
      </c>
      <c r="AU780" s="144" t="s">
        <v>85</v>
      </c>
      <c r="AY780" s="16" t="s">
        <v>150</v>
      </c>
      <c r="BE780" s="145">
        <f>IF(N780="základní",J780,0)</f>
        <v>0</v>
      </c>
      <c r="BF780" s="145">
        <f>IF(N780="snížená",J780,0)</f>
        <v>0</v>
      </c>
      <c r="BG780" s="145">
        <f>IF(N780="zákl. přenesená",J780,0)</f>
        <v>0</v>
      </c>
      <c r="BH780" s="145">
        <f>IF(N780="sníž. přenesená",J780,0)</f>
        <v>0</v>
      </c>
      <c r="BI780" s="145">
        <f>IF(N780="nulová",J780,0)</f>
        <v>0</v>
      </c>
      <c r="BJ780" s="16" t="s">
        <v>83</v>
      </c>
      <c r="BK780" s="145">
        <f>ROUND(I780*H780,2)</f>
        <v>0</v>
      </c>
      <c r="BL780" s="16" t="s">
        <v>258</v>
      </c>
      <c r="BM780" s="144" t="s">
        <v>1169</v>
      </c>
    </row>
    <row r="781" spans="2:47" s="1" customFormat="1" ht="12">
      <c r="B781" s="31"/>
      <c r="D781" s="146" t="s">
        <v>158</v>
      </c>
      <c r="F781" s="147" t="s">
        <v>1170</v>
      </c>
      <c r="I781" s="148"/>
      <c r="L781" s="31"/>
      <c r="M781" s="149"/>
      <c r="T781" s="53"/>
      <c r="AT781" s="16" t="s">
        <v>158</v>
      </c>
      <c r="AU781" s="16" t="s">
        <v>85</v>
      </c>
    </row>
    <row r="782" spans="2:51" s="12" customFormat="1" ht="12">
      <c r="B782" s="150"/>
      <c r="D782" s="146" t="s">
        <v>160</v>
      </c>
      <c r="E782" s="151" t="s">
        <v>1</v>
      </c>
      <c r="F782" s="152" t="s">
        <v>1171</v>
      </c>
      <c r="H782" s="153">
        <v>1.216</v>
      </c>
      <c r="I782" s="154"/>
      <c r="L782" s="150"/>
      <c r="M782" s="155"/>
      <c r="T782" s="156"/>
      <c r="AT782" s="151" t="s">
        <v>160</v>
      </c>
      <c r="AU782" s="151" t="s">
        <v>85</v>
      </c>
      <c r="AV782" s="12" t="s">
        <v>85</v>
      </c>
      <c r="AW782" s="12" t="s">
        <v>32</v>
      </c>
      <c r="AX782" s="12" t="s">
        <v>83</v>
      </c>
      <c r="AY782" s="151" t="s">
        <v>150</v>
      </c>
    </row>
    <row r="783" spans="2:65" s="1" customFormat="1" ht="16.5" customHeight="1">
      <c r="B783" s="31"/>
      <c r="C783" s="170" t="s">
        <v>1172</v>
      </c>
      <c r="D783" s="170" t="s">
        <v>266</v>
      </c>
      <c r="E783" s="171" t="s">
        <v>1173</v>
      </c>
      <c r="F783" s="172" t="s">
        <v>1174</v>
      </c>
      <c r="G783" s="173" t="s">
        <v>167</v>
      </c>
      <c r="H783" s="174">
        <v>0.027</v>
      </c>
      <c r="I783" s="175"/>
      <c r="J783" s="176">
        <f>ROUND(I783*H783,2)</f>
        <v>0</v>
      </c>
      <c r="K783" s="177"/>
      <c r="L783" s="178"/>
      <c r="M783" s="179" t="s">
        <v>1</v>
      </c>
      <c r="N783" s="180" t="s">
        <v>41</v>
      </c>
      <c r="P783" s="142">
        <f>O783*H783</f>
        <v>0</v>
      </c>
      <c r="Q783" s="142">
        <v>0.55</v>
      </c>
      <c r="R783" s="142">
        <f>Q783*H783</f>
        <v>0.01485</v>
      </c>
      <c r="S783" s="142">
        <v>0</v>
      </c>
      <c r="T783" s="143">
        <f>S783*H783</f>
        <v>0</v>
      </c>
      <c r="AR783" s="144" t="s">
        <v>371</v>
      </c>
      <c r="AT783" s="144" t="s">
        <v>266</v>
      </c>
      <c r="AU783" s="144" t="s">
        <v>85</v>
      </c>
      <c r="AY783" s="16" t="s">
        <v>150</v>
      </c>
      <c r="BE783" s="145">
        <f>IF(N783="základní",J783,0)</f>
        <v>0</v>
      </c>
      <c r="BF783" s="145">
        <f>IF(N783="snížená",J783,0)</f>
        <v>0</v>
      </c>
      <c r="BG783" s="145">
        <f>IF(N783="zákl. přenesená",J783,0)</f>
        <v>0</v>
      </c>
      <c r="BH783" s="145">
        <f>IF(N783="sníž. přenesená",J783,0)</f>
        <v>0</v>
      </c>
      <c r="BI783" s="145">
        <f>IF(N783="nulová",J783,0)</f>
        <v>0</v>
      </c>
      <c r="BJ783" s="16" t="s">
        <v>83</v>
      </c>
      <c r="BK783" s="145">
        <f>ROUND(I783*H783,2)</f>
        <v>0</v>
      </c>
      <c r="BL783" s="16" t="s">
        <v>258</v>
      </c>
      <c r="BM783" s="144" t="s">
        <v>1175</v>
      </c>
    </row>
    <row r="784" spans="2:47" s="1" customFormat="1" ht="12">
      <c r="B784" s="31"/>
      <c r="D784" s="146" t="s">
        <v>158</v>
      </c>
      <c r="F784" s="147" t="s">
        <v>1174</v>
      </c>
      <c r="I784" s="148"/>
      <c r="L784" s="31"/>
      <c r="M784" s="149"/>
      <c r="T784" s="53"/>
      <c r="AT784" s="16" t="s">
        <v>158</v>
      </c>
      <c r="AU784" s="16" t="s">
        <v>85</v>
      </c>
    </row>
    <row r="785" spans="2:51" s="12" customFormat="1" ht="12">
      <c r="B785" s="150"/>
      <c r="D785" s="146" t="s">
        <v>160</v>
      </c>
      <c r="E785" s="151" t="s">
        <v>1</v>
      </c>
      <c r="F785" s="152" t="s">
        <v>1176</v>
      </c>
      <c r="H785" s="153">
        <v>0.027</v>
      </c>
      <c r="I785" s="154"/>
      <c r="L785" s="150"/>
      <c r="M785" s="155"/>
      <c r="T785" s="156"/>
      <c r="AT785" s="151" t="s">
        <v>160</v>
      </c>
      <c r="AU785" s="151" t="s">
        <v>85</v>
      </c>
      <c r="AV785" s="12" t="s">
        <v>85</v>
      </c>
      <c r="AW785" s="12" t="s">
        <v>32</v>
      </c>
      <c r="AX785" s="12" t="s">
        <v>83</v>
      </c>
      <c r="AY785" s="151" t="s">
        <v>150</v>
      </c>
    </row>
    <row r="786" spans="2:65" s="1" customFormat="1" ht="24.15" customHeight="1">
      <c r="B786" s="31"/>
      <c r="C786" s="132" t="s">
        <v>1177</v>
      </c>
      <c r="D786" s="132" t="s">
        <v>152</v>
      </c>
      <c r="E786" s="133" t="s">
        <v>1178</v>
      </c>
      <c r="F786" s="134" t="s">
        <v>1179</v>
      </c>
      <c r="G786" s="135" t="s">
        <v>167</v>
      </c>
      <c r="H786" s="136">
        <v>0.027</v>
      </c>
      <c r="I786" s="137"/>
      <c r="J786" s="138">
        <f>ROUND(I786*H786,2)</f>
        <v>0</v>
      </c>
      <c r="K786" s="139"/>
      <c r="L786" s="31"/>
      <c r="M786" s="140" t="s">
        <v>1</v>
      </c>
      <c r="N786" s="141" t="s">
        <v>41</v>
      </c>
      <c r="P786" s="142">
        <f>O786*H786</f>
        <v>0</v>
      </c>
      <c r="Q786" s="142">
        <v>0.01254</v>
      </c>
      <c r="R786" s="142">
        <f>Q786*H786</f>
        <v>0.00033858</v>
      </c>
      <c r="S786" s="142">
        <v>0</v>
      </c>
      <c r="T786" s="143">
        <f>S786*H786</f>
        <v>0</v>
      </c>
      <c r="AR786" s="144" t="s">
        <v>258</v>
      </c>
      <c r="AT786" s="144" t="s">
        <v>152</v>
      </c>
      <c r="AU786" s="144" t="s">
        <v>85</v>
      </c>
      <c r="AY786" s="16" t="s">
        <v>150</v>
      </c>
      <c r="BE786" s="145">
        <f>IF(N786="základní",J786,0)</f>
        <v>0</v>
      </c>
      <c r="BF786" s="145">
        <f>IF(N786="snížená",J786,0)</f>
        <v>0</v>
      </c>
      <c r="BG786" s="145">
        <f>IF(N786="zákl. přenesená",J786,0)</f>
        <v>0</v>
      </c>
      <c r="BH786" s="145">
        <f>IF(N786="sníž. přenesená",J786,0)</f>
        <v>0</v>
      </c>
      <c r="BI786" s="145">
        <f>IF(N786="nulová",J786,0)</f>
        <v>0</v>
      </c>
      <c r="BJ786" s="16" t="s">
        <v>83</v>
      </c>
      <c r="BK786" s="145">
        <f>ROUND(I786*H786,2)</f>
        <v>0</v>
      </c>
      <c r="BL786" s="16" t="s">
        <v>258</v>
      </c>
      <c r="BM786" s="144" t="s">
        <v>1180</v>
      </c>
    </row>
    <row r="787" spans="2:47" s="1" customFormat="1" ht="12">
      <c r="B787" s="31"/>
      <c r="D787" s="146" t="s">
        <v>158</v>
      </c>
      <c r="F787" s="147" t="s">
        <v>1181</v>
      </c>
      <c r="I787" s="148"/>
      <c r="L787" s="31"/>
      <c r="M787" s="149"/>
      <c r="T787" s="53"/>
      <c r="AT787" s="16" t="s">
        <v>158</v>
      </c>
      <c r="AU787" s="16" t="s">
        <v>85</v>
      </c>
    </row>
    <row r="788" spans="2:65" s="1" customFormat="1" ht="33" customHeight="1">
      <c r="B788" s="31"/>
      <c r="C788" s="132" t="s">
        <v>1182</v>
      </c>
      <c r="D788" s="132" t="s">
        <v>152</v>
      </c>
      <c r="E788" s="133" t="s">
        <v>1183</v>
      </c>
      <c r="F788" s="134" t="s">
        <v>1184</v>
      </c>
      <c r="G788" s="135" t="s">
        <v>253</v>
      </c>
      <c r="H788" s="136">
        <v>35.095</v>
      </c>
      <c r="I788" s="137"/>
      <c r="J788" s="138">
        <f>ROUND(I788*H788,2)</f>
        <v>0</v>
      </c>
      <c r="K788" s="139"/>
      <c r="L788" s="31"/>
      <c r="M788" s="140" t="s">
        <v>1</v>
      </c>
      <c r="N788" s="141" t="s">
        <v>41</v>
      </c>
      <c r="P788" s="142">
        <f>O788*H788</f>
        <v>0</v>
      </c>
      <c r="Q788" s="142">
        <v>0</v>
      </c>
      <c r="R788" s="142">
        <f>Q788*H788</f>
        <v>0</v>
      </c>
      <c r="S788" s="142">
        <v>0</v>
      </c>
      <c r="T788" s="143">
        <f>S788*H788</f>
        <v>0</v>
      </c>
      <c r="AR788" s="144" t="s">
        <v>258</v>
      </c>
      <c r="AT788" s="144" t="s">
        <v>152</v>
      </c>
      <c r="AU788" s="144" t="s">
        <v>85</v>
      </c>
      <c r="AY788" s="16" t="s">
        <v>150</v>
      </c>
      <c r="BE788" s="145">
        <f>IF(N788="základní",J788,0)</f>
        <v>0</v>
      </c>
      <c r="BF788" s="145">
        <f>IF(N788="snížená",J788,0)</f>
        <v>0</v>
      </c>
      <c r="BG788" s="145">
        <f>IF(N788="zákl. přenesená",J788,0)</f>
        <v>0</v>
      </c>
      <c r="BH788" s="145">
        <f>IF(N788="sníž. přenesená",J788,0)</f>
        <v>0</v>
      </c>
      <c r="BI788" s="145">
        <f>IF(N788="nulová",J788,0)</f>
        <v>0</v>
      </c>
      <c r="BJ788" s="16" t="s">
        <v>83</v>
      </c>
      <c r="BK788" s="145">
        <f>ROUND(I788*H788,2)</f>
        <v>0</v>
      </c>
      <c r="BL788" s="16" t="s">
        <v>258</v>
      </c>
      <c r="BM788" s="144" t="s">
        <v>1185</v>
      </c>
    </row>
    <row r="789" spans="2:47" s="1" customFormat="1" ht="38.4">
      <c r="B789" s="31"/>
      <c r="D789" s="146" t="s">
        <v>158</v>
      </c>
      <c r="F789" s="147" t="s">
        <v>1186</v>
      </c>
      <c r="I789" s="148"/>
      <c r="L789" s="31"/>
      <c r="M789" s="149"/>
      <c r="T789" s="53"/>
      <c r="AT789" s="16" t="s">
        <v>158</v>
      </c>
      <c r="AU789" s="16" t="s">
        <v>85</v>
      </c>
    </row>
    <row r="790" spans="2:51" s="14" customFormat="1" ht="12">
      <c r="B790" s="164"/>
      <c r="D790" s="146" t="s">
        <v>160</v>
      </c>
      <c r="E790" s="165" t="s">
        <v>1</v>
      </c>
      <c r="F790" s="166" t="s">
        <v>1187</v>
      </c>
      <c r="H790" s="165" t="s">
        <v>1</v>
      </c>
      <c r="I790" s="167"/>
      <c r="L790" s="164"/>
      <c r="M790" s="168"/>
      <c r="T790" s="169"/>
      <c r="AT790" s="165" t="s">
        <v>160</v>
      </c>
      <c r="AU790" s="165" t="s">
        <v>85</v>
      </c>
      <c r="AV790" s="14" t="s">
        <v>83</v>
      </c>
      <c r="AW790" s="14" t="s">
        <v>32</v>
      </c>
      <c r="AX790" s="14" t="s">
        <v>76</v>
      </c>
      <c r="AY790" s="165" t="s">
        <v>150</v>
      </c>
    </row>
    <row r="791" spans="2:51" s="12" customFormat="1" ht="12">
      <c r="B791" s="150"/>
      <c r="D791" s="146" t="s">
        <v>160</v>
      </c>
      <c r="E791" s="151" t="s">
        <v>1</v>
      </c>
      <c r="F791" s="152" t="s">
        <v>1188</v>
      </c>
      <c r="H791" s="153">
        <v>15.17</v>
      </c>
      <c r="I791" s="154"/>
      <c r="L791" s="150"/>
      <c r="M791" s="155"/>
      <c r="T791" s="156"/>
      <c r="AT791" s="151" t="s">
        <v>160</v>
      </c>
      <c r="AU791" s="151" t="s">
        <v>85</v>
      </c>
      <c r="AV791" s="12" t="s">
        <v>85</v>
      </c>
      <c r="AW791" s="12" t="s">
        <v>32</v>
      </c>
      <c r="AX791" s="12" t="s">
        <v>76</v>
      </c>
      <c r="AY791" s="151" t="s">
        <v>150</v>
      </c>
    </row>
    <row r="792" spans="2:51" s="12" customFormat="1" ht="12">
      <c r="B792" s="150"/>
      <c r="D792" s="146" t="s">
        <v>160</v>
      </c>
      <c r="E792" s="151" t="s">
        <v>1</v>
      </c>
      <c r="F792" s="152" t="s">
        <v>1189</v>
      </c>
      <c r="H792" s="153">
        <v>4.98</v>
      </c>
      <c r="I792" s="154"/>
      <c r="L792" s="150"/>
      <c r="M792" s="155"/>
      <c r="T792" s="156"/>
      <c r="AT792" s="151" t="s">
        <v>160</v>
      </c>
      <c r="AU792" s="151" t="s">
        <v>85</v>
      </c>
      <c r="AV792" s="12" t="s">
        <v>85</v>
      </c>
      <c r="AW792" s="12" t="s">
        <v>32</v>
      </c>
      <c r="AX792" s="12" t="s">
        <v>76</v>
      </c>
      <c r="AY792" s="151" t="s">
        <v>150</v>
      </c>
    </row>
    <row r="793" spans="2:51" s="12" customFormat="1" ht="12">
      <c r="B793" s="150"/>
      <c r="D793" s="146" t="s">
        <v>160</v>
      </c>
      <c r="E793" s="151" t="s">
        <v>1</v>
      </c>
      <c r="F793" s="152" t="s">
        <v>1190</v>
      </c>
      <c r="H793" s="153">
        <v>2.245</v>
      </c>
      <c r="I793" s="154"/>
      <c r="L793" s="150"/>
      <c r="M793" s="155"/>
      <c r="T793" s="156"/>
      <c r="AT793" s="151" t="s">
        <v>160</v>
      </c>
      <c r="AU793" s="151" t="s">
        <v>85</v>
      </c>
      <c r="AV793" s="12" t="s">
        <v>85</v>
      </c>
      <c r="AW793" s="12" t="s">
        <v>32</v>
      </c>
      <c r="AX793" s="12" t="s">
        <v>76</v>
      </c>
      <c r="AY793" s="151" t="s">
        <v>150</v>
      </c>
    </row>
    <row r="794" spans="2:51" s="12" customFormat="1" ht="12">
      <c r="B794" s="150"/>
      <c r="D794" s="146" t="s">
        <v>160</v>
      </c>
      <c r="E794" s="151" t="s">
        <v>1</v>
      </c>
      <c r="F794" s="152" t="s">
        <v>1191</v>
      </c>
      <c r="H794" s="153">
        <v>12.7</v>
      </c>
      <c r="I794" s="154"/>
      <c r="L794" s="150"/>
      <c r="M794" s="155"/>
      <c r="T794" s="156"/>
      <c r="AT794" s="151" t="s">
        <v>160</v>
      </c>
      <c r="AU794" s="151" t="s">
        <v>85</v>
      </c>
      <c r="AV794" s="12" t="s">
        <v>85</v>
      </c>
      <c r="AW794" s="12" t="s">
        <v>32</v>
      </c>
      <c r="AX794" s="12" t="s">
        <v>76</v>
      </c>
      <c r="AY794" s="151" t="s">
        <v>150</v>
      </c>
    </row>
    <row r="795" spans="2:51" s="13" customFormat="1" ht="12">
      <c r="B795" s="157"/>
      <c r="D795" s="146" t="s">
        <v>160</v>
      </c>
      <c r="E795" s="158" t="s">
        <v>1</v>
      </c>
      <c r="F795" s="159" t="s">
        <v>164</v>
      </c>
      <c r="H795" s="160">
        <v>35.095</v>
      </c>
      <c r="I795" s="161"/>
      <c r="L795" s="157"/>
      <c r="M795" s="162"/>
      <c r="T795" s="163"/>
      <c r="AT795" s="158" t="s">
        <v>160</v>
      </c>
      <c r="AU795" s="158" t="s">
        <v>85</v>
      </c>
      <c r="AV795" s="13" t="s">
        <v>156</v>
      </c>
      <c r="AW795" s="13" t="s">
        <v>32</v>
      </c>
      <c r="AX795" s="13" t="s">
        <v>83</v>
      </c>
      <c r="AY795" s="158" t="s">
        <v>150</v>
      </c>
    </row>
    <row r="796" spans="2:65" s="1" customFormat="1" ht="16.5" customHeight="1">
      <c r="B796" s="31"/>
      <c r="C796" s="170" t="s">
        <v>1192</v>
      </c>
      <c r="D796" s="170" t="s">
        <v>266</v>
      </c>
      <c r="E796" s="171" t="s">
        <v>1193</v>
      </c>
      <c r="F796" s="172" t="s">
        <v>1194</v>
      </c>
      <c r="G796" s="173" t="s">
        <v>167</v>
      </c>
      <c r="H796" s="174">
        <v>0.061</v>
      </c>
      <c r="I796" s="175"/>
      <c r="J796" s="176">
        <f>ROUND(I796*H796,2)</f>
        <v>0</v>
      </c>
      <c r="K796" s="177"/>
      <c r="L796" s="178"/>
      <c r="M796" s="179" t="s">
        <v>1</v>
      </c>
      <c r="N796" s="180" t="s">
        <v>41</v>
      </c>
      <c r="P796" s="142">
        <f>O796*H796</f>
        <v>0</v>
      </c>
      <c r="Q796" s="142">
        <v>0.55</v>
      </c>
      <c r="R796" s="142">
        <f>Q796*H796</f>
        <v>0.03355</v>
      </c>
      <c r="S796" s="142">
        <v>0</v>
      </c>
      <c r="T796" s="143">
        <f>S796*H796</f>
        <v>0</v>
      </c>
      <c r="AR796" s="144" t="s">
        <v>371</v>
      </c>
      <c r="AT796" s="144" t="s">
        <v>266</v>
      </c>
      <c r="AU796" s="144" t="s">
        <v>85</v>
      </c>
      <c r="AY796" s="16" t="s">
        <v>150</v>
      </c>
      <c r="BE796" s="145">
        <f>IF(N796="základní",J796,0)</f>
        <v>0</v>
      </c>
      <c r="BF796" s="145">
        <f>IF(N796="snížená",J796,0)</f>
        <v>0</v>
      </c>
      <c r="BG796" s="145">
        <f>IF(N796="zákl. přenesená",J796,0)</f>
        <v>0</v>
      </c>
      <c r="BH796" s="145">
        <f>IF(N796="sníž. přenesená",J796,0)</f>
        <v>0</v>
      </c>
      <c r="BI796" s="145">
        <f>IF(N796="nulová",J796,0)</f>
        <v>0</v>
      </c>
      <c r="BJ796" s="16" t="s">
        <v>83</v>
      </c>
      <c r="BK796" s="145">
        <f>ROUND(I796*H796,2)</f>
        <v>0</v>
      </c>
      <c r="BL796" s="16" t="s">
        <v>258</v>
      </c>
      <c r="BM796" s="144" t="s">
        <v>1195</v>
      </c>
    </row>
    <row r="797" spans="2:47" s="1" customFormat="1" ht="12">
      <c r="B797" s="31"/>
      <c r="D797" s="146" t="s">
        <v>158</v>
      </c>
      <c r="F797" s="147" t="s">
        <v>1194</v>
      </c>
      <c r="I797" s="148"/>
      <c r="L797" s="31"/>
      <c r="M797" s="149"/>
      <c r="T797" s="53"/>
      <c r="AT797" s="16" t="s">
        <v>158</v>
      </c>
      <c r="AU797" s="16" t="s">
        <v>85</v>
      </c>
    </row>
    <row r="798" spans="2:51" s="12" customFormat="1" ht="12">
      <c r="B798" s="150"/>
      <c r="D798" s="146" t="s">
        <v>160</v>
      </c>
      <c r="E798" s="151" t="s">
        <v>1</v>
      </c>
      <c r="F798" s="152" t="s">
        <v>1196</v>
      </c>
      <c r="H798" s="153">
        <v>0.061</v>
      </c>
      <c r="I798" s="154"/>
      <c r="L798" s="150"/>
      <c r="M798" s="155"/>
      <c r="T798" s="156"/>
      <c r="AT798" s="151" t="s">
        <v>160</v>
      </c>
      <c r="AU798" s="151" t="s">
        <v>85</v>
      </c>
      <c r="AV798" s="12" t="s">
        <v>85</v>
      </c>
      <c r="AW798" s="12" t="s">
        <v>32</v>
      </c>
      <c r="AX798" s="12" t="s">
        <v>83</v>
      </c>
      <c r="AY798" s="151" t="s">
        <v>150</v>
      </c>
    </row>
    <row r="799" spans="2:65" s="1" customFormat="1" ht="21.75" customHeight="1">
      <c r="B799" s="31"/>
      <c r="C799" s="170" t="s">
        <v>1197</v>
      </c>
      <c r="D799" s="170" t="s">
        <v>266</v>
      </c>
      <c r="E799" s="171" t="s">
        <v>1198</v>
      </c>
      <c r="F799" s="172" t="s">
        <v>1199</v>
      </c>
      <c r="G799" s="173" t="s">
        <v>167</v>
      </c>
      <c r="H799" s="174">
        <v>0.22</v>
      </c>
      <c r="I799" s="175"/>
      <c r="J799" s="176">
        <f>ROUND(I799*H799,2)</f>
        <v>0</v>
      </c>
      <c r="K799" s="177"/>
      <c r="L799" s="178"/>
      <c r="M799" s="179" t="s">
        <v>1</v>
      </c>
      <c r="N799" s="180" t="s">
        <v>41</v>
      </c>
      <c r="P799" s="142">
        <f>O799*H799</f>
        <v>0</v>
      </c>
      <c r="Q799" s="142">
        <v>0.55</v>
      </c>
      <c r="R799" s="142">
        <f>Q799*H799</f>
        <v>0.12100000000000001</v>
      </c>
      <c r="S799" s="142">
        <v>0</v>
      </c>
      <c r="T799" s="143">
        <f>S799*H799</f>
        <v>0</v>
      </c>
      <c r="AR799" s="144" t="s">
        <v>371</v>
      </c>
      <c r="AT799" s="144" t="s">
        <v>266</v>
      </c>
      <c r="AU799" s="144" t="s">
        <v>85</v>
      </c>
      <c r="AY799" s="16" t="s">
        <v>150</v>
      </c>
      <c r="BE799" s="145">
        <f>IF(N799="základní",J799,0)</f>
        <v>0</v>
      </c>
      <c r="BF799" s="145">
        <f>IF(N799="snížená",J799,0)</f>
        <v>0</v>
      </c>
      <c r="BG799" s="145">
        <f>IF(N799="zákl. přenesená",J799,0)</f>
        <v>0</v>
      </c>
      <c r="BH799" s="145">
        <f>IF(N799="sníž. přenesená",J799,0)</f>
        <v>0</v>
      </c>
      <c r="BI799" s="145">
        <f>IF(N799="nulová",J799,0)</f>
        <v>0</v>
      </c>
      <c r="BJ799" s="16" t="s">
        <v>83</v>
      </c>
      <c r="BK799" s="145">
        <f>ROUND(I799*H799,2)</f>
        <v>0</v>
      </c>
      <c r="BL799" s="16" t="s">
        <v>258</v>
      </c>
      <c r="BM799" s="144" t="s">
        <v>1200</v>
      </c>
    </row>
    <row r="800" spans="2:47" s="1" customFormat="1" ht="12">
      <c r="B800" s="31"/>
      <c r="D800" s="146" t="s">
        <v>158</v>
      </c>
      <c r="F800" s="147" t="s">
        <v>1199</v>
      </c>
      <c r="I800" s="148"/>
      <c r="L800" s="31"/>
      <c r="M800" s="149"/>
      <c r="T800" s="53"/>
      <c r="AT800" s="16" t="s">
        <v>158</v>
      </c>
      <c r="AU800" s="16" t="s">
        <v>85</v>
      </c>
    </row>
    <row r="801" spans="2:51" s="14" customFormat="1" ht="12">
      <c r="B801" s="164"/>
      <c r="D801" s="146" t="s">
        <v>160</v>
      </c>
      <c r="E801" s="165" t="s">
        <v>1</v>
      </c>
      <c r="F801" s="166" t="s">
        <v>1187</v>
      </c>
      <c r="H801" s="165" t="s">
        <v>1</v>
      </c>
      <c r="I801" s="167"/>
      <c r="L801" s="164"/>
      <c r="M801" s="168"/>
      <c r="T801" s="169"/>
      <c r="AT801" s="165" t="s">
        <v>160</v>
      </c>
      <c r="AU801" s="165" t="s">
        <v>85</v>
      </c>
      <c r="AV801" s="14" t="s">
        <v>83</v>
      </c>
      <c r="AW801" s="14" t="s">
        <v>32</v>
      </c>
      <c r="AX801" s="14" t="s">
        <v>76</v>
      </c>
      <c r="AY801" s="165" t="s">
        <v>150</v>
      </c>
    </row>
    <row r="802" spans="2:51" s="12" customFormat="1" ht="12">
      <c r="B802" s="150"/>
      <c r="D802" s="146" t="s">
        <v>160</v>
      </c>
      <c r="E802" s="151" t="s">
        <v>1</v>
      </c>
      <c r="F802" s="152" t="s">
        <v>1201</v>
      </c>
      <c r="H802" s="153">
        <v>0.202</v>
      </c>
      <c r="I802" s="154"/>
      <c r="L802" s="150"/>
      <c r="M802" s="155"/>
      <c r="T802" s="156"/>
      <c r="AT802" s="151" t="s">
        <v>160</v>
      </c>
      <c r="AU802" s="151" t="s">
        <v>85</v>
      </c>
      <c r="AV802" s="12" t="s">
        <v>85</v>
      </c>
      <c r="AW802" s="12" t="s">
        <v>32</v>
      </c>
      <c r="AX802" s="12" t="s">
        <v>76</v>
      </c>
      <c r="AY802" s="151" t="s">
        <v>150</v>
      </c>
    </row>
    <row r="803" spans="2:51" s="12" customFormat="1" ht="12">
      <c r="B803" s="150"/>
      <c r="D803" s="146" t="s">
        <v>160</v>
      </c>
      <c r="E803" s="151" t="s">
        <v>1</v>
      </c>
      <c r="F803" s="152" t="s">
        <v>1202</v>
      </c>
      <c r="H803" s="153">
        <v>0.018</v>
      </c>
      <c r="I803" s="154"/>
      <c r="L803" s="150"/>
      <c r="M803" s="155"/>
      <c r="T803" s="156"/>
      <c r="AT803" s="151" t="s">
        <v>160</v>
      </c>
      <c r="AU803" s="151" t="s">
        <v>85</v>
      </c>
      <c r="AV803" s="12" t="s">
        <v>85</v>
      </c>
      <c r="AW803" s="12" t="s">
        <v>32</v>
      </c>
      <c r="AX803" s="12" t="s">
        <v>76</v>
      </c>
      <c r="AY803" s="151" t="s">
        <v>150</v>
      </c>
    </row>
    <row r="804" spans="2:51" s="13" customFormat="1" ht="12">
      <c r="B804" s="157"/>
      <c r="D804" s="146" t="s">
        <v>160</v>
      </c>
      <c r="E804" s="158" t="s">
        <v>1</v>
      </c>
      <c r="F804" s="159" t="s">
        <v>164</v>
      </c>
      <c r="H804" s="160">
        <v>0.22</v>
      </c>
      <c r="I804" s="161"/>
      <c r="L804" s="157"/>
      <c r="M804" s="162"/>
      <c r="T804" s="163"/>
      <c r="AT804" s="158" t="s">
        <v>160</v>
      </c>
      <c r="AU804" s="158" t="s">
        <v>85</v>
      </c>
      <c r="AV804" s="13" t="s">
        <v>156</v>
      </c>
      <c r="AW804" s="13" t="s">
        <v>32</v>
      </c>
      <c r="AX804" s="13" t="s">
        <v>83</v>
      </c>
      <c r="AY804" s="158" t="s">
        <v>150</v>
      </c>
    </row>
    <row r="805" spans="2:65" s="1" customFormat="1" ht="16.5" customHeight="1">
      <c r="B805" s="31"/>
      <c r="C805" s="170" t="s">
        <v>1203</v>
      </c>
      <c r="D805" s="170" t="s">
        <v>266</v>
      </c>
      <c r="E805" s="171" t="s">
        <v>1204</v>
      </c>
      <c r="F805" s="172" t="s">
        <v>1205</v>
      </c>
      <c r="G805" s="173" t="s">
        <v>467</v>
      </c>
      <c r="H805" s="174">
        <v>1</v>
      </c>
      <c r="I805" s="175"/>
      <c r="J805" s="176">
        <f>ROUND(I805*H805,2)</f>
        <v>0</v>
      </c>
      <c r="K805" s="177"/>
      <c r="L805" s="178"/>
      <c r="M805" s="179" t="s">
        <v>1</v>
      </c>
      <c r="N805" s="180" t="s">
        <v>41</v>
      </c>
      <c r="P805" s="142">
        <f>O805*H805</f>
        <v>0</v>
      </c>
      <c r="Q805" s="142">
        <v>0.00126</v>
      </c>
      <c r="R805" s="142">
        <f>Q805*H805</f>
        <v>0.00126</v>
      </c>
      <c r="S805" s="142">
        <v>0</v>
      </c>
      <c r="T805" s="143">
        <f>S805*H805</f>
        <v>0</v>
      </c>
      <c r="AR805" s="144" t="s">
        <v>371</v>
      </c>
      <c r="AT805" s="144" t="s">
        <v>266</v>
      </c>
      <c r="AU805" s="144" t="s">
        <v>85</v>
      </c>
      <c r="AY805" s="16" t="s">
        <v>150</v>
      </c>
      <c r="BE805" s="145">
        <f>IF(N805="základní",J805,0)</f>
        <v>0</v>
      </c>
      <c r="BF805" s="145">
        <f>IF(N805="snížená",J805,0)</f>
        <v>0</v>
      </c>
      <c r="BG805" s="145">
        <f>IF(N805="zákl. přenesená",J805,0)</f>
        <v>0</v>
      </c>
      <c r="BH805" s="145">
        <f>IF(N805="sníž. přenesená",J805,0)</f>
        <v>0</v>
      </c>
      <c r="BI805" s="145">
        <f>IF(N805="nulová",J805,0)</f>
        <v>0</v>
      </c>
      <c r="BJ805" s="16" t="s">
        <v>83</v>
      </c>
      <c r="BK805" s="145">
        <f>ROUND(I805*H805,2)</f>
        <v>0</v>
      </c>
      <c r="BL805" s="16" t="s">
        <v>258</v>
      </c>
      <c r="BM805" s="144" t="s">
        <v>1206</v>
      </c>
    </row>
    <row r="806" spans="2:47" s="1" customFormat="1" ht="12">
      <c r="B806" s="31"/>
      <c r="D806" s="146" t="s">
        <v>158</v>
      </c>
      <c r="F806" s="147" t="s">
        <v>1207</v>
      </c>
      <c r="I806" s="148"/>
      <c r="L806" s="31"/>
      <c r="M806" s="149"/>
      <c r="T806" s="53"/>
      <c r="AT806" s="16" t="s">
        <v>158</v>
      </c>
      <c r="AU806" s="16" t="s">
        <v>85</v>
      </c>
    </row>
    <row r="807" spans="2:65" s="1" customFormat="1" ht="33" customHeight="1">
      <c r="B807" s="31"/>
      <c r="C807" s="132" t="s">
        <v>1208</v>
      </c>
      <c r="D807" s="132" t="s">
        <v>152</v>
      </c>
      <c r="E807" s="133" t="s">
        <v>1209</v>
      </c>
      <c r="F807" s="134" t="s">
        <v>1210</v>
      </c>
      <c r="G807" s="135" t="s">
        <v>253</v>
      </c>
      <c r="H807" s="136">
        <v>15.5</v>
      </c>
      <c r="I807" s="137"/>
      <c r="J807" s="138">
        <f>ROUND(I807*H807,2)</f>
        <v>0</v>
      </c>
      <c r="K807" s="139"/>
      <c r="L807" s="31"/>
      <c r="M807" s="140" t="s">
        <v>1</v>
      </c>
      <c r="N807" s="141" t="s">
        <v>41</v>
      </c>
      <c r="P807" s="142">
        <f>O807*H807</f>
        <v>0</v>
      </c>
      <c r="Q807" s="142">
        <v>0</v>
      </c>
      <c r="R807" s="142">
        <f>Q807*H807</f>
        <v>0</v>
      </c>
      <c r="S807" s="142">
        <v>0</v>
      </c>
      <c r="T807" s="143">
        <f>S807*H807</f>
        <v>0</v>
      </c>
      <c r="AR807" s="144" t="s">
        <v>258</v>
      </c>
      <c r="AT807" s="144" t="s">
        <v>152</v>
      </c>
      <c r="AU807" s="144" t="s">
        <v>85</v>
      </c>
      <c r="AY807" s="16" t="s">
        <v>150</v>
      </c>
      <c r="BE807" s="145">
        <f>IF(N807="základní",J807,0)</f>
        <v>0</v>
      </c>
      <c r="BF807" s="145">
        <f>IF(N807="snížená",J807,0)</f>
        <v>0</v>
      </c>
      <c r="BG807" s="145">
        <f>IF(N807="zákl. přenesená",J807,0)</f>
        <v>0</v>
      </c>
      <c r="BH807" s="145">
        <f>IF(N807="sníž. přenesená",J807,0)</f>
        <v>0</v>
      </c>
      <c r="BI807" s="145">
        <f>IF(N807="nulová",J807,0)</f>
        <v>0</v>
      </c>
      <c r="BJ807" s="16" t="s">
        <v>83</v>
      </c>
      <c r="BK807" s="145">
        <f>ROUND(I807*H807,2)</f>
        <v>0</v>
      </c>
      <c r="BL807" s="16" t="s">
        <v>258</v>
      </c>
      <c r="BM807" s="144" t="s">
        <v>1211</v>
      </c>
    </row>
    <row r="808" spans="2:47" s="1" customFormat="1" ht="38.4">
      <c r="B808" s="31"/>
      <c r="D808" s="146" t="s">
        <v>158</v>
      </c>
      <c r="F808" s="147" t="s">
        <v>1212</v>
      </c>
      <c r="I808" s="148"/>
      <c r="L808" s="31"/>
      <c r="M808" s="149"/>
      <c r="T808" s="53"/>
      <c r="AT808" s="16" t="s">
        <v>158</v>
      </c>
      <c r="AU808" s="16" t="s">
        <v>85</v>
      </c>
    </row>
    <row r="809" spans="2:51" s="12" customFormat="1" ht="12">
      <c r="B809" s="150"/>
      <c r="D809" s="146" t="s">
        <v>160</v>
      </c>
      <c r="E809" s="151" t="s">
        <v>1</v>
      </c>
      <c r="F809" s="152" t="s">
        <v>1213</v>
      </c>
      <c r="H809" s="153">
        <v>15.5</v>
      </c>
      <c r="I809" s="154"/>
      <c r="L809" s="150"/>
      <c r="M809" s="155"/>
      <c r="T809" s="156"/>
      <c r="AT809" s="151" t="s">
        <v>160</v>
      </c>
      <c r="AU809" s="151" t="s">
        <v>85</v>
      </c>
      <c r="AV809" s="12" t="s">
        <v>85</v>
      </c>
      <c r="AW809" s="12" t="s">
        <v>32</v>
      </c>
      <c r="AX809" s="12" t="s">
        <v>83</v>
      </c>
      <c r="AY809" s="151" t="s">
        <v>150</v>
      </c>
    </row>
    <row r="810" spans="2:65" s="1" customFormat="1" ht="21.75" customHeight="1">
      <c r="B810" s="31"/>
      <c r="C810" s="170" t="s">
        <v>1214</v>
      </c>
      <c r="D810" s="170" t="s">
        <v>266</v>
      </c>
      <c r="E810" s="171" t="s">
        <v>1215</v>
      </c>
      <c r="F810" s="172" t="s">
        <v>1216</v>
      </c>
      <c r="G810" s="173" t="s">
        <v>167</v>
      </c>
      <c r="H810" s="174">
        <v>0.437</v>
      </c>
      <c r="I810" s="175"/>
      <c r="J810" s="176">
        <f>ROUND(I810*H810,2)</f>
        <v>0</v>
      </c>
      <c r="K810" s="177"/>
      <c r="L810" s="178"/>
      <c r="M810" s="179" t="s">
        <v>1</v>
      </c>
      <c r="N810" s="180" t="s">
        <v>41</v>
      </c>
      <c r="P810" s="142">
        <f>O810*H810</f>
        <v>0</v>
      </c>
      <c r="Q810" s="142">
        <v>0.55</v>
      </c>
      <c r="R810" s="142">
        <f>Q810*H810</f>
        <v>0.24035</v>
      </c>
      <c r="S810" s="142">
        <v>0</v>
      </c>
      <c r="T810" s="143">
        <f>S810*H810</f>
        <v>0</v>
      </c>
      <c r="AR810" s="144" t="s">
        <v>371</v>
      </c>
      <c r="AT810" s="144" t="s">
        <v>266</v>
      </c>
      <c r="AU810" s="144" t="s">
        <v>85</v>
      </c>
      <c r="AY810" s="16" t="s">
        <v>150</v>
      </c>
      <c r="BE810" s="145">
        <f>IF(N810="základní",J810,0)</f>
        <v>0</v>
      </c>
      <c r="BF810" s="145">
        <f>IF(N810="snížená",J810,0)</f>
        <v>0</v>
      </c>
      <c r="BG810" s="145">
        <f>IF(N810="zákl. přenesená",J810,0)</f>
        <v>0</v>
      </c>
      <c r="BH810" s="145">
        <f>IF(N810="sníž. přenesená",J810,0)</f>
        <v>0</v>
      </c>
      <c r="BI810" s="145">
        <f>IF(N810="nulová",J810,0)</f>
        <v>0</v>
      </c>
      <c r="BJ810" s="16" t="s">
        <v>83</v>
      </c>
      <c r="BK810" s="145">
        <f>ROUND(I810*H810,2)</f>
        <v>0</v>
      </c>
      <c r="BL810" s="16" t="s">
        <v>258</v>
      </c>
      <c r="BM810" s="144" t="s">
        <v>1217</v>
      </c>
    </row>
    <row r="811" spans="2:47" s="1" customFormat="1" ht="12">
      <c r="B811" s="31"/>
      <c r="D811" s="146" t="s">
        <v>158</v>
      </c>
      <c r="F811" s="147" t="s">
        <v>1216</v>
      </c>
      <c r="I811" s="148"/>
      <c r="L811" s="31"/>
      <c r="M811" s="149"/>
      <c r="T811" s="53"/>
      <c r="AT811" s="16" t="s">
        <v>158</v>
      </c>
      <c r="AU811" s="16" t="s">
        <v>85</v>
      </c>
    </row>
    <row r="812" spans="2:51" s="12" customFormat="1" ht="12">
      <c r="B812" s="150"/>
      <c r="D812" s="146" t="s">
        <v>160</v>
      </c>
      <c r="E812" s="151" t="s">
        <v>1</v>
      </c>
      <c r="F812" s="152" t="s">
        <v>1218</v>
      </c>
      <c r="H812" s="153">
        <v>0.397</v>
      </c>
      <c r="I812" s="154"/>
      <c r="L812" s="150"/>
      <c r="M812" s="155"/>
      <c r="T812" s="156"/>
      <c r="AT812" s="151" t="s">
        <v>160</v>
      </c>
      <c r="AU812" s="151" t="s">
        <v>85</v>
      </c>
      <c r="AV812" s="12" t="s">
        <v>85</v>
      </c>
      <c r="AW812" s="12" t="s">
        <v>32</v>
      </c>
      <c r="AX812" s="12" t="s">
        <v>83</v>
      </c>
      <c r="AY812" s="151" t="s">
        <v>150</v>
      </c>
    </row>
    <row r="813" spans="2:51" s="12" customFormat="1" ht="12">
      <c r="B813" s="150"/>
      <c r="D813" s="146" t="s">
        <v>160</v>
      </c>
      <c r="F813" s="152" t="s">
        <v>1219</v>
      </c>
      <c r="H813" s="153">
        <v>0.437</v>
      </c>
      <c r="I813" s="154"/>
      <c r="L813" s="150"/>
      <c r="M813" s="155"/>
      <c r="T813" s="156"/>
      <c r="AT813" s="151" t="s">
        <v>160</v>
      </c>
      <c r="AU813" s="151" t="s">
        <v>85</v>
      </c>
      <c r="AV813" s="12" t="s">
        <v>85</v>
      </c>
      <c r="AW813" s="12" t="s">
        <v>4</v>
      </c>
      <c r="AX813" s="12" t="s">
        <v>83</v>
      </c>
      <c r="AY813" s="151" t="s">
        <v>150</v>
      </c>
    </row>
    <row r="814" spans="2:65" s="1" customFormat="1" ht="33" customHeight="1">
      <c r="B814" s="31"/>
      <c r="C814" s="132" t="s">
        <v>1220</v>
      </c>
      <c r="D814" s="132" t="s">
        <v>152</v>
      </c>
      <c r="E814" s="133" t="s">
        <v>1221</v>
      </c>
      <c r="F814" s="134" t="s">
        <v>1222</v>
      </c>
      <c r="G814" s="135" t="s">
        <v>253</v>
      </c>
      <c r="H814" s="136">
        <v>201.52</v>
      </c>
      <c r="I814" s="137"/>
      <c r="J814" s="138">
        <f>ROUND(I814*H814,2)</f>
        <v>0</v>
      </c>
      <c r="K814" s="139"/>
      <c r="L814" s="31"/>
      <c r="M814" s="140" t="s">
        <v>1</v>
      </c>
      <c r="N814" s="141" t="s">
        <v>41</v>
      </c>
      <c r="P814" s="142">
        <f>O814*H814</f>
        <v>0</v>
      </c>
      <c r="Q814" s="142">
        <v>0</v>
      </c>
      <c r="R814" s="142">
        <f>Q814*H814</f>
        <v>0</v>
      </c>
      <c r="S814" s="142">
        <v>0</v>
      </c>
      <c r="T814" s="143">
        <f>S814*H814</f>
        <v>0</v>
      </c>
      <c r="AR814" s="144" t="s">
        <v>258</v>
      </c>
      <c r="AT814" s="144" t="s">
        <v>152</v>
      </c>
      <c r="AU814" s="144" t="s">
        <v>85</v>
      </c>
      <c r="AY814" s="16" t="s">
        <v>150</v>
      </c>
      <c r="BE814" s="145">
        <f>IF(N814="základní",J814,0)</f>
        <v>0</v>
      </c>
      <c r="BF814" s="145">
        <f>IF(N814="snížená",J814,0)</f>
        <v>0</v>
      </c>
      <c r="BG814" s="145">
        <f>IF(N814="zákl. přenesená",J814,0)</f>
        <v>0</v>
      </c>
      <c r="BH814" s="145">
        <f>IF(N814="sníž. přenesená",J814,0)</f>
        <v>0</v>
      </c>
      <c r="BI814" s="145">
        <f>IF(N814="nulová",J814,0)</f>
        <v>0</v>
      </c>
      <c r="BJ814" s="16" t="s">
        <v>83</v>
      </c>
      <c r="BK814" s="145">
        <f>ROUND(I814*H814,2)</f>
        <v>0</v>
      </c>
      <c r="BL814" s="16" t="s">
        <v>258</v>
      </c>
      <c r="BM814" s="144" t="s">
        <v>1223</v>
      </c>
    </row>
    <row r="815" spans="2:47" s="1" customFormat="1" ht="38.4">
      <c r="B815" s="31"/>
      <c r="D815" s="146" t="s">
        <v>158</v>
      </c>
      <c r="F815" s="147" t="s">
        <v>1224</v>
      </c>
      <c r="I815" s="148"/>
      <c r="L815" s="31"/>
      <c r="M815" s="149"/>
      <c r="T815" s="53"/>
      <c r="AT815" s="16" t="s">
        <v>158</v>
      </c>
      <c r="AU815" s="16" t="s">
        <v>85</v>
      </c>
    </row>
    <row r="816" spans="2:51" s="12" customFormat="1" ht="12">
      <c r="B816" s="150"/>
      <c r="D816" s="146" t="s">
        <v>160</v>
      </c>
      <c r="E816" s="151" t="s">
        <v>1</v>
      </c>
      <c r="F816" s="152" t="s">
        <v>1225</v>
      </c>
      <c r="H816" s="153">
        <v>195.52</v>
      </c>
      <c r="I816" s="154"/>
      <c r="L816" s="150"/>
      <c r="M816" s="155"/>
      <c r="T816" s="156"/>
      <c r="AT816" s="151" t="s">
        <v>160</v>
      </c>
      <c r="AU816" s="151" t="s">
        <v>85</v>
      </c>
      <c r="AV816" s="12" t="s">
        <v>85</v>
      </c>
      <c r="AW816" s="12" t="s">
        <v>32</v>
      </c>
      <c r="AX816" s="12" t="s">
        <v>76</v>
      </c>
      <c r="AY816" s="151" t="s">
        <v>150</v>
      </c>
    </row>
    <row r="817" spans="2:51" s="12" customFormat="1" ht="12">
      <c r="B817" s="150"/>
      <c r="D817" s="146" t="s">
        <v>160</v>
      </c>
      <c r="E817" s="151" t="s">
        <v>1</v>
      </c>
      <c r="F817" s="152" t="s">
        <v>1226</v>
      </c>
      <c r="H817" s="153">
        <v>6</v>
      </c>
      <c r="I817" s="154"/>
      <c r="L817" s="150"/>
      <c r="M817" s="155"/>
      <c r="T817" s="156"/>
      <c r="AT817" s="151" t="s">
        <v>160</v>
      </c>
      <c r="AU817" s="151" t="s">
        <v>85</v>
      </c>
      <c r="AV817" s="12" t="s">
        <v>85</v>
      </c>
      <c r="AW817" s="12" t="s">
        <v>32</v>
      </c>
      <c r="AX817" s="12" t="s">
        <v>76</v>
      </c>
      <c r="AY817" s="151" t="s">
        <v>150</v>
      </c>
    </row>
    <row r="818" spans="2:51" s="13" customFormat="1" ht="12">
      <c r="B818" s="157"/>
      <c r="D818" s="146" t="s">
        <v>160</v>
      </c>
      <c r="E818" s="158" t="s">
        <v>1</v>
      </c>
      <c r="F818" s="159" t="s">
        <v>164</v>
      </c>
      <c r="H818" s="160">
        <v>201.52</v>
      </c>
      <c r="I818" s="161"/>
      <c r="L818" s="157"/>
      <c r="M818" s="162"/>
      <c r="T818" s="163"/>
      <c r="AT818" s="158" t="s">
        <v>160</v>
      </c>
      <c r="AU818" s="158" t="s">
        <v>85</v>
      </c>
      <c r="AV818" s="13" t="s">
        <v>156</v>
      </c>
      <c r="AW818" s="13" t="s">
        <v>32</v>
      </c>
      <c r="AX818" s="13" t="s">
        <v>83</v>
      </c>
      <c r="AY818" s="158" t="s">
        <v>150</v>
      </c>
    </row>
    <row r="819" spans="2:65" s="1" customFormat="1" ht="21.75" customHeight="1">
      <c r="B819" s="31"/>
      <c r="C819" s="170" t="s">
        <v>1227</v>
      </c>
      <c r="D819" s="170" t="s">
        <v>266</v>
      </c>
      <c r="E819" s="171" t="s">
        <v>1228</v>
      </c>
      <c r="F819" s="172" t="s">
        <v>1229</v>
      </c>
      <c r="G819" s="173" t="s">
        <v>167</v>
      </c>
      <c r="H819" s="174">
        <v>0.264</v>
      </c>
      <c r="I819" s="175"/>
      <c r="J819" s="176">
        <f>ROUND(I819*H819,2)</f>
        <v>0</v>
      </c>
      <c r="K819" s="177"/>
      <c r="L819" s="178"/>
      <c r="M819" s="179" t="s">
        <v>1</v>
      </c>
      <c r="N819" s="180" t="s">
        <v>41</v>
      </c>
      <c r="P819" s="142">
        <f>O819*H819</f>
        <v>0</v>
      </c>
      <c r="Q819" s="142">
        <v>0.55</v>
      </c>
      <c r="R819" s="142">
        <f>Q819*H819</f>
        <v>0.14520000000000002</v>
      </c>
      <c r="S819" s="142">
        <v>0</v>
      </c>
      <c r="T819" s="143">
        <f>S819*H819</f>
        <v>0</v>
      </c>
      <c r="AR819" s="144" t="s">
        <v>371</v>
      </c>
      <c r="AT819" s="144" t="s">
        <v>266</v>
      </c>
      <c r="AU819" s="144" t="s">
        <v>85</v>
      </c>
      <c r="AY819" s="16" t="s">
        <v>150</v>
      </c>
      <c r="BE819" s="145">
        <f>IF(N819="základní",J819,0)</f>
        <v>0</v>
      </c>
      <c r="BF819" s="145">
        <f>IF(N819="snížená",J819,0)</f>
        <v>0</v>
      </c>
      <c r="BG819" s="145">
        <f>IF(N819="zákl. přenesená",J819,0)</f>
        <v>0</v>
      </c>
      <c r="BH819" s="145">
        <f>IF(N819="sníž. přenesená",J819,0)</f>
        <v>0</v>
      </c>
      <c r="BI819" s="145">
        <f>IF(N819="nulová",J819,0)</f>
        <v>0</v>
      </c>
      <c r="BJ819" s="16" t="s">
        <v>83</v>
      </c>
      <c r="BK819" s="145">
        <f>ROUND(I819*H819,2)</f>
        <v>0</v>
      </c>
      <c r="BL819" s="16" t="s">
        <v>258</v>
      </c>
      <c r="BM819" s="144" t="s">
        <v>1230</v>
      </c>
    </row>
    <row r="820" spans="2:47" s="1" customFormat="1" ht="12">
      <c r="B820" s="31"/>
      <c r="D820" s="146" t="s">
        <v>158</v>
      </c>
      <c r="F820" s="147" t="s">
        <v>1229</v>
      </c>
      <c r="I820" s="148"/>
      <c r="L820" s="31"/>
      <c r="M820" s="149"/>
      <c r="T820" s="53"/>
      <c r="AT820" s="16" t="s">
        <v>158</v>
      </c>
      <c r="AU820" s="16" t="s">
        <v>85</v>
      </c>
    </row>
    <row r="821" spans="2:51" s="12" customFormat="1" ht="12">
      <c r="B821" s="150"/>
      <c r="D821" s="146" t="s">
        <v>160</v>
      </c>
      <c r="E821" s="151" t="s">
        <v>1</v>
      </c>
      <c r="F821" s="152" t="s">
        <v>1231</v>
      </c>
      <c r="H821" s="153">
        <v>0.24</v>
      </c>
      <c r="I821" s="154"/>
      <c r="L821" s="150"/>
      <c r="M821" s="155"/>
      <c r="T821" s="156"/>
      <c r="AT821" s="151" t="s">
        <v>160</v>
      </c>
      <c r="AU821" s="151" t="s">
        <v>85</v>
      </c>
      <c r="AV821" s="12" t="s">
        <v>85</v>
      </c>
      <c r="AW821" s="12" t="s">
        <v>32</v>
      </c>
      <c r="AX821" s="12" t="s">
        <v>83</v>
      </c>
      <c r="AY821" s="151" t="s">
        <v>150</v>
      </c>
    </row>
    <row r="822" spans="2:51" s="12" customFormat="1" ht="12">
      <c r="B822" s="150"/>
      <c r="D822" s="146" t="s">
        <v>160</v>
      </c>
      <c r="F822" s="152" t="s">
        <v>1232</v>
      </c>
      <c r="H822" s="153">
        <v>0.264</v>
      </c>
      <c r="I822" s="154"/>
      <c r="L822" s="150"/>
      <c r="M822" s="155"/>
      <c r="T822" s="156"/>
      <c r="AT822" s="151" t="s">
        <v>160</v>
      </c>
      <c r="AU822" s="151" t="s">
        <v>85</v>
      </c>
      <c r="AV822" s="12" t="s">
        <v>85</v>
      </c>
      <c r="AW822" s="12" t="s">
        <v>4</v>
      </c>
      <c r="AX822" s="12" t="s">
        <v>83</v>
      </c>
      <c r="AY822" s="151" t="s">
        <v>150</v>
      </c>
    </row>
    <row r="823" spans="2:65" s="1" customFormat="1" ht="24.15" customHeight="1">
      <c r="B823" s="31"/>
      <c r="C823" s="170" t="s">
        <v>1233</v>
      </c>
      <c r="D823" s="170" t="s">
        <v>266</v>
      </c>
      <c r="E823" s="171" t="s">
        <v>1234</v>
      </c>
      <c r="F823" s="172" t="s">
        <v>1235</v>
      </c>
      <c r="G823" s="173" t="s">
        <v>167</v>
      </c>
      <c r="H823" s="174">
        <v>7.117</v>
      </c>
      <c r="I823" s="175"/>
      <c r="J823" s="176">
        <f>ROUND(I823*H823,2)</f>
        <v>0</v>
      </c>
      <c r="K823" s="177"/>
      <c r="L823" s="178"/>
      <c r="M823" s="179" t="s">
        <v>1</v>
      </c>
      <c r="N823" s="180" t="s">
        <v>41</v>
      </c>
      <c r="P823" s="142">
        <f>O823*H823</f>
        <v>0</v>
      </c>
      <c r="Q823" s="142">
        <v>0.44</v>
      </c>
      <c r="R823" s="142">
        <f>Q823*H823</f>
        <v>3.13148</v>
      </c>
      <c r="S823" s="142">
        <v>0</v>
      </c>
      <c r="T823" s="143">
        <f>S823*H823</f>
        <v>0</v>
      </c>
      <c r="AR823" s="144" t="s">
        <v>371</v>
      </c>
      <c r="AT823" s="144" t="s">
        <v>266</v>
      </c>
      <c r="AU823" s="144" t="s">
        <v>85</v>
      </c>
      <c r="AY823" s="16" t="s">
        <v>150</v>
      </c>
      <c r="BE823" s="145">
        <f>IF(N823="základní",J823,0)</f>
        <v>0</v>
      </c>
      <c r="BF823" s="145">
        <f>IF(N823="snížená",J823,0)</f>
        <v>0</v>
      </c>
      <c r="BG823" s="145">
        <f>IF(N823="zákl. přenesená",J823,0)</f>
        <v>0</v>
      </c>
      <c r="BH823" s="145">
        <f>IF(N823="sníž. přenesená",J823,0)</f>
        <v>0</v>
      </c>
      <c r="BI823" s="145">
        <f>IF(N823="nulová",J823,0)</f>
        <v>0</v>
      </c>
      <c r="BJ823" s="16" t="s">
        <v>83</v>
      </c>
      <c r="BK823" s="145">
        <f>ROUND(I823*H823,2)</f>
        <v>0</v>
      </c>
      <c r="BL823" s="16" t="s">
        <v>258</v>
      </c>
      <c r="BM823" s="144" t="s">
        <v>1236</v>
      </c>
    </row>
    <row r="824" spans="2:47" s="1" customFormat="1" ht="19.2">
      <c r="B824" s="31"/>
      <c r="D824" s="146" t="s">
        <v>158</v>
      </c>
      <c r="F824" s="147" t="s">
        <v>1237</v>
      </c>
      <c r="I824" s="148"/>
      <c r="L824" s="31"/>
      <c r="M824" s="149"/>
      <c r="T824" s="53"/>
      <c r="AT824" s="16" t="s">
        <v>158</v>
      </c>
      <c r="AU824" s="16" t="s">
        <v>85</v>
      </c>
    </row>
    <row r="825" spans="2:51" s="12" customFormat="1" ht="12">
      <c r="B825" s="150"/>
      <c r="D825" s="146" t="s">
        <v>160</v>
      </c>
      <c r="E825" s="151" t="s">
        <v>1</v>
      </c>
      <c r="F825" s="152" t="s">
        <v>1238</v>
      </c>
      <c r="H825" s="153">
        <v>7.117</v>
      </c>
      <c r="I825" s="154"/>
      <c r="L825" s="150"/>
      <c r="M825" s="155"/>
      <c r="T825" s="156"/>
      <c r="AT825" s="151" t="s">
        <v>160</v>
      </c>
      <c r="AU825" s="151" t="s">
        <v>85</v>
      </c>
      <c r="AV825" s="12" t="s">
        <v>85</v>
      </c>
      <c r="AW825" s="12" t="s">
        <v>32</v>
      </c>
      <c r="AX825" s="12" t="s">
        <v>83</v>
      </c>
      <c r="AY825" s="151" t="s">
        <v>150</v>
      </c>
    </row>
    <row r="826" spans="2:65" s="1" customFormat="1" ht="16.5" customHeight="1">
      <c r="B826" s="31"/>
      <c r="C826" s="170" t="s">
        <v>1239</v>
      </c>
      <c r="D826" s="170" t="s">
        <v>266</v>
      </c>
      <c r="E826" s="171" t="s">
        <v>1240</v>
      </c>
      <c r="F826" s="172" t="s">
        <v>1241</v>
      </c>
      <c r="G826" s="173" t="s">
        <v>467</v>
      </c>
      <c r="H826" s="174">
        <v>14</v>
      </c>
      <c r="I826" s="175"/>
      <c r="J826" s="176">
        <f>ROUND(I826*H826,2)</f>
        <v>0</v>
      </c>
      <c r="K826" s="177"/>
      <c r="L826" s="178"/>
      <c r="M826" s="179" t="s">
        <v>1</v>
      </c>
      <c r="N826" s="180" t="s">
        <v>41</v>
      </c>
      <c r="P826" s="142">
        <f>O826*H826</f>
        <v>0</v>
      </c>
      <c r="Q826" s="142">
        <v>0.00126</v>
      </c>
      <c r="R826" s="142">
        <f>Q826*H826</f>
        <v>0.01764</v>
      </c>
      <c r="S826" s="142">
        <v>0</v>
      </c>
      <c r="T826" s="143">
        <f>S826*H826</f>
        <v>0</v>
      </c>
      <c r="AR826" s="144" t="s">
        <v>371</v>
      </c>
      <c r="AT826" s="144" t="s">
        <v>266</v>
      </c>
      <c r="AU826" s="144" t="s">
        <v>85</v>
      </c>
      <c r="AY826" s="16" t="s">
        <v>150</v>
      </c>
      <c r="BE826" s="145">
        <f>IF(N826="základní",J826,0)</f>
        <v>0</v>
      </c>
      <c r="BF826" s="145">
        <f>IF(N826="snížená",J826,0)</f>
        <v>0</v>
      </c>
      <c r="BG826" s="145">
        <f>IF(N826="zákl. přenesená",J826,0)</f>
        <v>0</v>
      </c>
      <c r="BH826" s="145">
        <f>IF(N826="sníž. přenesená",J826,0)</f>
        <v>0</v>
      </c>
      <c r="BI826" s="145">
        <f>IF(N826="nulová",J826,0)</f>
        <v>0</v>
      </c>
      <c r="BJ826" s="16" t="s">
        <v>83</v>
      </c>
      <c r="BK826" s="145">
        <f>ROUND(I826*H826,2)</f>
        <v>0</v>
      </c>
      <c r="BL826" s="16" t="s">
        <v>258</v>
      </c>
      <c r="BM826" s="144" t="s">
        <v>1242</v>
      </c>
    </row>
    <row r="827" spans="2:47" s="1" customFormat="1" ht="12">
      <c r="B827" s="31"/>
      <c r="D827" s="146" t="s">
        <v>158</v>
      </c>
      <c r="F827" s="147" t="s">
        <v>1207</v>
      </c>
      <c r="I827" s="148"/>
      <c r="L827" s="31"/>
      <c r="M827" s="149"/>
      <c r="T827" s="53"/>
      <c r="AT827" s="16" t="s">
        <v>158</v>
      </c>
      <c r="AU827" s="16" t="s">
        <v>85</v>
      </c>
    </row>
    <row r="828" spans="2:51" s="12" customFormat="1" ht="12">
      <c r="B828" s="150"/>
      <c r="D828" s="146" t="s">
        <v>160</v>
      </c>
      <c r="E828" s="151" t="s">
        <v>1</v>
      </c>
      <c r="F828" s="152" t="s">
        <v>1243</v>
      </c>
      <c r="H828" s="153">
        <v>14</v>
      </c>
      <c r="I828" s="154"/>
      <c r="L828" s="150"/>
      <c r="M828" s="155"/>
      <c r="T828" s="156"/>
      <c r="AT828" s="151" t="s">
        <v>160</v>
      </c>
      <c r="AU828" s="151" t="s">
        <v>85</v>
      </c>
      <c r="AV828" s="12" t="s">
        <v>85</v>
      </c>
      <c r="AW828" s="12" t="s">
        <v>32</v>
      </c>
      <c r="AX828" s="12" t="s">
        <v>83</v>
      </c>
      <c r="AY828" s="151" t="s">
        <v>150</v>
      </c>
    </row>
    <row r="829" spans="2:65" s="1" customFormat="1" ht="24.15" customHeight="1">
      <c r="B829" s="31"/>
      <c r="C829" s="132" t="s">
        <v>1244</v>
      </c>
      <c r="D829" s="132" t="s">
        <v>152</v>
      </c>
      <c r="E829" s="133" t="s">
        <v>1245</v>
      </c>
      <c r="F829" s="134" t="s">
        <v>1246</v>
      </c>
      <c r="G829" s="135" t="s">
        <v>155</v>
      </c>
      <c r="H829" s="136">
        <v>201.5</v>
      </c>
      <c r="I829" s="137"/>
      <c r="J829" s="138">
        <f>ROUND(I829*H829,2)</f>
        <v>0</v>
      </c>
      <c r="K829" s="139"/>
      <c r="L829" s="31"/>
      <c r="M829" s="140" t="s">
        <v>1</v>
      </c>
      <c r="N829" s="141" t="s">
        <v>41</v>
      </c>
      <c r="P829" s="142">
        <f>O829*H829</f>
        <v>0</v>
      </c>
      <c r="Q829" s="142">
        <v>0.01423</v>
      </c>
      <c r="R829" s="142">
        <f>Q829*H829</f>
        <v>2.867345</v>
      </c>
      <c r="S829" s="142">
        <v>0</v>
      </c>
      <c r="T829" s="143">
        <f>S829*H829</f>
        <v>0</v>
      </c>
      <c r="AR829" s="144" t="s">
        <v>258</v>
      </c>
      <c r="AT829" s="144" t="s">
        <v>152</v>
      </c>
      <c r="AU829" s="144" t="s">
        <v>85</v>
      </c>
      <c r="AY829" s="16" t="s">
        <v>150</v>
      </c>
      <c r="BE829" s="145">
        <f>IF(N829="základní",J829,0)</f>
        <v>0</v>
      </c>
      <c r="BF829" s="145">
        <f>IF(N829="snížená",J829,0)</f>
        <v>0</v>
      </c>
      <c r="BG829" s="145">
        <f>IF(N829="zákl. přenesená",J829,0)</f>
        <v>0</v>
      </c>
      <c r="BH829" s="145">
        <f>IF(N829="sníž. přenesená",J829,0)</f>
        <v>0</v>
      </c>
      <c r="BI829" s="145">
        <f>IF(N829="nulová",J829,0)</f>
        <v>0</v>
      </c>
      <c r="BJ829" s="16" t="s">
        <v>83</v>
      </c>
      <c r="BK829" s="145">
        <f>ROUND(I829*H829,2)</f>
        <v>0</v>
      </c>
      <c r="BL829" s="16" t="s">
        <v>258</v>
      </c>
      <c r="BM829" s="144" t="s">
        <v>1247</v>
      </c>
    </row>
    <row r="830" spans="2:47" s="1" customFormat="1" ht="28.8">
      <c r="B830" s="31"/>
      <c r="D830" s="146" t="s">
        <v>158</v>
      </c>
      <c r="F830" s="147" t="s">
        <v>1248</v>
      </c>
      <c r="I830" s="148"/>
      <c r="L830" s="31"/>
      <c r="M830" s="149"/>
      <c r="T830" s="53"/>
      <c r="AT830" s="16" t="s">
        <v>158</v>
      </c>
      <c r="AU830" s="16" t="s">
        <v>85</v>
      </c>
    </row>
    <row r="831" spans="2:51" s="12" customFormat="1" ht="12">
      <c r="B831" s="150"/>
      <c r="D831" s="146" t="s">
        <v>160</v>
      </c>
      <c r="E831" s="151" t="s">
        <v>1</v>
      </c>
      <c r="F831" s="152" t="s">
        <v>1000</v>
      </c>
      <c r="H831" s="153">
        <v>201.5</v>
      </c>
      <c r="I831" s="154"/>
      <c r="L831" s="150"/>
      <c r="M831" s="155"/>
      <c r="T831" s="156"/>
      <c r="AT831" s="151" t="s">
        <v>160</v>
      </c>
      <c r="AU831" s="151" t="s">
        <v>85</v>
      </c>
      <c r="AV831" s="12" t="s">
        <v>85</v>
      </c>
      <c r="AW831" s="12" t="s">
        <v>32</v>
      </c>
      <c r="AX831" s="12" t="s">
        <v>83</v>
      </c>
      <c r="AY831" s="151" t="s">
        <v>150</v>
      </c>
    </row>
    <row r="832" spans="2:65" s="1" customFormat="1" ht="24.15" customHeight="1">
      <c r="B832" s="31"/>
      <c r="C832" s="132" t="s">
        <v>1249</v>
      </c>
      <c r="D832" s="132" t="s">
        <v>152</v>
      </c>
      <c r="E832" s="133" t="s">
        <v>1250</v>
      </c>
      <c r="F832" s="134" t="s">
        <v>1251</v>
      </c>
      <c r="G832" s="135" t="s">
        <v>155</v>
      </c>
      <c r="H832" s="136">
        <v>45.405</v>
      </c>
      <c r="I832" s="137"/>
      <c r="J832" s="138">
        <f>ROUND(I832*H832,2)</f>
        <v>0</v>
      </c>
      <c r="K832" s="139"/>
      <c r="L832" s="31"/>
      <c r="M832" s="140" t="s">
        <v>1</v>
      </c>
      <c r="N832" s="141" t="s">
        <v>41</v>
      </c>
      <c r="P832" s="142">
        <f>O832*H832</f>
        <v>0</v>
      </c>
      <c r="Q832" s="142">
        <v>0</v>
      </c>
      <c r="R832" s="142">
        <f>Q832*H832</f>
        <v>0</v>
      </c>
      <c r="S832" s="142">
        <v>0</v>
      </c>
      <c r="T832" s="143">
        <f>S832*H832</f>
        <v>0</v>
      </c>
      <c r="AR832" s="144" t="s">
        <v>258</v>
      </c>
      <c r="AT832" s="144" t="s">
        <v>152</v>
      </c>
      <c r="AU832" s="144" t="s">
        <v>85</v>
      </c>
      <c r="AY832" s="16" t="s">
        <v>150</v>
      </c>
      <c r="BE832" s="145">
        <f>IF(N832="základní",J832,0)</f>
        <v>0</v>
      </c>
      <c r="BF832" s="145">
        <f>IF(N832="snížená",J832,0)</f>
        <v>0</v>
      </c>
      <c r="BG832" s="145">
        <f>IF(N832="zákl. přenesená",J832,0)</f>
        <v>0</v>
      </c>
      <c r="BH832" s="145">
        <f>IF(N832="sníž. přenesená",J832,0)</f>
        <v>0</v>
      </c>
      <c r="BI832" s="145">
        <f>IF(N832="nulová",J832,0)</f>
        <v>0</v>
      </c>
      <c r="BJ832" s="16" t="s">
        <v>83</v>
      </c>
      <c r="BK832" s="145">
        <f>ROUND(I832*H832,2)</f>
        <v>0</v>
      </c>
      <c r="BL832" s="16" t="s">
        <v>258</v>
      </c>
      <c r="BM832" s="144" t="s">
        <v>1252</v>
      </c>
    </row>
    <row r="833" spans="2:47" s="1" customFormat="1" ht="19.2">
      <c r="B833" s="31"/>
      <c r="D833" s="146" t="s">
        <v>158</v>
      </c>
      <c r="F833" s="147" t="s">
        <v>1253</v>
      </c>
      <c r="I833" s="148"/>
      <c r="L833" s="31"/>
      <c r="M833" s="149"/>
      <c r="T833" s="53"/>
      <c r="AT833" s="16" t="s">
        <v>158</v>
      </c>
      <c r="AU833" s="16" t="s">
        <v>85</v>
      </c>
    </row>
    <row r="834" spans="2:51" s="12" customFormat="1" ht="20.4">
      <c r="B834" s="150"/>
      <c r="D834" s="146" t="s">
        <v>160</v>
      </c>
      <c r="E834" s="151" t="s">
        <v>1</v>
      </c>
      <c r="F834" s="152" t="s">
        <v>1254</v>
      </c>
      <c r="H834" s="153">
        <v>25.905</v>
      </c>
      <c r="I834" s="154"/>
      <c r="L834" s="150"/>
      <c r="M834" s="155"/>
      <c r="T834" s="156"/>
      <c r="AT834" s="151" t="s">
        <v>160</v>
      </c>
      <c r="AU834" s="151" t="s">
        <v>85</v>
      </c>
      <c r="AV834" s="12" t="s">
        <v>85</v>
      </c>
      <c r="AW834" s="12" t="s">
        <v>32</v>
      </c>
      <c r="AX834" s="12" t="s">
        <v>76</v>
      </c>
      <c r="AY834" s="151" t="s">
        <v>150</v>
      </c>
    </row>
    <row r="835" spans="2:51" s="12" customFormat="1" ht="12">
      <c r="B835" s="150"/>
      <c r="D835" s="146" t="s">
        <v>160</v>
      </c>
      <c r="E835" s="151" t="s">
        <v>1</v>
      </c>
      <c r="F835" s="152" t="s">
        <v>1255</v>
      </c>
      <c r="H835" s="153">
        <v>19.5</v>
      </c>
      <c r="I835" s="154"/>
      <c r="L835" s="150"/>
      <c r="M835" s="155"/>
      <c r="T835" s="156"/>
      <c r="AT835" s="151" t="s">
        <v>160</v>
      </c>
      <c r="AU835" s="151" t="s">
        <v>85</v>
      </c>
      <c r="AV835" s="12" t="s">
        <v>85</v>
      </c>
      <c r="AW835" s="12" t="s">
        <v>32</v>
      </c>
      <c r="AX835" s="12" t="s">
        <v>76</v>
      </c>
      <c r="AY835" s="151" t="s">
        <v>150</v>
      </c>
    </row>
    <row r="836" spans="2:51" s="13" customFormat="1" ht="12">
      <c r="B836" s="157"/>
      <c r="D836" s="146" t="s">
        <v>160</v>
      </c>
      <c r="E836" s="158" t="s">
        <v>1</v>
      </c>
      <c r="F836" s="159" t="s">
        <v>164</v>
      </c>
      <c r="H836" s="160">
        <v>45.405</v>
      </c>
      <c r="I836" s="161"/>
      <c r="L836" s="157"/>
      <c r="M836" s="162"/>
      <c r="T836" s="163"/>
      <c r="AT836" s="158" t="s">
        <v>160</v>
      </c>
      <c r="AU836" s="158" t="s">
        <v>85</v>
      </c>
      <c r="AV836" s="13" t="s">
        <v>156</v>
      </c>
      <c r="AW836" s="13" t="s">
        <v>32</v>
      </c>
      <c r="AX836" s="13" t="s">
        <v>83</v>
      </c>
      <c r="AY836" s="158" t="s">
        <v>150</v>
      </c>
    </row>
    <row r="837" spans="2:65" s="1" customFormat="1" ht="24.15" customHeight="1">
      <c r="B837" s="31"/>
      <c r="C837" s="170" t="s">
        <v>1256</v>
      </c>
      <c r="D837" s="170" t="s">
        <v>266</v>
      </c>
      <c r="E837" s="171" t="s">
        <v>1257</v>
      </c>
      <c r="F837" s="172" t="s">
        <v>1258</v>
      </c>
      <c r="G837" s="173" t="s">
        <v>167</v>
      </c>
      <c r="H837" s="174">
        <v>0.999</v>
      </c>
      <c r="I837" s="175"/>
      <c r="J837" s="176">
        <f>ROUND(I837*H837,2)</f>
        <v>0</v>
      </c>
      <c r="K837" s="177"/>
      <c r="L837" s="178"/>
      <c r="M837" s="179" t="s">
        <v>1</v>
      </c>
      <c r="N837" s="180" t="s">
        <v>41</v>
      </c>
      <c r="P837" s="142">
        <f>O837*H837</f>
        <v>0</v>
      </c>
      <c r="Q837" s="142">
        <v>0.55</v>
      </c>
      <c r="R837" s="142">
        <f>Q837*H837</f>
        <v>0.54945</v>
      </c>
      <c r="S837" s="142">
        <v>0</v>
      </c>
      <c r="T837" s="143">
        <f>S837*H837</f>
        <v>0</v>
      </c>
      <c r="AR837" s="144" t="s">
        <v>371</v>
      </c>
      <c r="AT837" s="144" t="s">
        <v>266</v>
      </c>
      <c r="AU837" s="144" t="s">
        <v>85</v>
      </c>
      <c r="AY837" s="16" t="s">
        <v>150</v>
      </c>
      <c r="BE837" s="145">
        <f>IF(N837="základní",J837,0)</f>
        <v>0</v>
      </c>
      <c r="BF837" s="145">
        <f>IF(N837="snížená",J837,0)</f>
        <v>0</v>
      </c>
      <c r="BG837" s="145">
        <f>IF(N837="zákl. přenesená",J837,0)</f>
        <v>0</v>
      </c>
      <c r="BH837" s="145">
        <f>IF(N837="sníž. přenesená",J837,0)</f>
        <v>0</v>
      </c>
      <c r="BI837" s="145">
        <f>IF(N837="nulová",J837,0)</f>
        <v>0</v>
      </c>
      <c r="BJ837" s="16" t="s">
        <v>83</v>
      </c>
      <c r="BK837" s="145">
        <f>ROUND(I837*H837,2)</f>
        <v>0</v>
      </c>
      <c r="BL837" s="16" t="s">
        <v>258</v>
      </c>
      <c r="BM837" s="144" t="s">
        <v>1259</v>
      </c>
    </row>
    <row r="838" spans="2:47" s="1" customFormat="1" ht="12">
      <c r="B838" s="31"/>
      <c r="D838" s="146" t="s">
        <v>158</v>
      </c>
      <c r="F838" s="147" t="s">
        <v>1258</v>
      </c>
      <c r="I838" s="148"/>
      <c r="L838" s="31"/>
      <c r="M838" s="149"/>
      <c r="T838" s="53"/>
      <c r="AT838" s="16" t="s">
        <v>158</v>
      </c>
      <c r="AU838" s="16" t="s">
        <v>85</v>
      </c>
    </row>
    <row r="839" spans="2:51" s="12" customFormat="1" ht="12">
      <c r="B839" s="150"/>
      <c r="D839" s="146" t="s">
        <v>160</v>
      </c>
      <c r="E839" s="151" t="s">
        <v>1</v>
      </c>
      <c r="F839" s="152" t="s">
        <v>1260</v>
      </c>
      <c r="H839" s="153">
        <v>0.999</v>
      </c>
      <c r="I839" s="154"/>
      <c r="L839" s="150"/>
      <c r="M839" s="155"/>
      <c r="T839" s="156"/>
      <c r="AT839" s="151" t="s">
        <v>160</v>
      </c>
      <c r="AU839" s="151" t="s">
        <v>85</v>
      </c>
      <c r="AV839" s="12" t="s">
        <v>85</v>
      </c>
      <c r="AW839" s="12" t="s">
        <v>32</v>
      </c>
      <c r="AX839" s="12" t="s">
        <v>83</v>
      </c>
      <c r="AY839" s="151" t="s">
        <v>150</v>
      </c>
    </row>
    <row r="840" spans="2:65" s="1" customFormat="1" ht="21.75" customHeight="1">
      <c r="B840" s="31"/>
      <c r="C840" s="132" t="s">
        <v>1261</v>
      </c>
      <c r="D840" s="132" t="s">
        <v>152</v>
      </c>
      <c r="E840" s="133" t="s">
        <v>1262</v>
      </c>
      <c r="F840" s="134" t="s">
        <v>1263</v>
      </c>
      <c r="G840" s="135" t="s">
        <v>155</v>
      </c>
      <c r="H840" s="136">
        <v>6.72</v>
      </c>
      <c r="I840" s="137"/>
      <c r="J840" s="138">
        <f>ROUND(I840*H840,2)</f>
        <v>0</v>
      </c>
      <c r="K840" s="139"/>
      <c r="L840" s="31"/>
      <c r="M840" s="140" t="s">
        <v>1</v>
      </c>
      <c r="N840" s="141" t="s">
        <v>41</v>
      </c>
      <c r="P840" s="142">
        <f>O840*H840</f>
        <v>0</v>
      </c>
      <c r="Q840" s="142">
        <v>0</v>
      </c>
      <c r="R840" s="142">
        <f>Q840*H840</f>
        <v>0</v>
      </c>
      <c r="S840" s="142">
        <v>0</v>
      </c>
      <c r="T840" s="143">
        <f>S840*H840</f>
        <v>0</v>
      </c>
      <c r="AR840" s="144" t="s">
        <v>258</v>
      </c>
      <c r="AT840" s="144" t="s">
        <v>152</v>
      </c>
      <c r="AU840" s="144" t="s">
        <v>85</v>
      </c>
      <c r="AY840" s="16" t="s">
        <v>150</v>
      </c>
      <c r="BE840" s="145">
        <f>IF(N840="základní",J840,0)</f>
        <v>0</v>
      </c>
      <c r="BF840" s="145">
        <f>IF(N840="snížená",J840,0)</f>
        <v>0</v>
      </c>
      <c r="BG840" s="145">
        <f>IF(N840="zákl. přenesená",J840,0)</f>
        <v>0</v>
      </c>
      <c r="BH840" s="145">
        <f>IF(N840="sníž. přenesená",J840,0)</f>
        <v>0</v>
      </c>
      <c r="BI840" s="145">
        <f>IF(N840="nulová",J840,0)</f>
        <v>0</v>
      </c>
      <c r="BJ840" s="16" t="s">
        <v>83</v>
      </c>
      <c r="BK840" s="145">
        <f>ROUND(I840*H840,2)</f>
        <v>0</v>
      </c>
      <c r="BL840" s="16" t="s">
        <v>258</v>
      </c>
      <c r="BM840" s="144" t="s">
        <v>1264</v>
      </c>
    </row>
    <row r="841" spans="2:47" s="1" customFormat="1" ht="28.8">
      <c r="B841" s="31"/>
      <c r="D841" s="146" t="s">
        <v>158</v>
      </c>
      <c r="F841" s="147" t="s">
        <v>1265</v>
      </c>
      <c r="I841" s="148"/>
      <c r="L841" s="31"/>
      <c r="M841" s="149"/>
      <c r="T841" s="53"/>
      <c r="AT841" s="16" t="s">
        <v>158</v>
      </c>
      <c r="AU841" s="16" t="s">
        <v>85</v>
      </c>
    </row>
    <row r="842" spans="2:51" s="12" customFormat="1" ht="12">
      <c r="B842" s="150"/>
      <c r="D842" s="146" t="s">
        <v>160</v>
      </c>
      <c r="E842" s="151" t="s">
        <v>1</v>
      </c>
      <c r="F842" s="152" t="s">
        <v>1266</v>
      </c>
      <c r="H842" s="153">
        <v>6.72</v>
      </c>
      <c r="I842" s="154"/>
      <c r="L842" s="150"/>
      <c r="M842" s="155"/>
      <c r="T842" s="156"/>
      <c r="AT842" s="151" t="s">
        <v>160</v>
      </c>
      <c r="AU842" s="151" t="s">
        <v>85</v>
      </c>
      <c r="AV842" s="12" t="s">
        <v>85</v>
      </c>
      <c r="AW842" s="12" t="s">
        <v>32</v>
      </c>
      <c r="AX842" s="12" t="s">
        <v>83</v>
      </c>
      <c r="AY842" s="151" t="s">
        <v>150</v>
      </c>
    </row>
    <row r="843" spans="2:65" s="1" customFormat="1" ht="16.5" customHeight="1">
      <c r="B843" s="31"/>
      <c r="C843" s="170" t="s">
        <v>1267</v>
      </c>
      <c r="D843" s="170" t="s">
        <v>266</v>
      </c>
      <c r="E843" s="171" t="s">
        <v>1268</v>
      </c>
      <c r="F843" s="172" t="s">
        <v>1269</v>
      </c>
      <c r="G843" s="173" t="s">
        <v>167</v>
      </c>
      <c r="H843" s="174">
        <v>0.269</v>
      </c>
      <c r="I843" s="175"/>
      <c r="J843" s="176">
        <f>ROUND(I843*H843,2)</f>
        <v>0</v>
      </c>
      <c r="K843" s="177"/>
      <c r="L843" s="178"/>
      <c r="M843" s="179" t="s">
        <v>1</v>
      </c>
      <c r="N843" s="180" t="s">
        <v>41</v>
      </c>
      <c r="P843" s="142">
        <f>O843*H843</f>
        <v>0</v>
      </c>
      <c r="Q843" s="142">
        <v>0.55</v>
      </c>
      <c r="R843" s="142">
        <f>Q843*H843</f>
        <v>0.14795000000000003</v>
      </c>
      <c r="S843" s="142">
        <v>0</v>
      </c>
      <c r="T843" s="143">
        <f>S843*H843</f>
        <v>0</v>
      </c>
      <c r="AR843" s="144" t="s">
        <v>371</v>
      </c>
      <c r="AT843" s="144" t="s">
        <v>266</v>
      </c>
      <c r="AU843" s="144" t="s">
        <v>85</v>
      </c>
      <c r="AY843" s="16" t="s">
        <v>150</v>
      </c>
      <c r="BE843" s="145">
        <f>IF(N843="základní",J843,0)</f>
        <v>0</v>
      </c>
      <c r="BF843" s="145">
        <f>IF(N843="snížená",J843,0)</f>
        <v>0</v>
      </c>
      <c r="BG843" s="145">
        <f>IF(N843="zákl. přenesená",J843,0)</f>
        <v>0</v>
      </c>
      <c r="BH843" s="145">
        <f>IF(N843="sníž. přenesená",J843,0)</f>
        <v>0</v>
      </c>
      <c r="BI843" s="145">
        <f>IF(N843="nulová",J843,0)</f>
        <v>0</v>
      </c>
      <c r="BJ843" s="16" t="s">
        <v>83</v>
      </c>
      <c r="BK843" s="145">
        <f>ROUND(I843*H843,2)</f>
        <v>0</v>
      </c>
      <c r="BL843" s="16" t="s">
        <v>258</v>
      </c>
      <c r="BM843" s="144" t="s">
        <v>1270</v>
      </c>
    </row>
    <row r="844" spans="2:47" s="1" customFormat="1" ht="12">
      <c r="B844" s="31"/>
      <c r="D844" s="146" t="s">
        <v>158</v>
      </c>
      <c r="F844" s="147" t="s">
        <v>1271</v>
      </c>
      <c r="I844" s="148"/>
      <c r="L844" s="31"/>
      <c r="M844" s="149"/>
      <c r="T844" s="53"/>
      <c r="AT844" s="16" t="s">
        <v>158</v>
      </c>
      <c r="AU844" s="16" t="s">
        <v>85</v>
      </c>
    </row>
    <row r="845" spans="2:51" s="12" customFormat="1" ht="12">
      <c r="B845" s="150"/>
      <c r="D845" s="146" t="s">
        <v>160</v>
      </c>
      <c r="E845" s="151" t="s">
        <v>1</v>
      </c>
      <c r="F845" s="152" t="s">
        <v>1272</v>
      </c>
      <c r="H845" s="153">
        <v>0.269</v>
      </c>
      <c r="I845" s="154"/>
      <c r="L845" s="150"/>
      <c r="M845" s="155"/>
      <c r="T845" s="156"/>
      <c r="AT845" s="151" t="s">
        <v>160</v>
      </c>
      <c r="AU845" s="151" t="s">
        <v>85</v>
      </c>
      <c r="AV845" s="12" t="s">
        <v>85</v>
      </c>
      <c r="AW845" s="12" t="s">
        <v>32</v>
      </c>
      <c r="AX845" s="12" t="s">
        <v>83</v>
      </c>
      <c r="AY845" s="151" t="s">
        <v>150</v>
      </c>
    </row>
    <row r="846" spans="2:65" s="1" customFormat="1" ht="24.15" customHeight="1">
      <c r="B846" s="31"/>
      <c r="C846" s="132" t="s">
        <v>1273</v>
      </c>
      <c r="D846" s="132" t="s">
        <v>152</v>
      </c>
      <c r="E846" s="133" t="s">
        <v>1274</v>
      </c>
      <c r="F846" s="134" t="s">
        <v>1275</v>
      </c>
      <c r="G846" s="135" t="s">
        <v>155</v>
      </c>
      <c r="H846" s="136">
        <v>201.5</v>
      </c>
      <c r="I846" s="137"/>
      <c r="J846" s="138">
        <f>ROUND(I846*H846,2)</f>
        <v>0</v>
      </c>
      <c r="K846" s="139"/>
      <c r="L846" s="31"/>
      <c r="M846" s="140" t="s">
        <v>1</v>
      </c>
      <c r="N846" s="141" t="s">
        <v>41</v>
      </c>
      <c r="P846" s="142">
        <f>O846*H846</f>
        <v>0</v>
      </c>
      <c r="Q846" s="142">
        <v>0</v>
      </c>
      <c r="R846" s="142">
        <f>Q846*H846</f>
        <v>0</v>
      </c>
      <c r="S846" s="142">
        <v>0</v>
      </c>
      <c r="T846" s="143">
        <f>S846*H846</f>
        <v>0</v>
      </c>
      <c r="AR846" s="144" t="s">
        <v>258</v>
      </c>
      <c r="AT846" s="144" t="s">
        <v>152</v>
      </c>
      <c r="AU846" s="144" t="s">
        <v>85</v>
      </c>
      <c r="AY846" s="16" t="s">
        <v>150</v>
      </c>
      <c r="BE846" s="145">
        <f>IF(N846="základní",J846,0)</f>
        <v>0</v>
      </c>
      <c r="BF846" s="145">
        <f>IF(N846="snížená",J846,0)</f>
        <v>0</v>
      </c>
      <c r="BG846" s="145">
        <f>IF(N846="zákl. přenesená",J846,0)</f>
        <v>0</v>
      </c>
      <c r="BH846" s="145">
        <f>IF(N846="sníž. přenesená",J846,0)</f>
        <v>0</v>
      </c>
      <c r="BI846" s="145">
        <f>IF(N846="nulová",J846,0)</f>
        <v>0</v>
      </c>
      <c r="BJ846" s="16" t="s">
        <v>83</v>
      </c>
      <c r="BK846" s="145">
        <f>ROUND(I846*H846,2)</f>
        <v>0</v>
      </c>
      <c r="BL846" s="16" t="s">
        <v>258</v>
      </c>
      <c r="BM846" s="144" t="s">
        <v>1276</v>
      </c>
    </row>
    <row r="847" spans="2:47" s="1" customFormat="1" ht="19.2">
      <c r="B847" s="31"/>
      <c r="D847" s="146" t="s">
        <v>158</v>
      </c>
      <c r="F847" s="147" t="s">
        <v>1277</v>
      </c>
      <c r="I847" s="148"/>
      <c r="L847" s="31"/>
      <c r="M847" s="149"/>
      <c r="T847" s="53"/>
      <c r="AT847" s="16" t="s">
        <v>158</v>
      </c>
      <c r="AU847" s="16" t="s">
        <v>85</v>
      </c>
    </row>
    <row r="848" spans="2:51" s="12" customFormat="1" ht="12">
      <c r="B848" s="150"/>
      <c r="D848" s="146" t="s">
        <v>160</v>
      </c>
      <c r="E848" s="151" t="s">
        <v>1</v>
      </c>
      <c r="F848" s="152" t="s">
        <v>1000</v>
      </c>
      <c r="H848" s="153">
        <v>201.5</v>
      </c>
      <c r="I848" s="154"/>
      <c r="L848" s="150"/>
      <c r="M848" s="155"/>
      <c r="T848" s="156"/>
      <c r="AT848" s="151" t="s">
        <v>160</v>
      </c>
      <c r="AU848" s="151" t="s">
        <v>85</v>
      </c>
      <c r="AV848" s="12" t="s">
        <v>85</v>
      </c>
      <c r="AW848" s="12" t="s">
        <v>32</v>
      </c>
      <c r="AX848" s="12" t="s">
        <v>83</v>
      </c>
      <c r="AY848" s="151" t="s">
        <v>150</v>
      </c>
    </row>
    <row r="849" spans="2:65" s="1" customFormat="1" ht="16.5" customHeight="1">
      <c r="B849" s="31"/>
      <c r="C849" s="170" t="s">
        <v>1278</v>
      </c>
      <c r="D849" s="170" t="s">
        <v>266</v>
      </c>
      <c r="E849" s="171" t="s">
        <v>1279</v>
      </c>
      <c r="F849" s="172" t="s">
        <v>1280</v>
      </c>
      <c r="G849" s="173" t="s">
        <v>167</v>
      </c>
      <c r="H849" s="174">
        <v>1.897</v>
      </c>
      <c r="I849" s="175"/>
      <c r="J849" s="176">
        <f>ROUND(I849*H849,2)</f>
        <v>0</v>
      </c>
      <c r="K849" s="177"/>
      <c r="L849" s="178"/>
      <c r="M849" s="179" t="s">
        <v>1</v>
      </c>
      <c r="N849" s="180" t="s">
        <v>41</v>
      </c>
      <c r="P849" s="142">
        <f>O849*H849</f>
        <v>0</v>
      </c>
      <c r="Q849" s="142">
        <v>0.55</v>
      </c>
      <c r="R849" s="142">
        <f>Q849*H849</f>
        <v>1.04335</v>
      </c>
      <c r="S849" s="142">
        <v>0</v>
      </c>
      <c r="T849" s="143">
        <f>S849*H849</f>
        <v>0</v>
      </c>
      <c r="AR849" s="144" t="s">
        <v>371</v>
      </c>
      <c r="AT849" s="144" t="s">
        <v>266</v>
      </c>
      <c r="AU849" s="144" t="s">
        <v>85</v>
      </c>
      <c r="AY849" s="16" t="s">
        <v>150</v>
      </c>
      <c r="BE849" s="145">
        <f>IF(N849="základní",J849,0)</f>
        <v>0</v>
      </c>
      <c r="BF849" s="145">
        <f>IF(N849="snížená",J849,0)</f>
        <v>0</v>
      </c>
      <c r="BG849" s="145">
        <f>IF(N849="zákl. přenesená",J849,0)</f>
        <v>0</v>
      </c>
      <c r="BH849" s="145">
        <f>IF(N849="sníž. přenesená",J849,0)</f>
        <v>0</v>
      </c>
      <c r="BI849" s="145">
        <f>IF(N849="nulová",J849,0)</f>
        <v>0</v>
      </c>
      <c r="BJ849" s="16" t="s">
        <v>83</v>
      </c>
      <c r="BK849" s="145">
        <f>ROUND(I849*H849,2)</f>
        <v>0</v>
      </c>
      <c r="BL849" s="16" t="s">
        <v>258</v>
      </c>
      <c r="BM849" s="144" t="s">
        <v>1281</v>
      </c>
    </row>
    <row r="850" spans="2:47" s="1" customFormat="1" ht="12">
      <c r="B850" s="31"/>
      <c r="D850" s="146" t="s">
        <v>158</v>
      </c>
      <c r="F850" s="147" t="s">
        <v>1280</v>
      </c>
      <c r="I850" s="148"/>
      <c r="L850" s="31"/>
      <c r="M850" s="149"/>
      <c r="T850" s="53"/>
      <c r="AT850" s="16" t="s">
        <v>158</v>
      </c>
      <c r="AU850" s="16" t="s">
        <v>85</v>
      </c>
    </row>
    <row r="851" spans="2:51" s="12" customFormat="1" ht="12">
      <c r="B851" s="150"/>
      <c r="D851" s="146" t="s">
        <v>160</v>
      </c>
      <c r="E851" s="151" t="s">
        <v>1</v>
      </c>
      <c r="F851" s="152" t="s">
        <v>1282</v>
      </c>
      <c r="H851" s="153">
        <v>1.897</v>
      </c>
      <c r="I851" s="154"/>
      <c r="L851" s="150"/>
      <c r="M851" s="155"/>
      <c r="T851" s="156"/>
      <c r="AT851" s="151" t="s">
        <v>160</v>
      </c>
      <c r="AU851" s="151" t="s">
        <v>85</v>
      </c>
      <c r="AV851" s="12" t="s">
        <v>85</v>
      </c>
      <c r="AW851" s="12" t="s">
        <v>32</v>
      </c>
      <c r="AX851" s="12" t="s">
        <v>83</v>
      </c>
      <c r="AY851" s="151" t="s">
        <v>150</v>
      </c>
    </row>
    <row r="852" spans="2:65" s="1" customFormat="1" ht="21.75" customHeight="1">
      <c r="B852" s="31"/>
      <c r="C852" s="132" t="s">
        <v>1283</v>
      </c>
      <c r="D852" s="132" t="s">
        <v>152</v>
      </c>
      <c r="E852" s="133" t="s">
        <v>1284</v>
      </c>
      <c r="F852" s="134" t="s">
        <v>1285</v>
      </c>
      <c r="G852" s="135" t="s">
        <v>253</v>
      </c>
      <c r="H852" s="136">
        <v>819</v>
      </c>
      <c r="I852" s="137"/>
      <c r="J852" s="138">
        <f>ROUND(I852*H852,2)</f>
        <v>0</v>
      </c>
      <c r="K852" s="139"/>
      <c r="L852" s="31"/>
      <c r="M852" s="140" t="s">
        <v>1</v>
      </c>
      <c r="N852" s="141" t="s">
        <v>41</v>
      </c>
      <c r="P852" s="142">
        <f>O852*H852</f>
        <v>0</v>
      </c>
      <c r="Q852" s="142">
        <v>2E-05</v>
      </c>
      <c r="R852" s="142">
        <f>Q852*H852</f>
        <v>0.016380000000000002</v>
      </c>
      <c r="S852" s="142">
        <v>0</v>
      </c>
      <c r="T852" s="143">
        <f>S852*H852</f>
        <v>0</v>
      </c>
      <c r="AR852" s="144" t="s">
        <v>258</v>
      </c>
      <c r="AT852" s="144" t="s">
        <v>152</v>
      </c>
      <c r="AU852" s="144" t="s">
        <v>85</v>
      </c>
      <c r="AY852" s="16" t="s">
        <v>150</v>
      </c>
      <c r="BE852" s="145">
        <f>IF(N852="základní",J852,0)</f>
        <v>0</v>
      </c>
      <c r="BF852" s="145">
        <f>IF(N852="snížená",J852,0)</f>
        <v>0</v>
      </c>
      <c r="BG852" s="145">
        <f>IF(N852="zákl. přenesená",J852,0)</f>
        <v>0</v>
      </c>
      <c r="BH852" s="145">
        <f>IF(N852="sníž. přenesená",J852,0)</f>
        <v>0</v>
      </c>
      <c r="BI852" s="145">
        <f>IF(N852="nulová",J852,0)</f>
        <v>0</v>
      </c>
      <c r="BJ852" s="16" t="s">
        <v>83</v>
      </c>
      <c r="BK852" s="145">
        <f>ROUND(I852*H852,2)</f>
        <v>0</v>
      </c>
      <c r="BL852" s="16" t="s">
        <v>258</v>
      </c>
      <c r="BM852" s="144" t="s">
        <v>1286</v>
      </c>
    </row>
    <row r="853" spans="2:47" s="1" customFormat="1" ht="19.2">
      <c r="B853" s="31"/>
      <c r="D853" s="146" t="s">
        <v>158</v>
      </c>
      <c r="F853" s="147" t="s">
        <v>1287</v>
      </c>
      <c r="I853" s="148"/>
      <c r="L853" s="31"/>
      <c r="M853" s="149"/>
      <c r="T853" s="53"/>
      <c r="AT853" s="16" t="s">
        <v>158</v>
      </c>
      <c r="AU853" s="16" t="s">
        <v>85</v>
      </c>
    </row>
    <row r="854" spans="2:51" s="12" customFormat="1" ht="12">
      <c r="B854" s="150"/>
      <c r="D854" s="146" t="s">
        <v>160</v>
      </c>
      <c r="E854" s="151" t="s">
        <v>1</v>
      </c>
      <c r="F854" s="152" t="s">
        <v>1288</v>
      </c>
      <c r="H854" s="153">
        <v>819</v>
      </c>
      <c r="I854" s="154"/>
      <c r="L854" s="150"/>
      <c r="M854" s="155"/>
      <c r="T854" s="156"/>
      <c r="AT854" s="151" t="s">
        <v>160</v>
      </c>
      <c r="AU854" s="151" t="s">
        <v>85</v>
      </c>
      <c r="AV854" s="12" t="s">
        <v>85</v>
      </c>
      <c r="AW854" s="12" t="s">
        <v>32</v>
      </c>
      <c r="AX854" s="12" t="s">
        <v>83</v>
      </c>
      <c r="AY854" s="151" t="s">
        <v>150</v>
      </c>
    </row>
    <row r="855" spans="2:65" s="1" customFormat="1" ht="16.5" customHeight="1">
      <c r="B855" s="31"/>
      <c r="C855" s="170" t="s">
        <v>1289</v>
      </c>
      <c r="D855" s="170" t="s">
        <v>266</v>
      </c>
      <c r="E855" s="171" t="s">
        <v>1279</v>
      </c>
      <c r="F855" s="172" t="s">
        <v>1280</v>
      </c>
      <c r="G855" s="173" t="s">
        <v>167</v>
      </c>
      <c r="H855" s="174">
        <v>1.966</v>
      </c>
      <c r="I855" s="175"/>
      <c r="J855" s="176">
        <f>ROUND(I855*H855,2)</f>
        <v>0</v>
      </c>
      <c r="K855" s="177"/>
      <c r="L855" s="178"/>
      <c r="M855" s="179" t="s">
        <v>1</v>
      </c>
      <c r="N855" s="180" t="s">
        <v>41</v>
      </c>
      <c r="P855" s="142">
        <f>O855*H855</f>
        <v>0</v>
      </c>
      <c r="Q855" s="142">
        <v>0.55</v>
      </c>
      <c r="R855" s="142">
        <f>Q855*H855</f>
        <v>1.0813000000000001</v>
      </c>
      <c r="S855" s="142">
        <v>0</v>
      </c>
      <c r="T855" s="143">
        <f>S855*H855</f>
        <v>0</v>
      </c>
      <c r="AR855" s="144" t="s">
        <v>371</v>
      </c>
      <c r="AT855" s="144" t="s">
        <v>266</v>
      </c>
      <c r="AU855" s="144" t="s">
        <v>85</v>
      </c>
      <c r="AY855" s="16" t="s">
        <v>150</v>
      </c>
      <c r="BE855" s="145">
        <f>IF(N855="základní",J855,0)</f>
        <v>0</v>
      </c>
      <c r="BF855" s="145">
        <f>IF(N855="snížená",J855,0)</f>
        <v>0</v>
      </c>
      <c r="BG855" s="145">
        <f>IF(N855="zákl. přenesená",J855,0)</f>
        <v>0</v>
      </c>
      <c r="BH855" s="145">
        <f>IF(N855="sníž. přenesená",J855,0)</f>
        <v>0</v>
      </c>
      <c r="BI855" s="145">
        <f>IF(N855="nulová",J855,0)</f>
        <v>0</v>
      </c>
      <c r="BJ855" s="16" t="s">
        <v>83</v>
      </c>
      <c r="BK855" s="145">
        <f>ROUND(I855*H855,2)</f>
        <v>0</v>
      </c>
      <c r="BL855" s="16" t="s">
        <v>258</v>
      </c>
      <c r="BM855" s="144" t="s">
        <v>1290</v>
      </c>
    </row>
    <row r="856" spans="2:47" s="1" customFormat="1" ht="12">
      <c r="B856" s="31"/>
      <c r="D856" s="146" t="s">
        <v>158</v>
      </c>
      <c r="F856" s="147" t="s">
        <v>1280</v>
      </c>
      <c r="I856" s="148"/>
      <c r="L856" s="31"/>
      <c r="M856" s="149"/>
      <c r="T856" s="53"/>
      <c r="AT856" s="16" t="s">
        <v>158</v>
      </c>
      <c r="AU856" s="16" t="s">
        <v>85</v>
      </c>
    </row>
    <row r="857" spans="2:51" s="12" customFormat="1" ht="12">
      <c r="B857" s="150"/>
      <c r="D857" s="146" t="s">
        <v>160</v>
      </c>
      <c r="E857" s="151" t="s">
        <v>1</v>
      </c>
      <c r="F857" s="152" t="s">
        <v>1291</v>
      </c>
      <c r="H857" s="153">
        <v>1.966</v>
      </c>
      <c r="I857" s="154"/>
      <c r="L857" s="150"/>
      <c r="M857" s="155"/>
      <c r="T857" s="156"/>
      <c r="AT857" s="151" t="s">
        <v>160</v>
      </c>
      <c r="AU857" s="151" t="s">
        <v>85</v>
      </c>
      <c r="AV857" s="12" t="s">
        <v>85</v>
      </c>
      <c r="AW857" s="12" t="s">
        <v>32</v>
      </c>
      <c r="AX857" s="12" t="s">
        <v>83</v>
      </c>
      <c r="AY857" s="151" t="s">
        <v>150</v>
      </c>
    </row>
    <row r="858" spans="2:65" s="1" customFormat="1" ht="24.15" customHeight="1">
      <c r="B858" s="31"/>
      <c r="C858" s="132" t="s">
        <v>1292</v>
      </c>
      <c r="D858" s="132" t="s">
        <v>152</v>
      </c>
      <c r="E858" s="133" t="s">
        <v>1293</v>
      </c>
      <c r="F858" s="134" t="s">
        <v>1294</v>
      </c>
      <c r="G858" s="135" t="s">
        <v>167</v>
      </c>
      <c r="H858" s="136">
        <v>13.23</v>
      </c>
      <c r="I858" s="137"/>
      <c r="J858" s="138">
        <f>ROUND(I858*H858,2)</f>
        <v>0</v>
      </c>
      <c r="K858" s="139"/>
      <c r="L858" s="31"/>
      <c r="M858" s="140" t="s">
        <v>1</v>
      </c>
      <c r="N858" s="141" t="s">
        <v>41</v>
      </c>
      <c r="P858" s="142">
        <f>O858*H858</f>
        <v>0</v>
      </c>
      <c r="Q858" s="142">
        <v>0.02337</v>
      </c>
      <c r="R858" s="142">
        <f>Q858*H858</f>
        <v>0.3091851</v>
      </c>
      <c r="S858" s="142">
        <v>0</v>
      </c>
      <c r="T858" s="143">
        <f>S858*H858</f>
        <v>0</v>
      </c>
      <c r="AR858" s="144" t="s">
        <v>258</v>
      </c>
      <c r="AT858" s="144" t="s">
        <v>152</v>
      </c>
      <c r="AU858" s="144" t="s">
        <v>85</v>
      </c>
      <c r="AY858" s="16" t="s">
        <v>150</v>
      </c>
      <c r="BE858" s="145">
        <f>IF(N858="základní",J858,0)</f>
        <v>0</v>
      </c>
      <c r="BF858" s="145">
        <f>IF(N858="snížená",J858,0)</f>
        <v>0</v>
      </c>
      <c r="BG858" s="145">
        <f>IF(N858="zákl. přenesená",J858,0)</f>
        <v>0</v>
      </c>
      <c r="BH858" s="145">
        <f>IF(N858="sníž. přenesená",J858,0)</f>
        <v>0</v>
      </c>
      <c r="BI858" s="145">
        <f>IF(N858="nulová",J858,0)</f>
        <v>0</v>
      </c>
      <c r="BJ858" s="16" t="s">
        <v>83</v>
      </c>
      <c r="BK858" s="145">
        <f>ROUND(I858*H858,2)</f>
        <v>0</v>
      </c>
      <c r="BL858" s="16" t="s">
        <v>258</v>
      </c>
      <c r="BM858" s="144" t="s">
        <v>1295</v>
      </c>
    </row>
    <row r="859" spans="2:47" s="1" customFormat="1" ht="19.2">
      <c r="B859" s="31"/>
      <c r="D859" s="146" t="s">
        <v>158</v>
      </c>
      <c r="F859" s="147" t="s">
        <v>1296</v>
      </c>
      <c r="I859" s="148"/>
      <c r="L859" s="31"/>
      <c r="M859" s="149"/>
      <c r="T859" s="53"/>
      <c r="AT859" s="16" t="s">
        <v>158</v>
      </c>
      <c r="AU859" s="16" t="s">
        <v>85</v>
      </c>
    </row>
    <row r="860" spans="2:51" s="12" customFormat="1" ht="20.4">
      <c r="B860" s="150"/>
      <c r="D860" s="146" t="s">
        <v>160</v>
      </c>
      <c r="E860" s="151" t="s">
        <v>1</v>
      </c>
      <c r="F860" s="152" t="s">
        <v>1297</v>
      </c>
      <c r="H860" s="153">
        <v>13.23</v>
      </c>
      <c r="I860" s="154"/>
      <c r="L860" s="150"/>
      <c r="M860" s="155"/>
      <c r="T860" s="156"/>
      <c r="AT860" s="151" t="s">
        <v>160</v>
      </c>
      <c r="AU860" s="151" t="s">
        <v>85</v>
      </c>
      <c r="AV860" s="12" t="s">
        <v>85</v>
      </c>
      <c r="AW860" s="12" t="s">
        <v>32</v>
      </c>
      <c r="AX860" s="12" t="s">
        <v>83</v>
      </c>
      <c r="AY860" s="151" t="s">
        <v>150</v>
      </c>
    </row>
    <row r="861" spans="2:65" s="1" customFormat="1" ht="24.15" customHeight="1">
      <c r="B861" s="31"/>
      <c r="C861" s="132" t="s">
        <v>1298</v>
      </c>
      <c r="D861" s="132" t="s">
        <v>152</v>
      </c>
      <c r="E861" s="133" t="s">
        <v>1299</v>
      </c>
      <c r="F861" s="134" t="s">
        <v>1300</v>
      </c>
      <c r="G861" s="135" t="s">
        <v>155</v>
      </c>
      <c r="H861" s="136">
        <v>40.9</v>
      </c>
      <c r="I861" s="137"/>
      <c r="J861" s="138">
        <f>ROUND(I861*H861,2)</f>
        <v>0</v>
      </c>
      <c r="K861" s="139"/>
      <c r="L861" s="31"/>
      <c r="M861" s="140" t="s">
        <v>1</v>
      </c>
      <c r="N861" s="141" t="s">
        <v>41</v>
      </c>
      <c r="P861" s="142">
        <f>O861*H861</f>
        <v>0</v>
      </c>
      <c r="Q861" s="142">
        <v>0.01344</v>
      </c>
      <c r="R861" s="142">
        <f>Q861*H861</f>
        <v>0.549696</v>
      </c>
      <c r="S861" s="142">
        <v>0</v>
      </c>
      <c r="T861" s="143">
        <f>S861*H861</f>
        <v>0</v>
      </c>
      <c r="AR861" s="144" t="s">
        <v>258</v>
      </c>
      <c r="AT861" s="144" t="s">
        <v>152</v>
      </c>
      <c r="AU861" s="144" t="s">
        <v>85</v>
      </c>
      <c r="AY861" s="16" t="s">
        <v>150</v>
      </c>
      <c r="BE861" s="145">
        <f>IF(N861="základní",J861,0)</f>
        <v>0</v>
      </c>
      <c r="BF861" s="145">
        <f>IF(N861="snížená",J861,0)</f>
        <v>0</v>
      </c>
      <c r="BG861" s="145">
        <f>IF(N861="zákl. přenesená",J861,0)</f>
        <v>0</v>
      </c>
      <c r="BH861" s="145">
        <f>IF(N861="sníž. přenesená",J861,0)</f>
        <v>0</v>
      </c>
      <c r="BI861" s="145">
        <f>IF(N861="nulová",J861,0)</f>
        <v>0</v>
      </c>
      <c r="BJ861" s="16" t="s">
        <v>83</v>
      </c>
      <c r="BK861" s="145">
        <f>ROUND(I861*H861,2)</f>
        <v>0</v>
      </c>
      <c r="BL861" s="16" t="s">
        <v>258</v>
      </c>
      <c r="BM861" s="144" t="s">
        <v>1301</v>
      </c>
    </row>
    <row r="862" spans="2:47" s="1" customFormat="1" ht="19.2">
      <c r="B862" s="31"/>
      <c r="D862" s="146" t="s">
        <v>158</v>
      </c>
      <c r="F862" s="147" t="s">
        <v>1302</v>
      </c>
      <c r="I862" s="148"/>
      <c r="L862" s="31"/>
      <c r="M862" s="149"/>
      <c r="T862" s="53"/>
      <c r="AT862" s="16" t="s">
        <v>158</v>
      </c>
      <c r="AU862" s="16" t="s">
        <v>85</v>
      </c>
    </row>
    <row r="863" spans="2:51" s="12" customFormat="1" ht="12">
      <c r="B863" s="150"/>
      <c r="D863" s="146" t="s">
        <v>160</v>
      </c>
      <c r="E863" s="151" t="s">
        <v>1</v>
      </c>
      <c r="F863" s="152" t="s">
        <v>980</v>
      </c>
      <c r="H863" s="153">
        <v>6</v>
      </c>
      <c r="I863" s="154"/>
      <c r="L863" s="150"/>
      <c r="M863" s="155"/>
      <c r="T863" s="156"/>
      <c r="AT863" s="151" t="s">
        <v>160</v>
      </c>
      <c r="AU863" s="151" t="s">
        <v>85</v>
      </c>
      <c r="AV863" s="12" t="s">
        <v>85</v>
      </c>
      <c r="AW863" s="12" t="s">
        <v>32</v>
      </c>
      <c r="AX863" s="12" t="s">
        <v>76</v>
      </c>
      <c r="AY863" s="151" t="s">
        <v>150</v>
      </c>
    </row>
    <row r="864" spans="2:51" s="12" customFormat="1" ht="12">
      <c r="B864" s="150"/>
      <c r="D864" s="146" t="s">
        <v>160</v>
      </c>
      <c r="E864" s="151" t="s">
        <v>1</v>
      </c>
      <c r="F864" s="152" t="s">
        <v>993</v>
      </c>
      <c r="H864" s="153">
        <v>20</v>
      </c>
      <c r="I864" s="154"/>
      <c r="L864" s="150"/>
      <c r="M864" s="155"/>
      <c r="T864" s="156"/>
      <c r="AT864" s="151" t="s">
        <v>160</v>
      </c>
      <c r="AU864" s="151" t="s">
        <v>85</v>
      </c>
      <c r="AV864" s="12" t="s">
        <v>85</v>
      </c>
      <c r="AW864" s="12" t="s">
        <v>32</v>
      </c>
      <c r="AX864" s="12" t="s">
        <v>76</v>
      </c>
      <c r="AY864" s="151" t="s">
        <v>150</v>
      </c>
    </row>
    <row r="865" spans="2:51" s="12" customFormat="1" ht="12">
      <c r="B865" s="150"/>
      <c r="D865" s="146" t="s">
        <v>160</v>
      </c>
      <c r="E865" s="151" t="s">
        <v>1</v>
      </c>
      <c r="F865" s="152" t="s">
        <v>982</v>
      </c>
      <c r="H865" s="153">
        <v>14.9</v>
      </c>
      <c r="I865" s="154"/>
      <c r="L865" s="150"/>
      <c r="M865" s="155"/>
      <c r="T865" s="156"/>
      <c r="AT865" s="151" t="s">
        <v>160</v>
      </c>
      <c r="AU865" s="151" t="s">
        <v>85</v>
      </c>
      <c r="AV865" s="12" t="s">
        <v>85</v>
      </c>
      <c r="AW865" s="12" t="s">
        <v>32</v>
      </c>
      <c r="AX865" s="12" t="s">
        <v>76</v>
      </c>
      <c r="AY865" s="151" t="s">
        <v>150</v>
      </c>
    </row>
    <row r="866" spans="2:51" s="13" customFormat="1" ht="12">
      <c r="B866" s="157"/>
      <c r="D866" s="146" t="s">
        <v>160</v>
      </c>
      <c r="E866" s="158" t="s">
        <v>1</v>
      </c>
      <c r="F866" s="159" t="s">
        <v>164</v>
      </c>
      <c r="H866" s="160">
        <v>40.9</v>
      </c>
      <c r="I866" s="161"/>
      <c r="L866" s="157"/>
      <c r="M866" s="162"/>
      <c r="T866" s="163"/>
      <c r="AT866" s="158" t="s">
        <v>160</v>
      </c>
      <c r="AU866" s="158" t="s">
        <v>85</v>
      </c>
      <c r="AV866" s="13" t="s">
        <v>156</v>
      </c>
      <c r="AW866" s="13" t="s">
        <v>32</v>
      </c>
      <c r="AX866" s="13" t="s">
        <v>83</v>
      </c>
      <c r="AY866" s="158" t="s">
        <v>150</v>
      </c>
    </row>
    <row r="867" spans="2:65" s="1" customFormat="1" ht="24.15" customHeight="1">
      <c r="B867" s="31"/>
      <c r="C867" s="132" t="s">
        <v>1303</v>
      </c>
      <c r="D867" s="132" t="s">
        <v>152</v>
      </c>
      <c r="E867" s="133" t="s">
        <v>1304</v>
      </c>
      <c r="F867" s="134" t="s">
        <v>1305</v>
      </c>
      <c r="G867" s="135" t="s">
        <v>155</v>
      </c>
      <c r="H867" s="136">
        <v>6.731</v>
      </c>
      <c r="I867" s="137"/>
      <c r="J867" s="138">
        <f>ROUND(I867*H867,2)</f>
        <v>0</v>
      </c>
      <c r="K867" s="139"/>
      <c r="L867" s="31"/>
      <c r="M867" s="140" t="s">
        <v>1</v>
      </c>
      <c r="N867" s="141" t="s">
        <v>41</v>
      </c>
      <c r="P867" s="142">
        <f>O867*H867</f>
        <v>0</v>
      </c>
      <c r="Q867" s="142">
        <v>0</v>
      </c>
      <c r="R867" s="142">
        <f>Q867*H867</f>
        <v>0</v>
      </c>
      <c r="S867" s="142">
        <v>0</v>
      </c>
      <c r="T867" s="143">
        <f>S867*H867</f>
        <v>0</v>
      </c>
      <c r="AR867" s="144" t="s">
        <v>258</v>
      </c>
      <c r="AT867" s="144" t="s">
        <v>152</v>
      </c>
      <c r="AU867" s="144" t="s">
        <v>85</v>
      </c>
      <c r="AY867" s="16" t="s">
        <v>150</v>
      </c>
      <c r="BE867" s="145">
        <f>IF(N867="základní",J867,0)</f>
        <v>0</v>
      </c>
      <c r="BF867" s="145">
        <f>IF(N867="snížená",J867,0)</f>
        <v>0</v>
      </c>
      <c r="BG867" s="145">
        <f>IF(N867="zákl. přenesená",J867,0)</f>
        <v>0</v>
      </c>
      <c r="BH867" s="145">
        <f>IF(N867="sníž. přenesená",J867,0)</f>
        <v>0</v>
      </c>
      <c r="BI867" s="145">
        <f>IF(N867="nulová",J867,0)</f>
        <v>0</v>
      </c>
      <c r="BJ867" s="16" t="s">
        <v>83</v>
      </c>
      <c r="BK867" s="145">
        <f>ROUND(I867*H867,2)</f>
        <v>0</v>
      </c>
      <c r="BL867" s="16" t="s">
        <v>258</v>
      </c>
      <c r="BM867" s="144" t="s">
        <v>1306</v>
      </c>
    </row>
    <row r="868" spans="2:47" s="1" customFormat="1" ht="28.8">
      <c r="B868" s="31"/>
      <c r="D868" s="146" t="s">
        <v>158</v>
      </c>
      <c r="F868" s="147" t="s">
        <v>1307</v>
      </c>
      <c r="I868" s="148"/>
      <c r="L868" s="31"/>
      <c r="M868" s="149"/>
      <c r="T868" s="53"/>
      <c r="AT868" s="16" t="s">
        <v>158</v>
      </c>
      <c r="AU868" s="16" t="s">
        <v>85</v>
      </c>
    </row>
    <row r="869" spans="2:51" s="12" customFormat="1" ht="12">
      <c r="B869" s="150"/>
      <c r="D869" s="146" t="s">
        <v>160</v>
      </c>
      <c r="E869" s="151" t="s">
        <v>1</v>
      </c>
      <c r="F869" s="152" t="s">
        <v>1308</v>
      </c>
      <c r="H869" s="153">
        <v>6.731</v>
      </c>
      <c r="I869" s="154"/>
      <c r="L869" s="150"/>
      <c r="M869" s="155"/>
      <c r="T869" s="156"/>
      <c r="AT869" s="151" t="s">
        <v>160</v>
      </c>
      <c r="AU869" s="151" t="s">
        <v>85</v>
      </c>
      <c r="AV869" s="12" t="s">
        <v>85</v>
      </c>
      <c r="AW869" s="12" t="s">
        <v>32</v>
      </c>
      <c r="AX869" s="12" t="s">
        <v>83</v>
      </c>
      <c r="AY869" s="151" t="s">
        <v>150</v>
      </c>
    </row>
    <row r="870" spans="2:65" s="1" customFormat="1" ht="16.5" customHeight="1">
      <c r="B870" s="31"/>
      <c r="C870" s="170" t="s">
        <v>1309</v>
      </c>
      <c r="D870" s="170" t="s">
        <v>266</v>
      </c>
      <c r="E870" s="171" t="s">
        <v>1173</v>
      </c>
      <c r="F870" s="172" t="s">
        <v>1174</v>
      </c>
      <c r="G870" s="173" t="s">
        <v>167</v>
      </c>
      <c r="H870" s="174">
        <v>0.148</v>
      </c>
      <c r="I870" s="175"/>
      <c r="J870" s="176">
        <f>ROUND(I870*H870,2)</f>
        <v>0</v>
      </c>
      <c r="K870" s="177"/>
      <c r="L870" s="178"/>
      <c r="M870" s="179" t="s">
        <v>1</v>
      </c>
      <c r="N870" s="180" t="s">
        <v>41</v>
      </c>
      <c r="P870" s="142">
        <f>O870*H870</f>
        <v>0</v>
      </c>
      <c r="Q870" s="142">
        <v>0.55</v>
      </c>
      <c r="R870" s="142">
        <f>Q870*H870</f>
        <v>0.0814</v>
      </c>
      <c r="S870" s="142">
        <v>0</v>
      </c>
      <c r="T870" s="143">
        <f>S870*H870</f>
        <v>0</v>
      </c>
      <c r="AR870" s="144" t="s">
        <v>371</v>
      </c>
      <c r="AT870" s="144" t="s">
        <v>266</v>
      </c>
      <c r="AU870" s="144" t="s">
        <v>85</v>
      </c>
      <c r="AY870" s="16" t="s">
        <v>150</v>
      </c>
      <c r="BE870" s="145">
        <f>IF(N870="základní",J870,0)</f>
        <v>0</v>
      </c>
      <c r="BF870" s="145">
        <f>IF(N870="snížená",J870,0)</f>
        <v>0</v>
      </c>
      <c r="BG870" s="145">
        <f>IF(N870="zákl. přenesená",J870,0)</f>
        <v>0</v>
      </c>
      <c r="BH870" s="145">
        <f>IF(N870="sníž. přenesená",J870,0)</f>
        <v>0</v>
      </c>
      <c r="BI870" s="145">
        <f>IF(N870="nulová",J870,0)</f>
        <v>0</v>
      </c>
      <c r="BJ870" s="16" t="s">
        <v>83</v>
      </c>
      <c r="BK870" s="145">
        <f>ROUND(I870*H870,2)</f>
        <v>0</v>
      </c>
      <c r="BL870" s="16" t="s">
        <v>258</v>
      </c>
      <c r="BM870" s="144" t="s">
        <v>1310</v>
      </c>
    </row>
    <row r="871" spans="2:47" s="1" customFormat="1" ht="12">
      <c r="B871" s="31"/>
      <c r="D871" s="146" t="s">
        <v>158</v>
      </c>
      <c r="F871" s="147" t="s">
        <v>1174</v>
      </c>
      <c r="I871" s="148"/>
      <c r="L871" s="31"/>
      <c r="M871" s="149"/>
      <c r="T871" s="53"/>
      <c r="AT871" s="16" t="s">
        <v>158</v>
      </c>
      <c r="AU871" s="16" t="s">
        <v>85</v>
      </c>
    </row>
    <row r="872" spans="2:51" s="12" customFormat="1" ht="12">
      <c r="B872" s="150"/>
      <c r="D872" s="146" t="s">
        <v>160</v>
      </c>
      <c r="E872" s="151" t="s">
        <v>1</v>
      </c>
      <c r="F872" s="152" t="s">
        <v>1311</v>
      </c>
      <c r="H872" s="153">
        <v>0.148</v>
      </c>
      <c r="I872" s="154"/>
      <c r="L872" s="150"/>
      <c r="M872" s="155"/>
      <c r="T872" s="156"/>
      <c r="AT872" s="151" t="s">
        <v>160</v>
      </c>
      <c r="AU872" s="151" t="s">
        <v>85</v>
      </c>
      <c r="AV872" s="12" t="s">
        <v>85</v>
      </c>
      <c r="AW872" s="12" t="s">
        <v>32</v>
      </c>
      <c r="AX872" s="12" t="s">
        <v>83</v>
      </c>
      <c r="AY872" s="151" t="s">
        <v>150</v>
      </c>
    </row>
    <row r="873" spans="2:65" s="1" customFormat="1" ht="24.15" customHeight="1">
      <c r="B873" s="31"/>
      <c r="C873" s="132" t="s">
        <v>1312</v>
      </c>
      <c r="D873" s="132" t="s">
        <v>152</v>
      </c>
      <c r="E873" s="133" t="s">
        <v>1313</v>
      </c>
      <c r="F873" s="134" t="s">
        <v>1314</v>
      </c>
      <c r="G873" s="135" t="s">
        <v>167</v>
      </c>
      <c r="H873" s="136">
        <v>1.048</v>
      </c>
      <c r="I873" s="137"/>
      <c r="J873" s="138">
        <f>ROUND(I873*H873,2)</f>
        <v>0</v>
      </c>
      <c r="K873" s="139"/>
      <c r="L873" s="31"/>
      <c r="M873" s="140" t="s">
        <v>1</v>
      </c>
      <c r="N873" s="141" t="s">
        <v>41</v>
      </c>
      <c r="P873" s="142">
        <f>O873*H873</f>
        <v>0</v>
      </c>
      <c r="Q873" s="142">
        <v>0.00281</v>
      </c>
      <c r="R873" s="142">
        <f>Q873*H873</f>
        <v>0.00294488</v>
      </c>
      <c r="S873" s="142">
        <v>0</v>
      </c>
      <c r="T873" s="143">
        <f>S873*H873</f>
        <v>0</v>
      </c>
      <c r="AR873" s="144" t="s">
        <v>258</v>
      </c>
      <c r="AT873" s="144" t="s">
        <v>152</v>
      </c>
      <c r="AU873" s="144" t="s">
        <v>85</v>
      </c>
      <c r="AY873" s="16" t="s">
        <v>150</v>
      </c>
      <c r="BE873" s="145">
        <f>IF(N873="základní",J873,0)</f>
        <v>0</v>
      </c>
      <c r="BF873" s="145">
        <f>IF(N873="snížená",J873,0)</f>
        <v>0</v>
      </c>
      <c r="BG873" s="145">
        <f>IF(N873="zákl. přenesená",J873,0)</f>
        <v>0</v>
      </c>
      <c r="BH873" s="145">
        <f>IF(N873="sníž. přenesená",J873,0)</f>
        <v>0</v>
      </c>
      <c r="BI873" s="145">
        <f>IF(N873="nulová",J873,0)</f>
        <v>0</v>
      </c>
      <c r="BJ873" s="16" t="s">
        <v>83</v>
      </c>
      <c r="BK873" s="145">
        <f>ROUND(I873*H873,2)</f>
        <v>0</v>
      </c>
      <c r="BL873" s="16" t="s">
        <v>258</v>
      </c>
      <c r="BM873" s="144" t="s">
        <v>1315</v>
      </c>
    </row>
    <row r="874" spans="2:47" s="1" customFormat="1" ht="19.2">
      <c r="B874" s="31"/>
      <c r="D874" s="146" t="s">
        <v>158</v>
      </c>
      <c r="F874" s="147" t="s">
        <v>1316</v>
      </c>
      <c r="I874" s="148"/>
      <c r="L874" s="31"/>
      <c r="M874" s="149"/>
      <c r="T874" s="53"/>
      <c r="AT874" s="16" t="s">
        <v>158</v>
      </c>
      <c r="AU874" s="16" t="s">
        <v>85</v>
      </c>
    </row>
    <row r="875" spans="2:51" s="12" customFormat="1" ht="12">
      <c r="B875" s="150"/>
      <c r="D875" s="146" t="s">
        <v>160</v>
      </c>
      <c r="E875" s="151" t="s">
        <v>1</v>
      </c>
      <c r="F875" s="152" t="s">
        <v>1317</v>
      </c>
      <c r="H875" s="153">
        <v>1.048</v>
      </c>
      <c r="I875" s="154"/>
      <c r="L875" s="150"/>
      <c r="M875" s="155"/>
      <c r="T875" s="156"/>
      <c r="AT875" s="151" t="s">
        <v>160</v>
      </c>
      <c r="AU875" s="151" t="s">
        <v>85</v>
      </c>
      <c r="AV875" s="12" t="s">
        <v>85</v>
      </c>
      <c r="AW875" s="12" t="s">
        <v>32</v>
      </c>
      <c r="AX875" s="12" t="s">
        <v>83</v>
      </c>
      <c r="AY875" s="151" t="s">
        <v>150</v>
      </c>
    </row>
    <row r="876" spans="2:65" s="1" customFormat="1" ht="24.15" customHeight="1">
      <c r="B876" s="31"/>
      <c r="C876" s="132" t="s">
        <v>1318</v>
      </c>
      <c r="D876" s="132" t="s">
        <v>152</v>
      </c>
      <c r="E876" s="133" t="s">
        <v>1319</v>
      </c>
      <c r="F876" s="134" t="s">
        <v>1320</v>
      </c>
      <c r="G876" s="135" t="s">
        <v>902</v>
      </c>
      <c r="H876" s="181"/>
      <c r="I876" s="137"/>
      <c r="J876" s="138">
        <f>ROUND(I876*H876,2)</f>
        <v>0</v>
      </c>
      <c r="K876" s="139"/>
      <c r="L876" s="31"/>
      <c r="M876" s="140" t="s">
        <v>1</v>
      </c>
      <c r="N876" s="141" t="s">
        <v>41</v>
      </c>
      <c r="P876" s="142">
        <f>O876*H876</f>
        <v>0</v>
      </c>
      <c r="Q876" s="142">
        <v>0</v>
      </c>
      <c r="R876" s="142">
        <f>Q876*H876</f>
        <v>0</v>
      </c>
      <c r="S876" s="142">
        <v>0</v>
      </c>
      <c r="T876" s="143">
        <f>S876*H876</f>
        <v>0</v>
      </c>
      <c r="AR876" s="144" t="s">
        <v>258</v>
      </c>
      <c r="AT876" s="144" t="s">
        <v>152</v>
      </c>
      <c r="AU876" s="144" t="s">
        <v>85</v>
      </c>
      <c r="AY876" s="16" t="s">
        <v>150</v>
      </c>
      <c r="BE876" s="145">
        <f>IF(N876="základní",J876,0)</f>
        <v>0</v>
      </c>
      <c r="BF876" s="145">
        <f>IF(N876="snížená",J876,0)</f>
        <v>0</v>
      </c>
      <c r="BG876" s="145">
        <f>IF(N876="zákl. přenesená",J876,0)</f>
        <v>0</v>
      </c>
      <c r="BH876" s="145">
        <f>IF(N876="sníž. přenesená",J876,0)</f>
        <v>0</v>
      </c>
      <c r="BI876" s="145">
        <f>IF(N876="nulová",J876,0)</f>
        <v>0</v>
      </c>
      <c r="BJ876" s="16" t="s">
        <v>83</v>
      </c>
      <c r="BK876" s="145">
        <f>ROUND(I876*H876,2)</f>
        <v>0</v>
      </c>
      <c r="BL876" s="16" t="s">
        <v>258</v>
      </c>
      <c r="BM876" s="144" t="s">
        <v>1321</v>
      </c>
    </row>
    <row r="877" spans="2:47" s="1" customFormat="1" ht="28.8">
      <c r="B877" s="31"/>
      <c r="D877" s="146" t="s">
        <v>158</v>
      </c>
      <c r="F877" s="147" t="s">
        <v>1322</v>
      </c>
      <c r="I877" s="148"/>
      <c r="L877" s="31"/>
      <c r="M877" s="149"/>
      <c r="T877" s="53"/>
      <c r="AT877" s="16" t="s">
        <v>158</v>
      </c>
      <c r="AU877" s="16" t="s">
        <v>85</v>
      </c>
    </row>
    <row r="878" spans="2:63" s="11" customFormat="1" ht="22.65" customHeight="1">
      <c r="B878" s="120"/>
      <c r="D878" s="121" t="s">
        <v>75</v>
      </c>
      <c r="E878" s="130" t="s">
        <v>1323</v>
      </c>
      <c r="F878" s="130" t="s">
        <v>1324</v>
      </c>
      <c r="I878" s="123"/>
      <c r="J878" s="131">
        <f>BK878</f>
        <v>0</v>
      </c>
      <c r="L878" s="120"/>
      <c r="M878" s="125"/>
      <c r="P878" s="126">
        <f>SUM(P879:P961)</f>
        <v>0</v>
      </c>
      <c r="R878" s="126">
        <f>SUM(R879:R961)</f>
        <v>5.92716181</v>
      </c>
      <c r="T878" s="127">
        <f>SUM(T879:T961)</f>
        <v>0</v>
      </c>
      <c r="AR878" s="121" t="s">
        <v>85</v>
      </c>
      <c r="AT878" s="128" t="s">
        <v>75</v>
      </c>
      <c r="AU878" s="128" t="s">
        <v>83</v>
      </c>
      <c r="AY878" s="121" t="s">
        <v>150</v>
      </c>
      <c r="BK878" s="129">
        <f>SUM(BK879:BK961)</f>
        <v>0</v>
      </c>
    </row>
    <row r="879" spans="2:65" s="1" customFormat="1" ht="16.5" customHeight="1">
      <c r="B879" s="31"/>
      <c r="C879" s="132" t="s">
        <v>1325</v>
      </c>
      <c r="D879" s="132" t="s">
        <v>152</v>
      </c>
      <c r="E879" s="133" t="s">
        <v>1326</v>
      </c>
      <c r="F879" s="134" t="s">
        <v>1327</v>
      </c>
      <c r="G879" s="135" t="s">
        <v>155</v>
      </c>
      <c r="H879" s="136">
        <v>40.9</v>
      </c>
      <c r="I879" s="137"/>
      <c r="J879" s="138">
        <f>ROUND(I879*H879,2)</f>
        <v>0</v>
      </c>
      <c r="K879" s="139"/>
      <c r="L879" s="31"/>
      <c r="M879" s="140" t="s">
        <v>1</v>
      </c>
      <c r="N879" s="141" t="s">
        <v>41</v>
      </c>
      <c r="P879" s="142">
        <f>O879*H879</f>
        <v>0</v>
      </c>
      <c r="Q879" s="142">
        <v>0</v>
      </c>
      <c r="R879" s="142">
        <f>Q879*H879</f>
        <v>0</v>
      </c>
      <c r="S879" s="142">
        <v>0</v>
      </c>
      <c r="T879" s="143">
        <f>S879*H879</f>
        <v>0</v>
      </c>
      <c r="AR879" s="144" t="s">
        <v>258</v>
      </c>
      <c r="AT879" s="144" t="s">
        <v>152</v>
      </c>
      <c r="AU879" s="144" t="s">
        <v>85</v>
      </c>
      <c r="AY879" s="16" t="s">
        <v>150</v>
      </c>
      <c r="BE879" s="145">
        <f>IF(N879="základní",J879,0)</f>
        <v>0</v>
      </c>
      <c r="BF879" s="145">
        <f>IF(N879="snížená",J879,0)</f>
        <v>0</v>
      </c>
      <c r="BG879" s="145">
        <f>IF(N879="zákl. přenesená",J879,0)</f>
        <v>0</v>
      </c>
      <c r="BH879" s="145">
        <f>IF(N879="sníž. přenesená",J879,0)</f>
        <v>0</v>
      </c>
      <c r="BI879" s="145">
        <f>IF(N879="nulová",J879,0)</f>
        <v>0</v>
      </c>
      <c r="BJ879" s="16" t="s">
        <v>83</v>
      </c>
      <c r="BK879" s="145">
        <f>ROUND(I879*H879,2)</f>
        <v>0</v>
      </c>
      <c r="BL879" s="16" t="s">
        <v>258</v>
      </c>
      <c r="BM879" s="144" t="s">
        <v>1328</v>
      </c>
    </row>
    <row r="880" spans="2:47" s="1" customFormat="1" ht="28.8">
      <c r="B880" s="31"/>
      <c r="D880" s="146" t="s">
        <v>158</v>
      </c>
      <c r="F880" s="147" t="s">
        <v>1329</v>
      </c>
      <c r="I880" s="148"/>
      <c r="L880" s="31"/>
      <c r="M880" s="149"/>
      <c r="T880" s="53"/>
      <c r="AT880" s="16" t="s">
        <v>158</v>
      </c>
      <c r="AU880" s="16" t="s">
        <v>85</v>
      </c>
    </row>
    <row r="881" spans="2:51" s="12" customFormat="1" ht="12">
      <c r="B881" s="150"/>
      <c r="D881" s="146" t="s">
        <v>160</v>
      </c>
      <c r="E881" s="151" t="s">
        <v>1</v>
      </c>
      <c r="F881" s="152" t="s">
        <v>980</v>
      </c>
      <c r="H881" s="153">
        <v>6</v>
      </c>
      <c r="I881" s="154"/>
      <c r="L881" s="150"/>
      <c r="M881" s="155"/>
      <c r="T881" s="156"/>
      <c r="AT881" s="151" t="s">
        <v>160</v>
      </c>
      <c r="AU881" s="151" t="s">
        <v>85</v>
      </c>
      <c r="AV881" s="12" t="s">
        <v>85</v>
      </c>
      <c r="AW881" s="12" t="s">
        <v>32</v>
      </c>
      <c r="AX881" s="12" t="s">
        <v>76</v>
      </c>
      <c r="AY881" s="151" t="s">
        <v>150</v>
      </c>
    </row>
    <row r="882" spans="2:51" s="12" customFormat="1" ht="12">
      <c r="B882" s="150"/>
      <c r="D882" s="146" t="s">
        <v>160</v>
      </c>
      <c r="E882" s="151" t="s">
        <v>1</v>
      </c>
      <c r="F882" s="152" t="s">
        <v>993</v>
      </c>
      <c r="H882" s="153">
        <v>20</v>
      </c>
      <c r="I882" s="154"/>
      <c r="L882" s="150"/>
      <c r="M882" s="155"/>
      <c r="T882" s="156"/>
      <c r="AT882" s="151" t="s">
        <v>160</v>
      </c>
      <c r="AU882" s="151" t="s">
        <v>85</v>
      </c>
      <c r="AV882" s="12" t="s">
        <v>85</v>
      </c>
      <c r="AW882" s="12" t="s">
        <v>32</v>
      </c>
      <c r="AX882" s="12" t="s">
        <v>76</v>
      </c>
      <c r="AY882" s="151" t="s">
        <v>150</v>
      </c>
    </row>
    <row r="883" spans="2:51" s="12" customFormat="1" ht="12">
      <c r="B883" s="150"/>
      <c r="D883" s="146" t="s">
        <v>160</v>
      </c>
      <c r="E883" s="151" t="s">
        <v>1</v>
      </c>
      <c r="F883" s="152" t="s">
        <v>982</v>
      </c>
      <c r="H883" s="153">
        <v>14.9</v>
      </c>
      <c r="I883" s="154"/>
      <c r="L883" s="150"/>
      <c r="M883" s="155"/>
      <c r="T883" s="156"/>
      <c r="AT883" s="151" t="s">
        <v>160</v>
      </c>
      <c r="AU883" s="151" t="s">
        <v>85</v>
      </c>
      <c r="AV883" s="12" t="s">
        <v>85</v>
      </c>
      <c r="AW883" s="12" t="s">
        <v>32</v>
      </c>
      <c r="AX883" s="12" t="s">
        <v>76</v>
      </c>
      <c r="AY883" s="151" t="s">
        <v>150</v>
      </c>
    </row>
    <row r="884" spans="2:51" s="13" customFormat="1" ht="12">
      <c r="B884" s="157"/>
      <c r="D884" s="146" t="s">
        <v>160</v>
      </c>
      <c r="E884" s="158" t="s">
        <v>1</v>
      </c>
      <c r="F884" s="159" t="s">
        <v>164</v>
      </c>
      <c r="H884" s="160">
        <v>40.9</v>
      </c>
      <c r="I884" s="161"/>
      <c r="L884" s="157"/>
      <c r="M884" s="162"/>
      <c r="T884" s="163"/>
      <c r="AT884" s="158" t="s">
        <v>160</v>
      </c>
      <c r="AU884" s="158" t="s">
        <v>85</v>
      </c>
      <c r="AV884" s="13" t="s">
        <v>156</v>
      </c>
      <c r="AW884" s="13" t="s">
        <v>32</v>
      </c>
      <c r="AX884" s="13" t="s">
        <v>83</v>
      </c>
      <c r="AY884" s="158" t="s">
        <v>150</v>
      </c>
    </row>
    <row r="885" spans="2:65" s="1" customFormat="1" ht="24.15" customHeight="1">
      <c r="B885" s="31"/>
      <c r="C885" s="170" t="s">
        <v>1330</v>
      </c>
      <c r="D885" s="170" t="s">
        <v>266</v>
      </c>
      <c r="E885" s="171" t="s">
        <v>1331</v>
      </c>
      <c r="F885" s="172" t="s">
        <v>1332</v>
      </c>
      <c r="G885" s="173" t="s">
        <v>155</v>
      </c>
      <c r="H885" s="174">
        <v>45.951</v>
      </c>
      <c r="I885" s="175"/>
      <c r="J885" s="176">
        <f>ROUND(I885*H885,2)</f>
        <v>0</v>
      </c>
      <c r="K885" s="177"/>
      <c r="L885" s="178"/>
      <c r="M885" s="179" t="s">
        <v>1</v>
      </c>
      <c r="N885" s="180" t="s">
        <v>41</v>
      </c>
      <c r="P885" s="142">
        <f>O885*H885</f>
        <v>0</v>
      </c>
      <c r="Q885" s="142">
        <v>0.00011</v>
      </c>
      <c r="R885" s="142">
        <f>Q885*H885</f>
        <v>0.00505461</v>
      </c>
      <c r="S885" s="142">
        <v>0</v>
      </c>
      <c r="T885" s="143">
        <f>S885*H885</f>
        <v>0</v>
      </c>
      <c r="AR885" s="144" t="s">
        <v>371</v>
      </c>
      <c r="AT885" s="144" t="s">
        <v>266</v>
      </c>
      <c r="AU885" s="144" t="s">
        <v>85</v>
      </c>
      <c r="AY885" s="16" t="s">
        <v>150</v>
      </c>
      <c r="BE885" s="145">
        <f>IF(N885="základní",J885,0)</f>
        <v>0</v>
      </c>
      <c r="BF885" s="145">
        <f>IF(N885="snížená",J885,0)</f>
        <v>0</v>
      </c>
      <c r="BG885" s="145">
        <f>IF(N885="zákl. přenesená",J885,0)</f>
        <v>0</v>
      </c>
      <c r="BH885" s="145">
        <f>IF(N885="sníž. přenesená",J885,0)</f>
        <v>0</v>
      </c>
      <c r="BI885" s="145">
        <f>IF(N885="nulová",J885,0)</f>
        <v>0</v>
      </c>
      <c r="BJ885" s="16" t="s">
        <v>83</v>
      </c>
      <c r="BK885" s="145">
        <f>ROUND(I885*H885,2)</f>
        <v>0</v>
      </c>
      <c r="BL885" s="16" t="s">
        <v>258</v>
      </c>
      <c r="BM885" s="144" t="s">
        <v>1333</v>
      </c>
    </row>
    <row r="886" spans="2:47" s="1" customFormat="1" ht="19.2">
      <c r="B886" s="31"/>
      <c r="D886" s="146" t="s">
        <v>158</v>
      </c>
      <c r="F886" s="147" t="s">
        <v>1332</v>
      </c>
      <c r="I886" s="148"/>
      <c r="L886" s="31"/>
      <c r="M886" s="149"/>
      <c r="T886" s="53"/>
      <c r="AT886" s="16" t="s">
        <v>158</v>
      </c>
      <c r="AU886" s="16" t="s">
        <v>85</v>
      </c>
    </row>
    <row r="887" spans="2:51" s="12" customFormat="1" ht="12">
      <c r="B887" s="150"/>
      <c r="D887" s="146" t="s">
        <v>160</v>
      </c>
      <c r="F887" s="152" t="s">
        <v>1334</v>
      </c>
      <c r="H887" s="153">
        <v>45.951</v>
      </c>
      <c r="I887" s="154"/>
      <c r="L887" s="150"/>
      <c r="M887" s="155"/>
      <c r="T887" s="156"/>
      <c r="AT887" s="151" t="s">
        <v>160</v>
      </c>
      <c r="AU887" s="151" t="s">
        <v>85</v>
      </c>
      <c r="AV887" s="12" t="s">
        <v>85</v>
      </c>
      <c r="AW887" s="12" t="s">
        <v>4</v>
      </c>
      <c r="AX887" s="12" t="s">
        <v>83</v>
      </c>
      <c r="AY887" s="151" t="s">
        <v>150</v>
      </c>
    </row>
    <row r="888" spans="2:65" s="1" customFormat="1" ht="24.15" customHeight="1">
      <c r="B888" s="31"/>
      <c r="C888" s="132" t="s">
        <v>1335</v>
      </c>
      <c r="D888" s="132" t="s">
        <v>152</v>
      </c>
      <c r="E888" s="133" t="s">
        <v>1336</v>
      </c>
      <c r="F888" s="134" t="s">
        <v>1337</v>
      </c>
      <c r="G888" s="135" t="s">
        <v>155</v>
      </c>
      <c r="H888" s="136">
        <v>2.73</v>
      </c>
      <c r="I888" s="137"/>
      <c r="J888" s="138">
        <f>ROUND(I888*H888,2)</f>
        <v>0</v>
      </c>
      <c r="K888" s="139"/>
      <c r="L888" s="31"/>
      <c r="M888" s="140" t="s">
        <v>1</v>
      </c>
      <c r="N888" s="141" t="s">
        <v>41</v>
      </c>
      <c r="P888" s="142">
        <f>O888*H888</f>
        <v>0</v>
      </c>
      <c r="Q888" s="142">
        <v>0.07518</v>
      </c>
      <c r="R888" s="142">
        <f>Q888*H888</f>
        <v>0.2052414</v>
      </c>
      <c r="S888" s="142">
        <v>0</v>
      </c>
      <c r="T888" s="143">
        <f>S888*H888</f>
        <v>0</v>
      </c>
      <c r="AR888" s="144" t="s">
        <v>258</v>
      </c>
      <c r="AT888" s="144" t="s">
        <v>152</v>
      </c>
      <c r="AU888" s="144" t="s">
        <v>85</v>
      </c>
      <c r="AY888" s="16" t="s">
        <v>150</v>
      </c>
      <c r="BE888" s="145">
        <f>IF(N888="základní",J888,0)</f>
        <v>0</v>
      </c>
      <c r="BF888" s="145">
        <f>IF(N888="snížená",J888,0)</f>
        <v>0</v>
      </c>
      <c r="BG888" s="145">
        <f>IF(N888="zákl. přenesená",J888,0)</f>
        <v>0</v>
      </c>
      <c r="BH888" s="145">
        <f>IF(N888="sníž. přenesená",J888,0)</f>
        <v>0</v>
      </c>
      <c r="BI888" s="145">
        <f>IF(N888="nulová",J888,0)</f>
        <v>0</v>
      </c>
      <c r="BJ888" s="16" t="s">
        <v>83</v>
      </c>
      <c r="BK888" s="145">
        <f>ROUND(I888*H888,2)</f>
        <v>0</v>
      </c>
      <c r="BL888" s="16" t="s">
        <v>258</v>
      </c>
      <c r="BM888" s="144" t="s">
        <v>1338</v>
      </c>
    </row>
    <row r="889" spans="2:47" s="1" customFormat="1" ht="48">
      <c r="B889" s="31"/>
      <c r="D889" s="146" t="s">
        <v>158</v>
      </c>
      <c r="F889" s="147" t="s">
        <v>1339</v>
      </c>
      <c r="I889" s="148"/>
      <c r="L889" s="31"/>
      <c r="M889" s="149"/>
      <c r="T889" s="53"/>
      <c r="AT889" s="16" t="s">
        <v>158</v>
      </c>
      <c r="AU889" s="16" t="s">
        <v>85</v>
      </c>
    </row>
    <row r="890" spans="2:51" s="12" customFormat="1" ht="12">
      <c r="B890" s="150"/>
      <c r="D890" s="146" t="s">
        <v>160</v>
      </c>
      <c r="E890" s="151" t="s">
        <v>1</v>
      </c>
      <c r="F890" s="152" t="s">
        <v>1340</v>
      </c>
      <c r="H890" s="153">
        <v>2.73</v>
      </c>
      <c r="I890" s="154"/>
      <c r="L890" s="150"/>
      <c r="M890" s="155"/>
      <c r="T890" s="156"/>
      <c r="AT890" s="151" t="s">
        <v>160</v>
      </c>
      <c r="AU890" s="151" t="s">
        <v>85</v>
      </c>
      <c r="AV890" s="12" t="s">
        <v>85</v>
      </c>
      <c r="AW890" s="12" t="s">
        <v>32</v>
      </c>
      <c r="AX890" s="12" t="s">
        <v>83</v>
      </c>
      <c r="AY890" s="151" t="s">
        <v>150</v>
      </c>
    </row>
    <row r="891" spans="2:65" s="1" customFormat="1" ht="24.15" customHeight="1">
      <c r="B891" s="31"/>
      <c r="C891" s="132" t="s">
        <v>1341</v>
      </c>
      <c r="D891" s="132" t="s">
        <v>152</v>
      </c>
      <c r="E891" s="133" t="s">
        <v>1342</v>
      </c>
      <c r="F891" s="134" t="s">
        <v>1343</v>
      </c>
      <c r="G891" s="135" t="s">
        <v>155</v>
      </c>
      <c r="H891" s="136">
        <v>11.8</v>
      </c>
      <c r="I891" s="137"/>
      <c r="J891" s="138">
        <f>ROUND(I891*H891,2)</f>
        <v>0</v>
      </c>
      <c r="K891" s="139"/>
      <c r="L891" s="31"/>
      <c r="M891" s="140" t="s">
        <v>1</v>
      </c>
      <c r="N891" s="141" t="s">
        <v>41</v>
      </c>
      <c r="P891" s="142">
        <f>O891*H891</f>
        <v>0</v>
      </c>
      <c r="Q891" s="142">
        <v>0.01088</v>
      </c>
      <c r="R891" s="142">
        <f>Q891*H891</f>
        <v>0.12838400000000003</v>
      </c>
      <c r="S891" s="142">
        <v>0</v>
      </c>
      <c r="T891" s="143">
        <f>S891*H891</f>
        <v>0</v>
      </c>
      <c r="AR891" s="144" t="s">
        <v>258</v>
      </c>
      <c r="AT891" s="144" t="s">
        <v>152</v>
      </c>
      <c r="AU891" s="144" t="s">
        <v>85</v>
      </c>
      <c r="AY891" s="16" t="s">
        <v>150</v>
      </c>
      <c r="BE891" s="145">
        <f>IF(N891="základní",J891,0)</f>
        <v>0</v>
      </c>
      <c r="BF891" s="145">
        <f>IF(N891="snížená",J891,0)</f>
        <v>0</v>
      </c>
      <c r="BG891" s="145">
        <f>IF(N891="zákl. přenesená",J891,0)</f>
        <v>0</v>
      </c>
      <c r="BH891" s="145">
        <f>IF(N891="sníž. přenesená",J891,0)</f>
        <v>0</v>
      </c>
      <c r="BI891" s="145">
        <f>IF(N891="nulová",J891,0)</f>
        <v>0</v>
      </c>
      <c r="BJ891" s="16" t="s">
        <v>83</v>
      </c>
      <c r="BK891" s="145">
        <f>ROUND(I891*H891,2)</f>
        <v>0</v>
      </c>
      <c r="BL891" s="16" t="s">
        <v>258</v>
      </c>
      <c r="BM891" s="144" t="s">
        <v>1344</v>
      </c>
    </row>
    <row r="892" spans="2:47" s="1" customFormat="1" ht="28.8">
      <c r="B892" s="31"/>
      <c r="D892" s="146" t="s">
        <v>158</v>
      </c>
      <c r="F892" s="147" t="s">
        <v>1345</v>
      </c>
      <c r="I892" s="148"/>
      <c r="L892" s="31"/>
      <c r="M892" s="149"/>
      <c r="T892" s="53"/>
      <c r="AT892" s="16" t="s">
        <v>158</v>
      </c>
      <c r="AU892" s="16" t="s">
        <v>85</v>
      </c>
    </row>
    <row r="893" spans="2:51" s="12" customFormat="1" ht="12">
      <c r="B893" s="150"/>
      <c r="D893" s="146" t="s">
        <v>160</v>
      </c>
      <c r="E893" s="151" t="s">
        <v>1</v>
      </c>
      <c r="F893" s="152" t="s">
        <v>1346</v>
      </c>
      <c r="H893" s="153">
        <v>11.8</v>
      </c>
      <c r="I893" s="154"/>
      <c r="L893" s="150"/>
      <c r="M893" s="155"/>
      <c r="T893" s="156"/>
      <c r="AT893" s="151" t="s">
        <v>160</v>
      </c>
      <c r="AU893" s="151" t="s">
        <v>85</v>
      </c>
      <c r="AV893" s="12" t="s">
        <v>85</v>
      </c>
      <c r="AW893" s="12" t="s">
        <v>32</v>
      </c>
      <c r="AX893" s="12" t="s">
        <v>83</v>
      </c>
      <c r="AY893" s="151" t="s">
        <v>150</v>
      </c>
    </row>
    <row r="894" spans="2:65" s="1" customFormat="1" ht="33" customHeight="1">
      <c r="B894" s="31"/>
      <c r="C894" s="132" t="s">
        <v>1347</v>
      </c>
      <c r="D894" s="132" t="s">
        <v>152</v>
      </c>
      <c r="E894" s="133" t="s">
        <v>1348</v>
      </c>
      <c r="F894" s="134" t="s">
        <v>1349</v>
      </c>
      <c r="G894" s="135" t="s">
        <v>155</v>
      </c>
      <c r="H894" s="136">
        <v>8.959</v>
      </c>
      <c r="I894" s="137"/>
      <c r="J894" s="138">
        <f>ROUND(I894*H894,2)</f>
        <v>0</v>
      </c>
      <c r="K894" s="139"/>
      <c r="L894" s="31"/>
      <c r="M894" s="140" t="s">
        <v>1</v>
      </c>
      <c r="N894" s="141" t="s">
        <v>41</v>
      </c>
      <c r="P894" s="142">
        <f>O894*H894</f>
        <v>0</v>
      </c>
      <c r="Q894" s="142">
        <v>0.01088</v>
      </c>
      <c r="R894" s="142">
        <f>Q894*H894</f>
        <v>0.09747392</v>
      </c>
      <c r="S894" s="142">
        <v>0</v>
      </c>
      <c r="T894" s="143">
        <f>S894*H894</f>
        <v>0</v>
      </c>
      <c r="AR894" s="144" t="s">
        <v>258</v>
      </c>
      <c r="AT894" s="144" t="s">
        <v>152</v>
      </c>
      <c r="AU894" s="144" t="s">
        <v>85</v>
      </c>
      <c r="AY894" s="16" t="s">
        <v>150</v>
      </c>
      <c r="BE894" s="145">
        <f>IF(N894="základní",J894,0)</f>
        <v>0</v>
      </c>
      <c r="BF894" s="145">
        <f>IF(N894="snížená",J894,0)</f>
        <v>0</v>
      </c>
      <c r="BG894" s="145">
        <f>IF(N894="zákl. přenesená",J894,0)</f>
        <v>0</v>
      </c>
      <c r="BH894" s="145">
        <f>IF(N894="sníž. přenesená",J894,0)</f>
        <v>0</v>
      </c>
      <c r="BI894" s="145">
        <f>IF(N894="nulová",J894,0)</f>
        <v>0</v>
      </c>
      <c r="BJ894" s="16" t="s">
        <v>83</v>
      </c>
      <c r="BK894" s="145">
        <f>ROUND(I894*H894,2)</f>
        <v>0</v>
      </c>
      <c r="BL894" s="16" t="s">
        <v>258</v>
      </c>
      <c r="BM894" s="144" t="s">
        <v>1350</v>
      </c>
    </row>
    <row r="895" spans="2:47" s="1" customFormat="1" ht="28.8">
      <c r="B895" s="31"/>
      <c r="D895" s="146" t="s">
        <v>158</v>
      </c>
      <c r="F895" s="147" t="s">
        <v>1345</v>
      </c>
      <c r="I895" s="148"/>
      <c r="L895" s="31"/>
      <c r="M895" s="149"/>
      <c r="T895" s="53"/>
      <c r="AT895" s="16" t="s">
        <v>158</v>
      </c>
      <c r="AU895" s="16" t="s">
        <v>85</v>
      </c>
    </row>
    <row r="896" spans="2:51" s="12" customFormat="1" ht="12">
      <c r="B896" s="150"/>
      <c r="D896" s="146" t="s">
        <v>160</v>
      </c>
      <c r="E896" s="151" t="s">
        <v>1</v>
      </c>
      <c r="F896" s="152" t="s">
        <v>1351</v>
      </c>
      <c r="H896" s="153">
        <v>2.4</v>
      </c>
      <c r="I896" s="154"/>
      <c r="L896" s="150"/>
      <c r="M896" s="155"/>
      <c r="T896" s="156"/>
      <c r="AT896" s="151" t="s">
        <v>160</v>
      </c>
      <c r="AU896" s="151" t="s">
        <v>85</v>
      </c>
      <c r="AV896" s="12" t="s">
        <v>85</v>
      </c>
      <c r="AW896" s="12" t="s">
        <v>32</v>
      </c>
      <c r="AX896" s="12" t="s">
        <v>76</v>
      </c>
      <c r="AY896" s="151" t="s">
        <v>150</v>
      </c>
    </row>
    <row r="897" spans="2:51" s="12" customFormat="1" ht="12">
      <c r="B897" s="150"/>
      <c r="D897" s="146" t="s">
        <v>160</v>
      </c>
      <c r="E897" s="151" t="s">
        <v>1</v>
      </c>
      <c r="F897" s="152" t="s">
        <v>1352</v>
      </c>
      <c r="H897" s="153">
        <v>6.559</v>
      </c>
      <c r="I897" s="154"/>
      <c r="L897" s="150"/>
      <c r="M897" s="155"/>
      <c r="T897" s="156"/>
      <c r="AT897" s="151" t="s">
        <v>160</v>
      </c>
      <c r="AU897" s="151" t="s">
        <v>85</v>
      </c>
      <c r="AV897" s="12" t="s">
        <v>85</v>
      </c>
      <c r="AW897" s="12" t="s">
        <v>32</v>
      </c>
      <c r="AX897" s="12" t="s">
        <v>76</v>
      </c>
      <c r="AY897" s="151" t="s">
        <v>150</v>
      </c>
    </row>
    <row r="898" spans="2:51" s="13" customFormat="1" ht="12">
      <c r="B898" s="157"/>
      <c r="D898" s="146" t="s">
        <v>160</v>
      </c>
      <c r="E898" s="158" t="s">
        <v>1</v>
      </c>
      <c r="F898" s="159" t="s">
        <v>164</v>
      </c>
      <c r="H898" s="160">
        <v>8.959</v>
      </c>
      <c r="I898" s="161"/>
      <c r="L898" s="157"/>
      <c r="M898" s="162"/>
      <c r="T898" s="163"/>
      <c r="AT898" s="158" t="s">
        <v>160</v>
      </c>
      <c r="AU898" s="158" t="s">
        <v>85</v>
      </c>
      <c r="AV898" s="13" t="s">
        <v>156</v>
      </c>
      <c r="AW898" s="13" t="s">
        <v>32</v>
      </c>
      <c r="AX898" s="13" t="s">
        <v>83</v>
      </c>
      <c r="AY898" s="158" t="s">
        <v>150</v>
      </c>
    </row>
    <row r="899" spans="2:65" s="1" customFormat="1" ht="24.15" customHeight="1">
      <c r="B899" s="31"/>
      <c r="C899" s="132" t="s">
        <v>1353</v>
      </c>
      <c r="D899" s="132" t="s">
        <v>152</v>
      </c>
      <c r="E899" s="133" t="s">
        <v>1354</v>
      </c>
      <c r="F899" s="134" t="s">
        <v>1355</v>
      </c>
      <c r="G899" s="135" t="s">
        <v>155</v>
      </c>
      <c r="H899" s="136">
        <v>26</v>
      </c>
      <c r="I899" s="137"/>
      <c r="J899" s="138">
        <f>ROUND(I899*H899,2)</f>
        <v>0</v>
      </c>
      <c r="K899" s="139"/>
      <c r="L899" s="31"/>
      <c r="M899" s="140" t="s">
        <v>1</v>
      </c>
      <c r="N899" s="141" t="s">
        <v>41</v>
      </c>
      <c r="P899" s="142">
        <f>O899*H899</f>
        <v>0</v>
      </c>
      <c r="Q899" s="142">
        <v>0.01182</v>
      </c>
      <c r="R899" s="142">
        <f>Q899*H899</f>
        <v>0.30732000000000004</v>
      </c>
      <c r="S899" s="142">
        <v>0</v>
      </c>
      <c r="T899" s="143">
        <f>S899*H899</f>
        <v>0</v>
      </c>
      <c r="AR899" s="144" t="s">
        <v>258</v>
      </c>
      <c r="AT899" s="144" t="s">
        <v>152</v>
      </c>
      <c r="AU899" s="144" t="s">
        <v>85</v>
      </c>
      <c r="AY899" s="16" t="s">
        <v>150</v>
      </c>
      <c r="BE899" s="145">
        <f>IF(N899="základní",J899,0)</f>
        <v>0</v>
      </c>
      <c r="BF899" s="145">
        <f>IF(N899="snížená",J899,0)</f>
        <v>0</v>
      </c>
      <c r="BG899" s="145">
        <f>IF(N899="zákl. přenesená",J899,0)</f>
        <v>0</v>
      </c>
      <c r="BH899" s="145">
        <f>IF(N899="sníž. přenesená",J899,0)</f>
        <v>0</v>
      </c>
      <c r="BI899" s="145">
        <f>IF(N899="nulová",J899,0)</f>
        <v>0</v>
      </c>
      <c r="BJ899" s="16" t="s">
        <v>83</v>
      </c>
      <c r="BK899" s="145">
        <f>ROUND(I899*H899,2)</f>
        <v>0</v>
      </c>
      <c r="BL899" s="16" t="s">
        <v>258</v>
      </c>
      <c r="BM899" s="144" t="s">
        <v>1356</v>
      </c>
    </row>
    <row r="900" spans="2:47" s="1" customFormat="1" ht="38.4">
      <c r="B900" s="31"/>
      <c r="D900" s="146" t="s">
        <v>158</v>
      </c>
      <c r="F900" s="147" t="s">
        <v>1357</v>
      </c>
      <c r="I900" s="148"/>
      <c r="L900" s="31"/>
      <c r="M900" s="149"/>
      <c r="T900" s="53"/>
      <c r="AT900" s="16" t="s">
        <v>158</v>
      </c>
      <c r="AU900" s="16" t="s">
        <v>85</v>
      </c>
    </row>
    <row r="901" spans="2:51" s="12" customFormat="1" ht="12">
      <c r="B901" s="150"/>
      <c r="D901" s="146" t="s">
        <v>160</v>
      </c>
      <c r="E901" s="151" t="s">
        <v>1</v>
      </c>
      <c r="F901" s="152" t="s">
        <v>980</v>
      </c>
      <c r="H901" s="153">
        <v>6</v>
      </c>
      <c r="I901" s="154"/>
      <c r="L901" s="150"/>
      <c r="M901" s="155"/>
      <c r="T901" s="156"/>
      <c r="AT901" s="151" t="s">
        <v>160</v>
      </c>
      <c r="AU901" s="151" t="s">
        <v>85</v>
      </c>
      <c r="AV901" s="12" t="s">
        <v>85</v>
      </c>
      <c r="AW901" s="12" t="s">
        <v>32</v>
      </c>
      <c r="AX901" s="12" t="s">
        <v>76</v>
      </c>
      <c r="AY901" s="151" t="s">
        <v>150</v>
      </c>
    </row>
    <row r="902" spans="2:51" s="12" customFormat="1" ht="12">
      <c r="B902" s="150"/>
      <c r="D902" s="146" t="s">
        <v>160</v>
      </c>
      <c r="E902" s="151" t="s">
        <v>1</v>
      </c>
      <c r="F902" s="152" t="s">
        <v>993</v>
      </c>
      <c r="H902" s="153">
        <v>20</v>
      </c>
      <c r="I902" s="154"/>
      <c r="L902" s="150"/>
      <c r="M902" s="155"/>
      <c r="T902" s="156"/>
      <c r="AT902" s="151" t="s">
        <v>160</v>
      </c>
      <c r="AU902" s="151" t="s">
        <v>85</v>
      </c>
      <c r="AV902" s="12" t="s">
        <v>85</v>
      </c>
      <c r="AW902" s="12" t="s">
        <v>32</v>
      </c>
      <c r="AX902" s="12" t="s">
        <v>76</v>
      </c>
      <c r="AY902" s="151" t="s">
        <v>150</v>
      </c>
    </row>
    <row r="903" spans="2:51" s="13" customFormat="1" ht="12">
      <c r="B903" s="157"/>
      <c r="D903" s="146" t="s">
        <v>160</v>
      </c>
      <c r="E903" s="158" t="s">
        <v>1</v>
      </c>
      <c r="F903" s="159" t="s">
        <v>164</v>
      </c>
      <c r="H903" s="160">
        <v>26</v>
      </c>
      <c r="I903" s="161"/>
      <c r="L903" s="157"/>
      <c r="M903" s="162"/>
      <c r="T903" s="163"/>
      <c r="AT903" s="158" t="s">
        <v>160</v>
      </c>
      <c r="AU903" s="158" t="s">
        <v>85</v>
      </c>
      <c r="AV903" s="13" t="s">
        <v>156</v>
      </c>
      <c r="AW903" s="13" t="s">
        <v>32</v>
      </c>
      <c r="AX903" s="13" t="s">
        <v>83</v>
      </c>
      <c r="AY903" s="158" t="s">
        <v>150</v>
      </c>
    </row>
    <row r="904" spans="2:65" s="1" customFormat="1" ht="33" customHeight="1">
      <c r="B904" s="31"/>
      <c r="C904" s="132" t="s">
        <v>1358</v>
      </c>
      <c r="D904" s="132" t="s">
        <v>152</v>
      </c>
      <c r="E904" s="133" t="s">
        <v>1359</v>
      </c>
      <c r="F904" s="134" t="s">
        <v>1360</v>
      </c>
      <c r="G904" s="135" t="s">
        <v>155</v>
      </c>
      <c r="H904" s="136">
        <v>7.036</v>
      </c>
      <c r="I904" s="137"/>
      <c r="J904" s="138">
        <f>ROUND(I904*H904,2)</f>
        <v>0</v>
      </c>
      <c r="K904" s="139"/>
      <c r="L904" s="31"/>
      <c r="M904" s="140" t="s">
        <v>1</v>
      </c>
      <c r="N904" s="141" t="s">
        <v>41</v>
      </c>
      <c r="P904" s="142">
        <f>O904*H904</f>
        <v>0</v>
      </c>
      <c r="Q904" s="142">
        <v>0.01213</v>
      </c>
      <c r="R904" s="142">
        <f>Q904*H904</f>
        <v>0.08534668</v>
      </c>
      <c r="S904" s="142">
        <v>0</v>
      </c>
      <c r="T904" s="143">
        <f>S904*H904</f>
        <v>0</v>
      </c>
      <c r="AR904" s="144" t="s">
        <v>258</v>
      </c>
      <c r="AT904" s="144" t="s">
        <v>152</v>
      </c>
      <c r="AU904" s="144" t="s">
        <v>85</v>
      </c>
      <c r="AY904" s="16" t="s">
        <v>150</v>
      </c>
      <c r="BE904" s="145">
        <f>IF(N904="základní",J904,0)</f>
        <v>0</v>
      </c>
      <c r="BF904" s="145">
        <f>IF(N904="snížená",J904,0)</f>
        <v>0</v>
      </c>
      <c r="BG904" s="145">
        <f>IF(N904="zákl. přenesená",J904,0)</f>
        <v>0</v>
      </c>
      <c r="BH904" s="145">
        <f>IF(N904="sníž. přenesená",J904,0)</f>
        <v>0</v>
      </c>
      <c r="BI904" s="145">
        <f>IF(N904="nulová",J904,0)</f>
        <v>0</v>
      </c>
      <c r="BJ904" s="16" t="s">
        <v>83</v>
      </c>
      <c r="BK904" s="145">
        <f>ROUND(I904*H904,2)</f>
        <v>0</v>
      </c>
      <c r="BL904" s="16" t="s">
        <v>258</v>
      </c>
      <c r="BM904" s="144" t="s">
        <v>1361</v>
      </c>
    </row>
    <row r="905" spans="2:47" s="1" customFormat="1" ht="38.4">
      <c r="B905" s="31"/>
      <c r="D905" s="146" t="s">
        <v>158</v>
      </c>
      <c r="F905" s="147" t="s">
        <v>1362</v>
      </c>
      <c r="I905" s="148"/>
      <c r="L905" s="31"/>
      <c r="M905" s="149"/>
      <c r="T905" s="53"/>
      <c r="AT905" s="16" t="s">
        <v>158</v>
      </c>
      <c r="AU905" s="16" t="s">
        <v>85</v>
      </c>
    </row>
    <row r="906" spans="2:51" s="12" customFormat="1" ht="12">
      <c r="B906" s="150"/>
      <c r="D906" s="146" t="s">
        <v>160</v>
      </c>
      <c r="E906" s="151" t="s">
        <v>1</v>
      </c>
      <c r="F906" s="152" t="s">
        <v>1363</v>
      </c>
      <c r="H906" s="153">
        <v>7.036</v>
      </c>
      <c r="I906" s="154"/>
      <c r="L906" s="150"/>
      <c r="M906" s="155"/>
      <c r="T906" s="156"/>
      <c r="AT906" s="151" t="s">
        <v>160</v>
      </c>
      <c r="AU906" s="151" t="s">
        <v>85</v>
      </c>
      <c r="AV906" s="12" t="s">
        <v>85</v>
      </c>
      <c r="AW906" s="12" t="s">
        <v>32</v>
      </c>
      <c r="AX906" s="12" t="s">
        <v>83</v>
      </c>
      <c r="AY906" s="151" t="s">
        <v>150</v>
      </c>
    </row>
    <row r="907" spans="2:65" s="1" customFormat="1" ht="33" customHeight="1">
      <c r="B907" s="31"/>
      <c r="C907" s="132" t="s">
        <v>1364</v>
      </c>
      <c r="D907" s="132" t="s">
        <v>152</v>
      </c>
      <c r="E907" s="133" t="s">
        <v>1365</v>
      </c>
      <c r="F907" s="134" t="s">
        <v>1366</v>
      </c>
      <c r="G907" s="135" t="s">
        <v>155</v>
      </c>
      <c r="H907" s="136">
        <v>14.9</v>
      </c>
      <c r="I907" s="137"/>
      <c r="J907" s="138">
        <f>ROUND(I907*H907,2)</f>
        <v>0</v>
      </c>
      <c r="K907" s="139"/>
      <c r="L907" s="31"/>
      <c r="M907" s="140" t="s">
        <v>1</v>
      </c>
      <c r="N907" s="141" t="s">
        <v>41</v>
      </c>
      <c r="P907" s="142">
        <f>O907*H907</f>
        <v>0</v>
      </c>
      <c r="Q907" s="142">
        <v>0.0164</v>
      </c>
      <c r="R907" s="142">
        <f>Q907*H907</f>
        <v>0.24436000000000002</v>
      </c>
      <c r="S907" s="142">
        <v>0</v>
      </c>
      <c r="T907" s="143">
        <f>S907*H907</f>
        <v>0</v>
      </c>
      <c r="AR907" s="144" t="s">
        <v>258</v>
      </c>
      <c r="AT907" s="144" t="s">
        <v>152</v>
      </c>
      <c r="AU907" s="144" t="s">
        <v>85</v>
      </c>
      <c r="AY907" s="16" t="s">
        <v>150</v>
      </c>
      <c r="BE907" s="145">
        <f>IF(N907="základní",J907,0)</f>
        <v>0</v>
      </c>
      <c r="BF907" s="145">
        <f>IF(N907="snížená",J907,0)</f>
        <v>0</v>
      </c>
      <c r="BG907" s="145">
        <f>IF(N907="zákl. přenesená",J907,0)</f>
        <v>0</v>
      </c>
      <c r="BH907" s="145">
        <f>IF(N907="sníž. přenesená",J907,0)</f>
        <v>0</v>
      </c>
      <c r="BI907" s="145">
        <f>IF(N907="nulová",J907,0)</f>
        <v>0</v>
      </c>
      <c r="BJ907" s="16" t="s">
        <v>83</v>
      </c>
      <c r="BK907" s="145">
        <f>ROUND(I907*H907,2)</f>
        <v>0</v>
      </c>
      <c r="BL907" s="16" t="s">
        <v>258</v>
      </c>
      <c r="BM907" s="144" t="s">
        <v>1367</v>
      </c>
    </row>
    <row r="908" spans="2:47" s="1" customFormat="1" ht="38.4">
      <c r="B908" s="31"/>
      <c r="D908" s="146" t="s">
        <v>158</v>
      </c>
      <c r="F908" s="147" t="s">
        <v>1368</v>
      </c>
      <c r="I908" s="148"/>
      <c r="L908" s="31"/>
      <c r="M908" s="149"/>
      <c r="T908" s="53"/>
      <c r="AT908" s="16" t="s">
        <v>158</v>
      </c>
      <c r="AU908" s="16" t="s">
        <v>85</v>
      </c>
    </row>
    <row r="909" spans="2:51" s="12" customFormat="1" ht="12">
      <c r="B909" s="150"/>
      <c r="D909" s="146" t="s">
        <v>160</v>
      </c>
      <c r="E909" s="151" t="s">
        <v>1</v>
      </c>
      <c r="F909" s="152" t="s">
        <v>982</v>
      </c>
      <c r="H909" s="153">
        <v>14.9</v>
      </c>
      <c r="I909" s="154"/>
      <c r="L909" s="150"/>
      <c r="M909" s="155"/>
      <c r="T909" s="156"/>
      <c r="AT909" s="151" t="s">
        <v>160</v>
      </c>
      <c r="AU909" s="151" t="s">
        <v>85</v>
      </c>
      <c r="AV909" s="12" t="s">
        <v>85</v>
      </c>
      <c r="AW909" s="12" t="s">
        <v>32</v>
      </c>
      <c r="AX909" s="12" t="s">
        <v>83</v>
      </c>
      <c r="AY909" s="151" t="s">
        <v>150</v>
      </c>
    </row>
    <row r="910" spans="2:65" s="1" customFormat="1" ht="24.15" customHeight="1">
      <c r="B910" s="31"/>
      <c r="C910" s="132" t="s">
        <v>1369</v>
      </c>
      <c r="D910" s="132" t="s">
        <v>152</v>
      </c>
      <c r="E910" s="133" t="s">
        <v>1370</v>
      </c>
      <c r="F910" s="134" t="s">
        <v>1371</v>
      </c>
      <c r="G910" s="135" t="s">
        <v>155</v>
      </c>
      <c r="H910" s="136">
        <v>4.916</v>
      </c>
      <c r="I910" s="137"/>
      <c r="J910" s="138">
        <f>ROUND(I910*H910,2)</f>
        <v>0</v>
      </c>
      <c r="K910" s="139"/>
      <c r="L910" s="31"/>
      <c r="M910" s="140" t="s">
        <v>1</v>
      </c>
      <c r="N910" s="141" t="s">
        <v>41</v>
      </c>
      <c r="P910" s="142">
        <f>O910*H910</f>
        <v>0</v>
      </c>
      <c r="Q910" s="142">
        <v>0.0272</v>
      </c>
      <c r="R910" s="142">
        <f>Q910*H910</f>
        <v>0.1337152</v>
      </c>
      <c r="S910" s="142">
        <v>0</v>
      </c>
      <c r="T910" s="143">
        <f>S910*H910</f>
        <v>0</v>
      </c>
      <c r="AR910" s="144" t="s">
        <v>258</v>
      </c>
      <c r="AT910" s="144" t="s">
        <v>152</v>
      </c>
      <c r="AU910" s="144" t="s">
        <v>85</v>
      </c>
      <c r="AY910" s="16" t="s">
        <v>150</v>
      </c>
      <c r="BE910" s="145">
        <f>IF(N910="základní",J910,0)</f>
        <v>0</v>
      </c>
      <c r="BF910" s="145">
        <f>IF(N910="snížená",J910,0)</f>
        <v>0</v>
      </c>
      <c r="BG910" s="145">
        <f>IF(N910="zákl. přenesená",J910,0)</f>
        <v>0</v>
      </c>
      <c r="BH910" s="145">
        <f>IF(N910="sníž. přenesená",J910,0)</f>
        <v>0</v>
      </c>
      <c r="BI910" s="145">
        <f>IF(N910="nulová",J910,0)</f>
        <v>0</v>
      </c>
      <c r="BJ910" s="16" t="s">
        <v>83</v>
      </c>
      <c r="BK910" s="145">
        <f>ROUND(I910*H910,2)</f>
        <v>0</v>
      </c>
      <c r="BL910" s="16" t="s">
        <v>258</v>
      </c>
      <c r="BM910" s="144" t="s">
        <v>1372</v>
      </c>
    </row>
    <row r="911" spans="2:47" s="1" customFormat="1" ht="38.4">
      <c r="B911" s="31"/>
      <c r="D911" s="146" t="s">
        <v>158</v>
      </c>
      <c r="F911" s="147" t="s">
        <v>1373</v>
      </c>
      <c r="I911" s="148"/>
      <c r="L911" s="31"/>
      <c r="M911" s="149"/>
      <c r="T911" s="53"/>
      <c r="AT911" s="16" t="s">
        <v>158</v>
      </c>
      <c r="AU911" s="16" t="s">
        <v>85</v>
      </c>
    </row>
    <row r="912" spans="2:51" s="12" customFormat="1" ht="12">
      <c r="B912" s="150"/>
      <c r="D912" s="146" t="s">
        <v>160</v>
      </c>
      <c r="E912" s="151" t="s">
        <v>1</v>
      </c>
      <c r="F912" s="152" t="s">
        <v>1374</v>
      </c>
      <c r="H912" s="153">
        <v>4.916</v>
      </c>
      <c r="I912" s="154"/>
      <c r="L912" s="150"/>
      <c r="M912" s="155"/>
      <c r="T912" s="156"/>
      <c r="AT912" s="151" t="s">
        <v>160</v>
      </c>
      <c r="AU912" s="151" t="s">
        <v>85</v>
      </c>
      <c r="AV912" s="12" t="s">
        <v>85</v>
      </c>
      <c r="AW912" s="12" t="s">
        <v>32</v>
      </c>
      <c r="AX912" s="12" t="s">
        <v>83</v>
      </c>
      <c r="AY912" s="151" t="s">
        <v>150</v>
      </c>
    </row>
    <row r="913" spans="2:65" s="1" customFormat="1" ht="24.15" customHeight="1">
      <c r="B913" s="31"/>
      <c r="C913" s="132" t="s">
        <v>1375</v>
      </c>
      <c r="D913" s="132" t="s">
        <v>152</v>
      </c>
      <c r="E913" s="133" t="s">
        <v>1376</v>
      </c>
      <c r="F913" s="134" t="s">
        <v>1377</v>
      </c>
      <c r="G913" s="135" t="s">
        <v>155</v>
      </c>
      <c r="H913" s="136">
        <v>21.327</v>
      </c>
      <c r="I913" s="137"/>
      <c r="J913" s="138">
        <f>ROUND(I913*H913,2)</f>
        <v>0</v>
      </c>
      <c r="K913" s="139"/>
      <c r="L913" s="31"/>
      <c r="M913" s="140" t="s">
        <v>1</v>
      </c>
      <c r="N913" s="141" t="s">
        <v>41</v>
      </c>
      <c r="P913" s="142">
        <f>O913*H913</f>
        <v>0</v>
      </c>
      <c r="Q913" s="142">
        <v>0.0323</v>
      </c>
      <c r="R913" s="142">
        <f>Q913*H913</f>
        <v>0.6888621000000001</v>
      </c>
      <c r="S913" s="142">
        <v>0</v>
      </c>
      <c r="T913" s="143">
        <f>S913*H913</f>
        <v>0</v>
      </c>
      <c r="AR913" s="144" t="s">
        <v>258</v>
      </c>
      <c r="AT913" s="144" t="s">
        <v>152</v>
      </c>
      <c r="AU913" s="144" t="s">
        <v>85</v>
      </c>
      <c r="AY913" s="16" t="s">
        <v>150</v>
      </c>
      <c r="BE913" s="145">
        <f>IF(N913="základní",J913,0)</f>
        <v>0</v>
      </c>
      <c r="BF913" s="145">
        <f>IF(N913="snížená",J913,0)</f>
        <v>0</v>
      </c>
      <c r="BG913" s="145">
        <f>IF(N913="zákl. přenesená",J913,0)</f>
        <v>0</v>
      </c>
      <c r="BH913" s="145">
        <f>IF(N913="sníž. přenesená",J913,0)</f>
        <v>0</v>
      </c>
      <c r="BI913" s="145">
        <f>IF(N913="nulová",J913,0)</f>
        <v>0</v>
      </c>
      <c r="BJ913" s="16" t="s">
        <v>83</v>
      </c>
      <c r="BK913" s="145">
        <f>ROUND(I913*H913,2)</f>
        <v>0</v>
      </c>
      <c r="BL913" s="16" t="s">
        <v>258</v>
      </c>
      <c r="BM913" s="144" t="s">
        <v>1378</v>
      </c>
    </row>
    <row r="914" spans="2:47" s="1" customFormat="1" ht="38.4">
      <c r="B914" s="31"/>
      <c r="D914" s="146" t="s">
        <v>158</v>
      </c>
      <c r="F914" s="147" t="s">
        <v>1379</v>
      </c>
      <c r="I914" s="148"/>
      <c r="L914" s="31"/>
      <c r="M914" s="149"/>
      <c r="T914" s="53"/>
      <c r="AT914" s="16" t="s">
        <v>158</v>
      </c>
      <c r="AU914" s="16" t="s">
        <v>85</v>
      </c>
    </row>
    <row r="915" spans="2:51" s="12" customFormat="1" ht="12">
      <c r="B915" s="150"/>
      <c r="D915" s="146" t="s">
        <v>160</v>
      </c>
      <c r="E915" s="151" t="s">
        <v>1</v>
      </c>
      <c r="F915" s="152" t="s">
        <v>1380</v>
      </c>
      <c r="H915" s="153">
        <v>15.456</v>
      </c>
      <c r="I915" s="154"/>
      <c r="L915" s="150"/>
      <c r="M915" s="155"/>
      <c r="T915" s="156"/>
      <c r="AT915" s="151" t="s">
        <v>160</v>
      </c>
      <c r="AU915" s="151" t="s">
        <v>85</v>
      </c>
      <c r="AV915" s="12" t="s">
        <v>85</v>
      </c>
      <c r="AW915" s="12" t="s">
        <v>32</v>
      </c>
      <c r="AX915" s="12" t="s">
        <v>76</v>
      </c>
      <c r="AY915" s="151" t="s">
        <v>150</v>
      </c>
    </row>
    <row r="916" spans="2:51" s="12" customFormat="1" ht="12">
      <c r="B916" s="150"/>
      <c r="D916" s="146" t="s">
        <v>160</v>
      </c>
      <c r="E916" s="151" t="s">
        <v>1</v>
      </c>
      <c r="F916" s="152" t="s">
        <v>1381</v>
      </c>
      <c r="H916" s="153">
        <v>5.871</v>
      </c>
      <c r="I916" s="154"/>
      <c r="L916" s="150"/>
      <c r="M916" s="155"/>
      <c r="T916" s="156"/>
      <c r="AT916" s="151" t="s">
        <v>160</v>
      </c>
      <c r="AU916" s="151" t="s">
        <v>85</v>
      </c>
      <c r="AV916" s="12" t="s">
        <v>85</v>
      </c>
      <c r="AW916" s="12" t="s">
        <v>32</v>
      </c>
      <c r="AX916" s="12" t="s">
        <v>76</v>
      </c>
      <c r="AY916" s="151" t="s">
        <v>150</v>
      </c>
    </row>
    <row r="917" spans="2:51" s="13" customFormat="1" ht="12">
      <c r="B917" s="157"/>
      <c r="D917" s="146" t="s">
        <v>160</v>
      </c>
      <c r="E917" s="158" t="s">
        <v>1</v>
      </c>
      <c r="F917" s="159" t="s">
        <v>164</v>
      </c>
      <c r="H917" s="160">
        <v>21.327</v>
      </c>
      <c r="I917" s="161"/>
      <c r="L917" s="157"/>
      <c r="M917" s="162"/>
      <c r="T917" s="163"/>
      <c r="AT917" s="158" t="s">
        <v>160</v>
      </c>
      <c r="AU917" s="158" t="s">
        <v>85</v>
      </c>
      <c r="AV917" s="13" t="s">
        <v>156</v>
      </c>
      <c r="AW917" s="13" t="s">
        <v>32</v>
      </c>
      <c r="AX917" s="13" t="s">
        <v>83</v>
      </c>
      <c r="AY917" s="158" t="s">
        <v>150</v>
      </c>
    </row>
    <row r="918" spans="2:65" s="1" customFormat="1" ht="16.5" customHeight="1">
      <c r="B918" s="31"/>
      <c r="C918" s="132" t="s">
        <v>1382</v>
      </c>
      <c r="D918" s="132" t="s">
        <v>152</v>
      </c>
      <c r="E918" s="133" t="s">
        <v>1383</v>
      </c>
      <c r="F918" s="134" t="s">
        <v>1384</v>
      </c>
      <c r="G918" s="135" t="s">
        <v>155</v>
      </c>
      <c r="H918" s="136">
        <v>96.768</v>
      </c>
      <c r="I918" s="137"/>
      <c r="J918" s="138">
        <f>ROUND(I918*H918,2)</f>
        <v>0</v>
      </c>
      <c r="K918" s="139"/>
      <c r="L918" s="31"/>
      <c r="M918" s="140" t="s">
        <v>1</v>
      </c>
      <c r="N918" s="141" t="s">
        <v>41</v>
      </c>
      <c r="P918" s="142">
        <f>O918*H918</f>
        <v>0</v>
      </c>
      <c r="Q918" s="142">
        <v>0.0001</v>
      </c>
      <c r="R918" s="142">
        <f>Q918*H918</f>
        <v>0.009676800000000001</v>
      </c>
      <c r="S918" s="142">
        <v>0</v>
      </c>
      <c r="T918" s="143">
        <f>S918*H918</f>
        <v>0</v>
      </c>
      <c r="AR918" s="144" t="s">
        <v>258</v>
      </c>
      <c r="AT918" s="144" t="s">
        <v>152</v>
      </c>
      <c r="AU918" s="144" t="s">
        <v>85</v>
      </c>
      <c r="AY918" s="16" t="s">
        <v>150</v>
      </c>
      <c r="BE918" s="145">
        <f>IF(N918="základní",J918,0)</f>
        <v>0</v>
      </c>
      <c r="BF918" s="145">
        <f>IF(N918="snížená",J918,0)</f>
        <v>0</v>
      </c>
      <c r="BG918" s="145">
        <f>IF(N918="zákl. přenesená",J918,0)</f>
        <v>0</v>
      </c>
      <c r="BH918" s="145">
        <f>IF(N918="sníž. přenesená",J918,0)</f>
        <v>0</v>
      </c>
      <c r="BI918" s="145">
        <f>IF(N918="nulová",J918,0)</f>
        <v>0</v>
      </c>
      <c r="BJ918" s="16" t="s">
        <v>83</v>
      </c>
      <c r="BK918" s="145">
        <f>ROUND(I918*H918,2)</f>
        <v>0</v>
      </c>
      <c r="BL918" s="16" t="s">
        <v>258</v>
      </c>
      <c r="BM918" s="144" t="s">
        <v>1385</v>
      </c>
    </row>
    <row r="919" spans="2:47" s="1" customFormat="1" ht="28.8">
      <c r="B919" s="31"/>
      <c r="D919" s="146" t="s">
        <v>158</v>
      </c>
      <c r="F919" s="147" t="s">
        <v>1386</v>
      </c>
      <c r="I919" s="148"/>
      <c r="L919" s="31"/>
      <c r="M919" s="149"/>
      <c r="T919" s="53"/>
      <c r="AT919" s="16" t="s">
        <v>158</v>
      </c>
      <c r="AU919" s="16" t="s">
        <v>85</v>
      </c>
    </row>
    <row r="920" spans="2:51" s="12" customFormat="1" ht="12">
      <c r="B920" s="150"/>
      <c r="D920" s="146" t="s">
        <v>160</v>
      </c>
      <c r="E920" s="151" t="s">
        <v>1</v>
      </c>
      <c r="F920" s="152" t="s">
        <v>1387</v>
      </c>
      <c r="H920" s="153">
        <v>96.768</v>
      </c>
      <c r="I920" s="154"/>
      <c r="L920" s="150"/>
      <c r="M920" s="155"/>
      <c r="T920" s="156"/>
      <c r="AT920" s="151" t="s">
        <v>160</v>
      </c>
      <c r="AU920" s="151" t="s">
        <v>85</v>
      </c>
      <c r="AV920" s="12" t="s">
        <v>85</v>
      </c>
      <c r="AW920" s="12" t="s">
        <v>32</v>
      </c>
      <c r="AX920" s="12" t="s">
        <v>83</v>
      </c>
      <c r="AY920" s="151" t="s">
        <v>150</v>
      </c>
    </row>
    <row r="921" spans="2:65" s="1" customFormat="1" ht="24.15" customHeight="1">
      <c r="B921" s="31"/>
      <c r="C921" s="132" t="s">
        <v>1388</v>
      </c>
      <c r="D921" s="132" t="s">
        <v>152</v>
      </c>
      <c r="E921" s="133" t="s">
        <v>1389</v>
      </c>
      <c r="F921" s="134" t="s">
        <v>1390</v>
      </c>
      <c r="G921" s="135" t="s">
        <v>155</v>
      </c>
      <c r="H921" s="136">
        <v>39.157</v>
      </c>
      <c r="I921" s="137"/>
      <c r="J921" s="138">
        <f>ROUND(I921*H921,2)</f>
        <v>0</v>
      </c>
      <c r="K921" s="139"/>
      <c r="L921" s="31"/>
      <c r="M921" s="140" t="s">
        <v>1</v>
      </c>
      <c r="N921" s="141" t="s">
        <v>41</v>
      </c>
      <c r="P921" s="142">
        <f>O921*H921</f>
        <v>0</v>
      </c>
      <c r="Q921" s="142">
        <v>0.0122</v>
      </c>
      <c r="R921" s="142">
        <f>Q921*H921</f>
        <v>0.4777154</v>
      </c>
      <c r="S921" s="142">
        <v>0</v>
      </c>
      <c r="T921" s="143">
        <f>S921*H921</f>
        <v>0</v>
      </c>
      <c r="AR921" s="144" t="s">
        <v>258</v>
      </c>
      <c r="AT921" s="144" t="s">
        <v>152</v>
      </c>
      <c r="AU921" s="144" t="s">
        <v>85</v>
      </c>
      <c r="AY921" s="16" t="s">
        <v>150</v>
      </c>
      <c r="BE921" s="145">
        <f>IF(N921="základní",J921,0)</f>
        <v>0</v>
      </c>
      <c r="BF921" s="145">
        <f>IF(N921="snížená",J921,0)</f>
        <v>0</v>
      </c>
      <c r="BG921" s="145">
        <f>IF(N921="zákl. přenesená",J921,0)</f>
        <v>0</v>
      </c>
      <c r="BH921" s="145">
        <f>IF(N921="sníž. přenesená",J921,0)</f>
        <v>0</v>
      </c>
      <c r="BI921" s="145">
        <f>IF(N921="nulová",J921,0)</f>
        <v>0</v>
      </c>
      <c r="BJ921" s="16" t="s">
        <v>83</v>
      </c>
      <c r="BK921" s="145">
        <f>ROUND(I921*H921,2)</f>
        <v>0</v>
      </c>
      <c r="BL921" s="16" t="s">
        <v>258</v>
      </c>
      <c r="BM921" s="144" t="s">
        <v>1391</v>
      </c>
    </row>
    <row r="922" spans="2:47" s="1" customFormat="1" ht="28.8">
      <c r="B922" s="31"/>
      <c r="D922" s="146" t="s">
        <v>158</v>
      </c>
      <c r="F922" s="147" t="s">
        <v>1392</v>
      </c>
      <c r="I922" s="148"/>
      <c r="L922" s="31"/>
      <c r="M922" s="149"/>
      <c r="T922" s="53"/>
      <c r="AT922" s="16" t="s">
        <v>158</v>
      </c>
      <c r="AU922" s="16" t="s">
        <v>85</v>
      </c>
    </row>
    <row r="923" spans="2:51" s="12" customFormat="1" ht="12">
      <c r="B923" s="150"/>
      <c r="D923" s="146" t="s">
        <v>160</v>
      </c>
      <c r="E923" s="151" t="s">
        <v>1</v>
      </c>
      <c r="F923" s="152" t="s">
        <v>1393</v>
      </c>
      <c r="H923" s="153">
        <v>39.157</v>
      </c>
      <c r="I923" s="154"/>
      <c r="L923" s="150"/>
      <c r="M923" s="155"/>
      <c r="T923" s="156"/>
      <c r="AT923" s="151" t="s">
        <v>160</v>
      </c>
      <c r="AU923" s="151" t="s">
        <v>85</v>
      </c>
      <c r="AV923" s="12" t="s">
        <v>85</v>
      </c>
      <c r="AW923" s="12" t="s">
        <v>32</v>
      </c>
      <c r="AX923" s="12" t="s">
        <v>83</v>
      </c>
      <c r="AY923" s="151" t="s">
        <v>150</v>
      </c>
    </row>
    <row r="924" spans="2:65" s="1" customFormat="1" ht="16.5" customHeight="1">
      <c r="B924" s="31"/>
      <c r="C924" s="132" t="s">
        <v>1394</v>
      </c>
      <c r="D924" s="132" t="s">
        <v>152</v>
      </c>
      <c r="E924" s="133" t="s">
        <v>1395</v>
      </c>
      <c r="F924" s="134" t="s">
        <v>1396</v>
      </c>
      <c r="G924" s="135" t="s">
        <v>155</v>
      </c>
      <c r="H924" s="136">
        <v>244.537</v>
      </c>
      <c r="I924" s="137"/>
      <c r="J924" s="138">
        <f>ROUND(I924*H924,2)</f>
        <v>0</v>
      </c>
      <c r="K924" s="139"/>
      <c r="L924" s="31"/>
      <c r="M924" s="140" t="s">
        <v>1</v>
      </c>
      <c r="N924" s="141" t="s">
        <v>41</v>
      </c>
      <c r="P924" s="142">
        <f>O924*H924</f>
        <v>0</v>
      </c>
      <c r="Q924" s="142">
        <v>0.0001</v>
      </c>
      <c r="R924" s="142">
        <f>Q924*H924</f>
        <v>0.024453700000000002</v>
      </c>
      <c r="S924" s="142">
        <v>0</v>
      </c>
      <c r="T924" s="143">
        <f>S924*H924</f>
        <v>0</v>
      </c>
      <c r="AR924" s="144" t="s">
        <v>258</v>
      </c>
      <c r="AT924" s="144" t="s">
        <v>152</v>
      </c>
      <c r="AU924" s="144" t="s">
        <v>85</v>
      </c>
      <c r="AY924" s="16" t="s">
        <v>150</v>
      </c>
      <c r="BE924" s="145">
        <f>IF(N924="základní",J924,0)</f>
        <v>0</v>
      </c>
      <c r="BF924" s="145">
        <f>IF(N924="snížená",J924,0)</f>
        <v>0</v>
      </c>
      <c r="BG924" s="145">
        <f>IF(N924="zákl. přenesená",J924,0)</f>
        <v>0</v>
      </c>
      <c r="BH924" s="145">
        <f>IF(N924="sníž. přenesená",J924,0)</f>
        <v>0</v>
      </c>
      <c r="BI924" s="145">
        <f>IF(N924="nulová",J924,0)</f>
        <v>0</v>
      </c>
      <c r="BJ924" s="16" t="s">
        <v>83</v>
      </c>
      <c r="BK924" s="145">
        <f>ROUND(I924*H924,2)</f>
        <v>0</v>
      </c>
      <c r="BL924" s="16" t="s">
        <v>258</v>
      </c>
      <c r="BM924" s="144" t="s">
        <v>1397</v>
      </c>
    </row>
    <row r="925" spans="2:47" s="1" customFormat="1" ht="28.8">
      <c r="B925" s="31"/>
      <c r="D925" s="146" t="s">
        <v>158</v>
      </c>
      <c r="F925" s="147" t="s">
        <v>1398</v>
      </c>
      <c r="I925" s="148"/>
      <c r="L925" s="31"/>
      <c r="M925" s="149"/>
      <c r="T925" s="53"/>
      <c r="AT925" s="16" t="s">
        <v>158</v>
      </c>
      <c r="AU925" s="16" t="s">
        <v>85</v>
      </c>
    </row>
    <row r="926" spans="2:51" s="12" customFormat="1" ht="12">
      <c r="B926" s="150"/>
      <c r="D926" s="146" t="s">
        <v>160</v>
      </c>
      <c r="E926" s="151" t="s">
        <v>1</v>
      </c>
      <c r="F926" s="152" t="s">
        <v>1399</v>
      </c>
      <c r="H926" s="153">
        <v>244.537</v>
      </c>
      <c r="I926" s="154"/>
      <c r="L926" s="150"/>
      <c r="M926" s="155"/>
      <c r="T926" s="156"/>
      <c r="AT926" s="151" t="s">
        <v>160</v>
      </c>
      <c r="AU926" s="151" t="s">
        <v>85</v>
      </c>
      <c r="AV926" s="12" t="s">
        <v>85</v>
      </c>
      <c r="AW926" s="12" t="s">
        <v>32</v>
      </c>
      <c r="AX926" s="12" t="s">
        <v>83</v>
      </c>
      <c r="AY926" s="151" t="s">
        <v>150</v>
      </c>
    </row>
    <row r="927" spans="2:65" s="1" customFormat="1" ht="37.65" customHeight="1">
      <c r="B927" s="31"/>
      <c r="C927" s="132" t="s">
        <v>1400</v>
      </c>
      <c r="D927" s="132" t="s">
        <v>152</v>
      </c>
      <c r="E927" s="133" t="s">
        <v>1401</v>
      </c>
      <c r="F927" s="134" t="s">
        <v>1402</v>
      </c>
      <c r="G927" s="135" t="s">
        <v>155</v>
      </c>
      <c r="H927" s="136">
        <v>78.24</v>
      </c>
      <c r="I927" s="137"/>
      <c r="J927" s="138">
        <f>ROUND(I927*H927,2)</f>
        <v>0</v>
      </c>
      <c r="K927" s="139"/>
      <c r="L927" s="31"/>
      <c r="M927" s="140" t="s">
        <v>1</v>
      </c>
      <c r="N927" s="141" t="s">
        <v>41</v>
      </c>
      <c r="P927" s="142">
        <f>O927*H927</f>
        <v>0</v>
      </c>
      <c r="Q927" s="142">
        <v>0.0166</v>
      </c>
      <c r="R927" s="142">
        <f>Q927*H927</f>
        <v>1.298784</v>
      </c>
      <c r="S927" s="142">
        <v>0</v>
      </c>
      <c r="T927" s="143">
        <f>S927*H927</f>
        <v>0</v>
      </c>
      <c r="AR927" s="144" t="s">
        <v>258</v>
      </c>
      <c r="AT927" s="144" t="s">
        <v>152</v>
      </c>
      <c r="AU927" s="144" t="s">
        <v>85</v>
      </c>
      <c r="AY927" s="16" t="s">
        <v>150</v>
      </c>
      <c r="BE927" s="145">
        <f>IF(N927="základní",J927,0)</f>
        <v>0</v>
      </c>
      <c r="BF927" s="145">
        <f>IF(N927="snížená",J927,0)</f>
        <v>0</v>
      </c>
      <c r="BG927" s="145">
        <f>IF(N927="zákl. přenesená",J927,0)</f>
        <v>0</v>
      </c>
      <c r="BH927" s="145">
        <f>IF(N927="sníž. přenesená",J927,0)</f>
        <v>0</v>
      </c>
      <c r="BI927" s="145">
        <f>IF(N927="nulová",J927,0)</f>
        <v>0</v>
      </c>
      <c r="BJ927" s="16" t="s">
        <v>83</v>
      </c>
      <c r="BK927" s="145">
        <f>ROUND(I927*H927,2)</f>
        <v>0</v>
      </c>
      <c r="BL927" s="16" t="s">
        <v>258</v>
      </c>
      <c r="BM927" s="144" t="s">
        <v>1403</v>
      </c>
    </row>
    <row r="928" spans="2:47" s="1" customFormat="1" ht="38.4">
      <c r="B928" s="31"/>
      <c r="D928" s="146" t="s">
        <v>158</v>
      </c>
      <c r="F928" s="147" t="s">
        <v>1404</v>
      </c>
      <c r="I928" s="148"/>
      <c r="L928" s="31"/>
      <c r="M928" s="149"/>
      <c r="T928" s="53"/>
      <c r="AT928" s="16" t="s">
        <v>158</v>
      </c>
      <c r="AU928" s="16" t="s">
        <v>85</v>
      </c>
    </row>
    <row r="929" spans="2:51" s="12" customFormat="1" ht="12">
      <c r="B929" s="150"/>
      <c r="D929" s="146" t="s">
        <v>160</v>
      </c>
      <c r="E929" s="151" t="s">
        <v>1</v>
      </c>
      <c r="F929" s="152" t="s">
        <v>1405</v>
      </c>
      <c r="H929" s="153">
        <v>78.24</v>
      </c>
      <c r="I929" s="154"/>
      <c r="L929" s="150"/>
      <c r="M929" s="155"/>
      <c r="T929" s="156"/>
      <c r="AT929" s="151" t="s">
        <v>160</v>
      </c>
      <c r="AU929" s="151" t="s">
        <v>85</v>
      </c>
      <c r="AV929" s="12" t="s">
        <v>85</v>
      </c>
      <c r="AW929" s="12" t="s">
        <v>32</v>
      </c>
      <c r="AX929" s="12" t="s">
        <v>83</v>
      </c>
      <c r="AY929" s="151" t="s">
        <v>150</v>
      </c>
    </row>
    <row r="930" spans="2:65" s="1" customFormat="1" ht="44.25" customHeight="1">
      <c r="B930" s="31"/>
      <c r="C930" s="132" t="s">
        <v>1406</v>
      </c>
      <c r="D930" s="132" t="s">
        <v>152</v>
      </c>
      <c r="E930" s="133" t="s">
        <v>1407</v>
      </c>
      <c r="F930" s="134" t="s">
        <v>1408</v>
      </c>
      <c r="G930" s="135" t="s">
        <v>155</v>
      </c>
      <c r="H930" s="136">
        <v>127.14</v>
      </c>
      <c r="I930" s="137"/>
      <c r="J930" s="138">
        <f>ROUND(I930*H930,2)</f>
        <v>0</v>
      </c>
      <c r="K930" s="139"/>
      <c r="L930" s="31"/>
      <c r="M930" s="140" t="s">
        <v>1</v>
      </c>
      <c r="N930" s="141" t="s">
        <v>41</v>
      </c>
      <c r="P930" s="142">
        <f>O930*H930</f>
        <v>0</v>
      </c>
      <c r="Q930" s="142">
        <v>0.0166</v>
      </c>
      <c r="R930" s="142">
        <f>Q930*H930</f>
        <v>2.110524</v>
      </c>
      <c r="S930" s="142">
        <v>0</v>
      </c>
      <c r="T930" s="143">
        <f>S930*H930</f>
        <v>0</v>
      </c>
      <c r="AR930" s="144" t="s">
        <v>258</v>
      </c>
      <c r="AT930" s="144" t="s">
        <v>152</v>
      </c>
      <c r="AU930" s="144" t="s">
        <v>85</v>
      </c>
      <c r="AY930" s="16" t="s">
        <v>150</v>
      </c>
      <c r="BE930" s="145">
        <f>IF(N930="základní",J930,0)</f>
        <v>0</v>
      </c>
      <c r="BF930" s="145">
        <f>IF(N930="snížená",J930,0)</f>
        <v>0</v>
      </c>
      <c r="BG930" s="145">
        <f>IF(N930="zákl. přenesená",J930,0)</f>
        <v>0</v>
      </c>
      <c r="BH930" s="145">
        <f>IF(N930="sníž. přenesená",J930,0)</f>
        <v>0</v>
      </c>
      <c r="BI930" s="145">
        <f>IF(N930="nulová",J930,0)</f>
        <v>0</v>
      </c>
      <c r="BJ930" s="16" t="s">
        <v>83</v>
      </c>
      <c r="BK930" s="145">
        <f>ROUND(I930*H930,2)</f>
        <v>0</v>
      </c>
      <c r="BL930" s="16" t="s">
        <v>258</v>
      </c>
      <c r="BM930" s="144" t="s">
        <v>1409</v>
      </c>
    </row>
    <row r="931" spans="2:47" s="1" customFormat="1" ht="38.4">
      <c r="B931" s="31"/>
      <c r="D931" s="146" t="s">
        <v>158</v>
      </c>
      <c r="F931" s="147" t="s">
        <v>1404</v>
      </c>
      <c r="I931" s="148"/>
      <c r="L931" s="31"/>
      <c r="M931" s="149"/>
      <c r="T931" s="53"/>
      <c r="AT931" s="16" t="s">
        <v>158</v>
      </c>
      <c r="AU931" s="16" t="s">
        <v>85</v>
      </c>
    </row>
    <row r="932" spans="2:51" s="12" customFormat="1" ht="12">
      <c r="B932" s="150"/>
      <c r="D932" s="146" t="s">
        <v>160</v>
      </c>
      <c r="E932" s="151" t="s">
        <v>1</v>
      </c>
      <c r="F932" s="152" t="s">
        <v>1410</v>
      </c>
      <c r="H932" s="153">
        <v>127.14</v>
      </c>
      <c r="I932" s="154"/>
      <c r="L932" s="150"/>
      <c r="M932" s="155"/>
      <c r="T932" s="156"/>
      <c r="AT932" s="151" t="s">
        <v>160</v>
      </c>
      <c r="AU932" s="151" t="s">
        <v>85</v>
      </c>
      <c r="AV932" s="12" t="s">
        <v>85</v>
      </c>
      <c r="AW932" s="12" t="s">
        <v>32</v>
      </c>
      <c r="AX932" s="12" t="s">
        <v>83</v>
      </c>
      <c r="AY932" s="151" t="s">
        <v>150</v>
      </c>
    </row>
    <row r="933" spans="2:65" s="1" customFormat="1" ht="24.15" customHeight="1">
      <c r="B933" s="31"/>
      <c r="C933" s="132" t="s">
        <v>1411</v>
      </c>
      <c r="D933" s="132" t="s">
        <v>152</v>
      </c>
      <c r="E933" s="133" t="s">
        <v>1412</v>
      </c>
      <c r="F933" s="134" t="s">
        <v>1413</v>
      </c>
      <c r="G933" s="135" t="s">
        <v>155</v>
      </c>
      <c r="H933" s="136">
        <v>7</v>
      </c>
      <c r="I933" s="137"/>
      <c r="J933" s="138">
        <f>ROUND(I933*H933,2)</f>
        <v>0</v>
      </c>
      <c r="K933" s="139"/>
      <c r="L933" s="31"/>
      <c r="M933" s="140" t="s">
        <v>1</v>
      </c>
      <c r="N933" s="141" t="s">
        <v>41</v>
      </c>
      <c r="P933" s="142">
        <f>O933*H933</f>
        <v>0</v>
      </c>
      <c r="Q933" s="142">
        <v>0.01575</v>
      </c>
      <c r="R933" s="142">
        <f>Q933*H933</f>
        <v>0.11025</v>
      </c>
      <c r="S933" s="142">
        <v>0</v>
      </c>
      <c r="T933" s="143">
        <f>S933*H933</f>
        <v>0</v>
      </c>
      <c r="AR933" s="144" t="s">
        <v>258</v>
      </c>
      <c r="AT933" s="144" t="s">
        <v>152</v>
      </c>
      <c r="AU933" s="144" t="s">
        <v>85</v>
      </c>
      <c r="AY933" s="16" t="s">
        <v>150</v>
      </c>
      <c r="BE933" s="145">
        <f>IF(N933="základní",J933,0)</f>
        <v>0</v>
      </c>
      <c r="BF933" s="145">
        <f>IF(N933="snížená",J933,0)</f>
        <v>0</v>
      </c>
      <c r="BG933" s="145">
        <f>IF(N933="zákl. přenesená",J933,0)</f>
        <v>0</v>
      </c>
      <c r="BH933" s="145">
        <f>IF(N933="sníž. přenesená",J933,0)</f>
        <v>0</v>
      </c>
      <c r="BI933" s="145">
        <f>IF(N933="nulová",J933,0)</f>
        <v>0</v>
      </c>
      <c r="BJ933" s="16" t="s">
        <v>83</v>
      </c>
      <c r="BK933" s="145">
        <f>ROUND(I933*H933,2)</f>
        <v>0</v>
      </c>
      <c r="BL933" s="16" t="s">
        <v>258</v>
      </c>
      <c r="BM933" s="144" t="s">
        <v>1414</v>
      </c>
    </row>
    <row r="934" spans="2:47" s="1" customFormat="1" ht="19.2">
      <c r="B934" s="31"/>
      <c r="D934" s="146" t="s">
        <v>158</v>
      </c>
      <c r="F934" s="147" t="s">
        <v>1415</v>
      </c>
      <c r="I934" s="148"/>
      <c r="L934" s="31"/>
      <c r="M934" s="149"/>
      <c r="T934" s="53"/>
      <c r="AT934" s="16" t="s">
        <v>158</v>
      </c>
      <c r="AU934" s="16" t="s">
        <v>85</v>
      </c>
    </row>
    <row r="935" spans="2:51" s="12" customFormat="1" ht="12">
      <c r="B935" s="150"/>
      <c r="D935" s="146" t="s">
        <v>160</v>
      </c>
      <c r="E935" s="151" t="s">
        <v>1</v>
      </c>
      <c r="F935" s="152" t="s">
        <v>1416</v>
      </c>
      <c r="H935" s="153">
        <v>7</v>
      </c>
      <c r="I935" s="154"/>
      <c r="L935" s="150"/>
      <c r="M935" s="155"/>
      <c r="T935" s="156"/>
      <c r="AT935" s="151" t="s">
        <v>160</v>
      </c>
      <c r="AU935" s="151" t="s">
        <v>85</v>
      </c>
      <c r="AV935" s="12" t="s">
        <v>85</v>
      </c>
      <c r="AW935" s="12" t="s">
        <v>32</v>
      </c>
      <c r="AX935" s="12" t="s">
        <v>83</v>
      </c>
      <c r="AY935" s="151" t="s">
        <v>150</v>
      </c>
    </row>
    <row r="936" spans="2:65" s="1" customFormat="1" ht="16.5" customHeight="1">
      <c r="B936" s="31"/>
      <c r="C936" s="132" t="s">
        <v>1417</v>
      </c>
      <c r="D936" s="132" t="s">
        <v>595</v>
      </c>
      <c r="E936" s="133" t="s">
        <v>1418</v>
      </c>
      <c r="F936" s="134" t="s">
        <v>1419</v>
      </c>
      <c r="G936" s="135" t="s">
        <v>155</v>
      </c>
      <c r="H936" s="136">
        <v>40.9</v>
      </c>
      <c r="I936" s="137"/>
      <c r="J936" s="138">
        <f>ROUND(I936*H936,2)</f>
        <v>0</v>
      </c>
      <c r="K936" s="139"/>
      <c r="L936" s="31"/>
      <c r="M936" s="140" t="s">
        <v>1</v>
      </c>
      <c r="N936" s="141" t="s">
        <v>41</v>
      </c>
      <c r="P936" s="142">
        <f>O936*H936</f>
        <v>0</v>
      </c>
      <c r="Q936" s="142">
        <v>0</v>
      </c>
      <c r="R936" s="142">
        <f>Q936*H936</f>
        <v>0</v>
      </c>
      <c r="S936" s="142">
        <v>0</v>
      </c>
      <c r="T936" s="143">
        <f>S936*H936</f>
        <v>0</v>
      </c>
      <c r="AR936" s="144" t="s">
        <v>258</v>
      </c>
      <c r="AT936" s="144" t="s">
        <v>152</v>
      </c>
      <c r="AU936" s="144" t="s">
        <v>85</v>
      </c>
      <c r="AY936" s="16" t="s">
        <v>150</v>
      </c>
      <c r="BE936" s="145">
        <f>IF(N936="základní",J936,0)</f>
        <v>0</v>
      </c>
      <c r="BF936" s="145">
        <f>IF(N936="snížená",J936,0)</f>
        <v>0</v>
      </c>
      <c r="BG936" s="145">
        <f>IF(N936="zákl. přenesená",J936,0)</f>
        <v>0</v>
      </c>
      <c r="BH936" s="145">
        <f>IF(N936="sníž. přenesená",J936,0)</f>
        <v>0</v>
      </c>
      <c r="BI936" s="145">
        <f>IF(N936="nulová",J936,0)</f>
        <v>0</v>
      </c>
      <c r="BJ936" s="16" t="s">
        <v>83</v>
      </c>
      <c r="BK936" s="145">
        <f>ROUND(I936*H936,2)</f>
        <v>0</v>
      </c>
      <c r="BL936" s="16" t="s">
        <v>258</v>
      </c>
      <c r="BM936" s="144" t="s">
        <v>1420</v>
      </c>
    </row>
    <row r="937" spans="2:47" s="1" customFormat="1" ht="19.2">
      <c r="B937" s="31"/>
      <c r="D937" s="146" t="s">
        <v>158</v>
      </c>
      <c r="F937" s="147" t="s">
        <v>1421</v>
      </c>
      <c r="I937" s="148"/>
      <c r="L937" s="31"/>
      <c r="M937" s="149"/>
      <c r="T937" s="53"/>
      <c r="AT937" s="16" t="s">
        <v>158</v>
      </c>
      <c r="AU937" s="16" t="s">
        <v>85</v>
      </c>
    </row>
    <row r="938" spans="2:51" s="12" customFormat="1" ht="12">
      <c r="B938" s="150"/>
      <c r="D938" s="146" t="s">
        <v>160</v>
      </c>
      <c r="E938" s="151" t="s">
        <v>1</v>
      </c>
      <c r="F938" s="152" t="s">
        <v>980</v>
      </c>
      <c r="H938" s="153">
        <v>6</v>
      </c>
      <c r="I938" s="154"/>
      <c r="L938" s="150"/>
      <c r="M938" s="155"/>
      <c r="T938" s="156"/>
      <c r="AT938" s="151" t="s">
        <v>160</v>
      </c>
      <c r="AU938" s="151" t="s">
        <v>85</v>
      </c>
      <c r="AV938" s="12" t="s">
        <v>85</v>
      </c>
      <c r="AW938" s="12" t="s">
        <v>32</v>
      </c>
      <c r="AX938" s="12" t="s">
        <v>76</v>
      </c>
      <c r="AY938" s="151" t="s">
        <v>150</v>
      </c>
    </row>
    <row r="939" spans="2:51" s="12" customFormat="1" ht="12">
      <c r="B939" s="150"/>
      <c r="D939" s="146" t="s">
        <v>160</v>
      </c>
      <c r="E939" s="151" t="s">
        <v>1</v>
      </c>
      <c r="F939" s="152" t="s">
        <v>993</v>
      </c>
      <c r="H939" s="153">
        <v>20</v>
      </c>
      <c r="I939" s="154"/>
      <c r="L939" s="150"/>
      <c r="M939" s="155"/>
      <c r="T939" s="156"/>
      <c r="AT939" s="151" t="s">
        <v>160</v>
      </c>
      <c r="AU939" s="151" t="s">
        <v>85</v>
      </c>
      <c r="AV939" s="12" t="s">
        <v>85</v>
      </c>
      <c r="AW939" s="12" t="s">
        <v>32</v>
      </c>
      <c r="AX939" s="12" t="s">
        <v>76</v>
      </c>
      <c r="AY939" s="151" t="s">
        <v>150</v>
      </c>
    </row>
    <row r="940" spans="2:51" s="12" customFormat="1" ht="12">
      <c r="B940" s="150"/>
      <c r="D940" s="146" t="s">
        <v>160</v>
      </c>
      <c r="E940" s="151" t="s">
        <v>1</v>
      </c>
      <c r="F940" s="152" t="s">
        <v>982</v>
      </c>
      <c r="H940" s="153">
        <v>14.9</v>
      </c>
      <c r="I940" s="154"/>
      <c r="L940" s="150"/>
      <c r="M940" s="155"/>
      <c r="T940" s="156"/>
      <c r="AT940" s="151" t="s">
        <v>160</v>
      </c>
      <c r="AU940" s="151" t="s">
        <v>85</v>
      </c>
      <c r="AV940" s="12" t="s">
        <v>85</v>
      </c>
      <c r="AW940" s="12" t="s">
        <v>32</v>
      </c>
      <c r="AX940" s="12" t="s">
        <v>76</v>
      </c>
      <c r="AY940" s="151" t="s">
        <v>150</v>
      </c>
    </row>
    <row r="941" spans="2:51" s="13" customFormat="1" ht="12">
      <c r="B941" s="157"/>
      <c r="D941" s="146" t="s">
        <v>160</v>
      </c>
      <c r="E941" s="158" t="s">
        <v>1</v>
      </c>
      <c r="F941" s="159" t="s">
        <v>164</v>
      </c>
      <c r="H941" s="160">
        <v>40.9</v>
      </c>
      <c r="I941" s="161"/>
      <c r="L941" s="157"/>
      <c r="M941" s="162"/>
      <c r="T941" s="163"/>
      <c r="AT941" s="158" t="s">
        <v>160</v>
      </c>
      <c r="AU941" s="158" t="s">
        <v>85</v>
      </c>
      <c r="AV941" s="13" t="s">
        <v>156</v>
      </c>
      <c r="AW941" s="13" t="s">
        <v>32</v>
      </c>
      <c r="AX941" s="13" t="s">
        <v>83</v>
      </c>
      <c r="AY941" s="158" t="s">
        <v>150</v>
      </c>
    </row>
    <row r="942" spans="2:65" s="1" customFormat="1" ht="21.75" customHeight="1">
      <c r="B942" s="31"/>
      <c r="C942" s="132" t="s">
        <v>1422</v>
      </c>
      <c r="D942" s="132" t="s">
        <v>595</v>
      </c>
      <c r="E942" s="133" t="s">
        <v>1423</v>
      </c>
      <c r="F942" s="134" t="s">
        <v>1424</v>
      </c>
      <c r="G942" s="135" t="s">
        <v>155</v>
      </c>
      <c r="H942" s="136">
        <v>40.9</v>
      </c>
      <c r="I942" s="137"/>
      <c r="J942" s="138">
        <f>ROUND(I942*H942,2)</f>
        <v>0</v>
      </c>
      <c r="K942" s="139"/>
      <c r="L942" s="31"/>
      <c r="M942" s="140" t="s">
        <v>1</v>
      </c>
      <c r="N942" s="141" t="s">
        <v>41</v>
      </c>
      <c r="P942" s="142">
        <f>O942*H942</f>
        <v>0</v>
      </c>
      <c r="Q942" s="142">
        <v>0</v>
      </c>
      <c r="R942" s="142">
        <f>Q942*H942</f>
        <v>0</v>
      </c>
      <c r="S942" s="142">
        <v>0</v>
      </c>
      <c r="T942" s="143">
        <f>S942*H942</f>
        <v>0</v>
      </c>
      <c r="AR942" s="144" t="s">
        <v>258</v>
      </c>
      <c r="AT942" s="144" t="s">
        <v>152</v>
      </c>
      <c r="AU942" s="144" t="s">
        <v>85</v>
      </c>
      <c r="AY942" s="16" t="s">
        <v>150</v>
      </c>
      <c r="BE942" s="145">
        <f>IF(N942="základní",J942,0)</f>
        <v>0</v>
      </c>
      <c r="BF942" s="145">
        <f>IF(N942="snížená",J942,0)</f>
        <v>0</v>
      </c>
      <c r="BG942" s="145">
        <f>IF(N942="zákl. přenesená",J942,0)</f>
        <v>0</v>
      </c>
      <c r="BH942" s="145">
        <f>IF(N942="sníž. přenesená",J942,0)</f>
        <v>0</v>
      </c>
      <c r="BI942" s="145">
        <f>IF(N942="nulová",J942,0)</f>
        <v>0</v>
      </c>
      <c r="BJ942" s="16" t="s">
        <v>83</v>
      </c>
      <c r="BK942" s="145">
        <f>ROUND(I942*H942,2)</f>
        <v>0</v>
      </c>
      <c r="BL942" s="16" t="s">
        <v>258</v>
      </c>
      <c r="BM942" s="144" t="s">
        <v>1425</v>
      </c>
    </row>
    <row r="943" spans="2:47" s="1" customFormat="1" ht="19.2">
      <c r="B943" s="31"/>
      <c r="D943" s="146" t="s">
        <v>158</v>
      </c>
      <c r="F943" s="147" t="s">
        <v>1421</v>
      </c>
      <c r="I943" s="148"/>
      <c r="L943" s="31"/>
      <c r="M943" s="149"/>
      <c r="T943" s="53"/>
      <c r="AT943" s="16" t="s">
        <v>158</v>
      </c>
      <c r="AU943" s="16" t="s">
        <v>85</v>
      </c>
    </row>
    <row r="944" spans="2:51" s="12" customFormat="1" ht="12">
      <c r="B944" s="150"/>
      <c r="D944" s="146" t="s">
        <v>160</v>
      </c>
      <c r="E944" s="151" t="s">
        <v>1</v>
      </c>
      <c r="F944" s="152" t="s">
        <v>980</v>
      </c>
      <c r="H944" s="153">
        <v>6</v>
      </c>
      <c r="I944" s="154"/>
      <c r="L944" s="150"/>
      <c r="M944" s="155"/>
      <c r="T944" s="156"/>
      <c r="AT944" s="151" t="s">
        <v>160</v>
      </c>
      <c r="AU944" s="151" t="s">
        <v>85</v>
      </c>
      <c r="AV944" s="12" t="s">
        <v>85</v>
      </c>
      <c r="AW944" s="12" t="s">
        <v>32</v>
      </c>
      <c r="AX944" s="12" t="s">
        <v>76</v>
      </c>
      <c r="AY944" s="151" t="s">
        <v>150</v>
      </c>
    </row>
    <row r="945" spans="2:51" s="12" customFormat="1" ht="12">
      <c r="B945" s="150"/>
      <c r="D945" s="146" t="s">
        <v>160</v>
      </c>
      <c r="E945" s="151" t="s">
        <v>1</v>
      </c>
      <c r="F945" s="152" t="s">
        <v>993</v>
      </c>
      <c r="H945" s="153">
        <v>20</v>
      </c>
      <c r="I945" s="154"/>
      <c r="L945" s="150"/>
      <c r="M945" s="155"/>
      <c r="T945" s="156"/>
      <c r="AT945" s="151" t="s">
        <v>160</v>
      </c>
      <c r="AU945" s="151" t="s">
        <v>85</v>
      </c>
      <c r="AV945" s="12" t="s">
        <v>85</v>
      </c>
      <c r="AW945" s="12" t="s">
        <v>32</v>
      </c>
      <c r="AX945" s="12" t="s">
        <v>76</v>
      </c>
      <c r="AY945" s="151" t="s">
        <v>150</v>
      </c>
    </row>
    <row r="946" spans="2:51" s="12" customFormat="1" ht="12">
      <c r="B946" s="150"/>
      <c r="D946" s="146" t="s">
        <v>160</v>
      </c>
      <c r="E946" s="151" t="s">
        <v>1</v>
      </c>
      <c r="F946" s="152" t="s">
        <v>982</v>
      </c>
      <c r="H946" s="153">
        <v>14.9</v>
      </c>
      <c r="I946" s="154"/>
      <c r="L946" s="150"/>
      <c r="M946" s="155"/>
      <c r="T946" s="156"/>
      <c r="AT946" s="151" t="s">
        <v>160</v>
      </c>
      <c r="AU946" s="151" t="s">
        <v>85</v>
      </c>
      <c r="AV946" s="12" t="s">
        <v>85</v>
      </c>
      <c r="AW946" s="12" t="s">
        <v>32</v>
      </c>
      <c r="AX946" s="12" t="s">
        <v>76</v>
      </c>
      <c r="AY946" s="151" t="s">
        <v>150</v>
      </c>
    </row>
    <row r="947" spans="2:51" s="13" customFormat="1" ht="12">
      <c r="B947" s="157"/>
      <c r="D947" s="146" t="s">
        <v>160</v>
      </c>
      <c r="E947" s="158" t="s">
        <v>1</v>
      </c>
      <c r="F947" s="159" t="s">
        <v>164</v>
      </c>
      <c r="H947" s="160">
        <v>40.9</v>
      </c>
      <c r="I947" s="161"/>
      <c r="L947" s="157"/>
      <c r="M947" s="162"/>
      <c r="T947" s="163"/>
      <c r="AT947" s="158" t="s">
        <v>160</v>
      </c>
      <c r="AU947" s="158" t="s">
        <v>85</v>
      </c>
      <c r="AV947" s="13" t="s">
        <v>156</v>
      </c>
      <c r="AW947" s="13" t="s">
        <v>32</v>
      </c>
      <c r="AX947" s="13" t="s">
        <v>83</v>
      </c>
      <c r="AY947" s="158" t="s">
        <v>150</v>
      </c>
    </row>
    <row r="948" spans="2:65" s="1" customFormat="1" ht="24.15" customHeight="1">
      <c r="B948" s="31"/>
      <c r="C948" s="132" t="s">
        <v>1426</v>
      </c>
      <c r="D948" s="132" t="s">
        <v>595</v>
      </c>
      <c r="E948" s="133" t="s">
        <v>1427</v>
      </c>
      <c r="F948" s="134" t="s">
        <v>1428</v>
      </c>
      <c r="G948" s="135" t="s">
        <v>155</v>
      </c>
      <c r="H948" s="136">
        <v>40.9</v>
      </c>
      <c r="I948" s="137"/>
      <c r="J948" s="138">
        <f>ROUND(I948*H948,2)</f>
        <v>0</v>
      </c>
      <c r="K948" s="139"/>
      <c r="L948" s="31"/>
      <c r="M948" s="140" t="s">
        <v>1</v>
      </c>
      <c r="N948" s="141" t="s">
        <v>41</v>
      </c>
      <c r="P948" s="142">
        <f>O948*H948</f>
        <v>0</v>
      </c>
      <c r="Q948" s="142">
        <v>0</v>
      </c>
      <c r="R948" s="142">
        <f>Q948*H948</f>
        <v>0</v>
      </c>
      <c r="S948" s="142">
        <v>0</v>
      </c>
      <c r="T948" s="143">
        <f>S948*H948</f>
        <v>0</v>
      </c>
      <c r="AR948" s="144" t="s">
        <v>258</v>
      </c>
      <c r="AT948" s="144" t="s">
        <v>152</v>
      </c>
      <c r="AU948" s="144" t="s">
        <v>85</v>
      </c>
      <c r="AY948" s="16" t="s">
        <v>150</v>
      </c>
      <c r="BE948" s="145">
        <f>IF(N948="základní",J948,0)</f>
        <v>0</v>
      </c>
      <c r="BF948" s="145">
        <f>IF(N948="snížená",J948,0)</f>
        <v>0</v>
      </c>
      <c r="BG948" s="145">
        <f>IF(N948="zákl. přenesená",J948,0)</f>
        <v>0</v>
      </c>
      <c r="BH948" s="145">
        <f>IF(N948="sníž. přenesená",J948,0)</f>
        <v>0</v>
      </c>
      <c r="BI948" s="145">
        <f>IF(N948="nulová",J948,0)</f>
        <v>0</v>
      </c>
      <c r="BJ948" s="16" t="s">
        <v>83</v>
      </c>
      <c r="BK948" s="145">
        <f>ROUND(I948*H948,2)</f>
        <v>0</v>
      </c>
      <c r="BL948" s="16" t="s">
        <v>258</v>
      </c>
      <c r="BM948" s="144" t="s">
        <v>1429</v>
      </c>
    </row>
    <row r="949" spans="2:47" s="1" customFormat="1" ht="12">
      <c r="B949" s="31"/>
      <c r="D949" s="146" t="s">
        <v>158</v>
      </c>
      <c r="F949" s="147" t="s">
        <v>1430</v>
      </c>
      <c r="I949" s="148"/>
      <c r="L949" s="31"/>
      <c r="M949" s="149"/>
      <c r="T949" s="53"/>
      <c r="AT949" s="16" t="s">
        <v>158</v>
      </c>
      <c r="AU949" s="16" t="s">
        <v>85</v>
      </c>
    </row>
    <row r="950" spans="2:51" s="12" customFormat="1" ht="12">
      <c r="B950" s="150"/>
      <c r="D950" s="146" t="s">
        <v>160</v>
      </c>
      <c r="E950" s="151" t="s">
        <v>1</v>
      </c>
      <c r="F950" s="152" t="s">
        <v>980</v>
      </c>
      <c r="H950" s="153">
        <v>6</v>
      </c>
      <c r="I950" s="154"/>
      <c r="L950" s="150"/>
      <c r="M950" s="155"/>
      <c r="T950" s="156"/>
      <c r="AT950" s="151" t="s">
        <v>160</v>
      </c>
      <c r="AU950" s="151" t="s">
        <v>85</v>
      </c>
      <c r="AV950" s="12" t="s">
        <v>85</v>
      </c>
      <c r="AW950" s="12" t="s">
        <v>32</v>
      </c>
      <c r="AX950" s="12" t="s">
        <v>76</v>
      </c>
      <c r="AY950" s="151" t="s">
        <v>150</v>
      </c>
    </row>
    <row r="951" spans="2:51" s="12" customFormat="1" ht="12">
      <c r="B951" s="150"/>
      <c r="D951" s="146" t="s">
        <v>160</v>
      </c>
      <c r="E951" s="151" t="s">
        <v>1</v>
      </c>
      <c r="F951" s="152" t="s">
        <v>993</v>
      </c>
      <c r="H951" s="153">
        <v>20</v>
      </c>
      <c r="I951" s="154"/>
      <c r="L951" s="150"/>
      <c r="M951" s="155"/>
      <c r="T951" s="156"/>
      <c r="AT951" s="151" t="s">
        <v>160</v>
      </c>
      <c r="AU951" s="151" t="s">
        <v>85</v>
      </c>
      <c r="AV951" s="12" t="s">
        <v>85</v>
      </c>
      <c r="AW951" s="12" t="s">
        <v>32</v>
      </c>
      <c r="AX951" s="12" t="s">
        <v>76</v>
      </c>
      <c r="AY951" s="151" t="s">
        <v>150</v>
      </c>
    </row>
    <row r="952" spans="2:51" s="12" customFormat="1" ht="12">
      <c r="B952" s="150"/>
      <c r="D952" s="146" t="s">
        <v>160</v>
      </c>
      <c r="E952" s="151" t="s">
        <v>1</v>
      </c>
      <c r="F952" s="152" t="s">
        <v>982</v>
      </c>
      <c r="H952" s="153">
        <v>14.9</v>
      </c>
      <c r="I952" s="154"/>
      <c r="L952" s="150"/>
      <c r="M952" s="155"/>
      <c r="T952" s="156"/>
      <c r="AT952" s="151" t="s">
        <v>160</v>
      </c>
      <c r="AU952" s="151" t="s">
        <v>85</v>
      </c>
      <c r="AV952" s="12" t="s">
        <v>85</v>
      </c>
      <c r="AW952" s="12" t="s">
        <v>32</v>
      </c>
      <c r="AX952" s="12" t="s">
        <v>76</v>
      </c>
      <c r="AY952" s="151" t="s">
        <v>150</v>
      </c>
    </row>
    <row r="953" spans="2:51" s="13" customFormat="1" ht="12">
      <c r="B953" s="157"/>
      <c r="D953" s="146" t="s">
        <v>160</v>
      </c>
      <c r="E953" s="158" t="s">
        <v>1</v>
      </c>
      <c r="F953" s="159" t="s">
        <v>164</v>
      </c>
      <c r="H953" s="160">
        <v>40.9</v>
      </c>
      <c r="I953" s="161"/>
      <c r="L953" s="157"/>
      <c r="M953" s="162"/>
      <c r="T953" s="163"/>
      <c r="AT953" s="158" t="s">
        <v>160</v>
      </c>
      <c r="AU953" s="158" t="s">
        <v>85</v>
      </c>
      <c r="AV953" s="13" t="s">
        <v>156</v>
      </c>
      <c r="AW953" s="13" t="s">
        <v>32</v>
      </c>
      <c r="AX953" s="13" t="s">
        <v>83</v>
      </c>
      <c r="AY953" s="158" t="s">
        <v>150</v>
      </c>
    </row>
    <row r="954" spans="2:65" s="1" customFormat="1" ht="16.5" customHeight="1">
      <c r="B954" s="31"/>
      <c r="C954" s="132" t="s">
        <v>1431</v>
      </c>
      <c r="D954" s="132" t="s">
        <v>595</v>
      </c>
      <c r="E954" s="133" t="s">
        <v>1432</v>
      </c>
      <c r="F954" s="134" t="s">
        <v>1433</v>
      </c>
      <c r="G954" s="135" t="s">
        <v>155</v>
      </c>
      <c r="H954" s="136">
        <v>40.9</v>
      </c>
      <c r="I954" s="137"/>
      <c r="J954" s="138">
        <f>ROUND(I954*H954,2)</f>
        <v>0</v>
      </c>
      <c r="K954" s="139"/>
      <c r="L954" s="31"/>
      <c r="M954" s="140" t="s">
        <v>1</v>
      </c>
      <c r="N954" s="141" t="s">
        <v>41</v>
      </c>
      <c r="P954" s="142">
        <f>O954*H954</f>
        <v>0</v>
      </c>
      <c r="Q954" s="142">
        <v>0</v>
      </c>
      <c r="R954" s="142">
        <f>Q954*H954</f>
        <v>0</v>
      </c>
      <c r="S954" s="142">
        <v>0</v>
      </c>
      <c r="T954" s="143">
        <f>S954*H954</f>
        <v>0</v>
      </c>
      <c r="AR954" s="144" t="s">
        <v>258</v>
      </c>
      <c r="AT954" s="144" t="s">
        <v>152</v>
      </c>
      <c r="AU954" s="144" t="s">
        <v>85</v>
      </c>
      <c r="AY954" s="16" t="s">
        <v>150</v>
      </c>
      <c r="BE954" s="145">
        <f>IF(N954="základní",J954,0)</f>
        <v>0</v>
      </c>
      <c r="BF954" s="145">
        <f>IF(N954="snížená",J954,0)</f>
        <v>0</v>
      </c>
      <c r="BG954" s="145">
        <f>IF(N954="zákl. přenesená",J954,0)</f>
        <v>0</v>
      </c>
      <c r="BH954" s="145">
        <f>IF(N954="sníž. přenesená",J954,0)</f>
        <v>0</v>
      </c>
      <c r="BI954" s="145">
        <f>IF(N954="nulová",J954,0)</f>
        <v>0</v>
      </c>
      <c r="BJ954" s="16" t="s">
        <v>83</v>
      </c>
      <c r="BK954" s="145">
        <f>ROUND(I954*H954,2)</f>
        <v>0</v>
      </c>
      <c r="BL954" s="16" t="s">
        <v>258</v>
      </c>
      <c r="BM954" s="144" t="s">
        <v>1434</v>
      </c>
    </row>
    <row r="955" spans="2:47" s="1" customFormat="1" ht="12">
      <c r="B955" s="31"/>
      <c r="D955" s="146" t="s">
        <v>158</v>
      </c>
      <c r="F955" s="147" t="s">
        <v>1433</v>
      </c>
      <c r="I955" s="148"/>
      <c r="L955" s="31"/>
      <c r="M955" s="149"/>
      <c r="T955" s="53"/>
      <c r="AT955" s="16" t="s">
        <v>158</v>
      </c>
      <c r="AU955" s="16" t="s">
        <v>85</v>
      </c>
    </row>
    <row r="956" spans="2:51" s="12" customFormat="1" ht="12">
      <c r="B956" s="150"/>
      <c r="D956" s="146" t="s">
        <v>160</v>
      </c>
      <c r="E956" s="151" t="s">
        <v>1</v>
      </c>
      <c r="F956" s="152" t="s">
        <v>980</v>
      </c>
      <c r="H956" s="153">
        <v>6</v>
      </c>
      <c r="I956" s="154"/>
      <c r="L956" s="150"/>
      <c r="M956" s="155"/>
      <c r="T956" s="156"/>
      <c r="AT956" s="151" t="s">
        <v>160</v>
      </c>
      <c r="AU956" s="151" t="s">
        <v>85</v>
      </c>
      <c r="AV956" s="12" t="s">
        <v>85</v>
      </c>
      <c r="AW956" s="12" t="s">
        <v>32</v>
      </c>
      <c r="AX956" s="12" t="s">
        <v>76</v>
      </c>
      <c r="AY956" s="151" t="s">
        <v>150</v>
      </c>
    </row>
    <row r="957" spans="2:51" s="12" customFormat="1" ht="12">
      <c r="B957" s="150"/>
      <c r="D957" s="146" t="s">
        <v>160</v>
      </c>
      <c r="E957" s="151" t="s">
        <v>1</v>
      </c>
      <c r="F957" s="152" t="s">
        <v>993</v>
      </c>
      <c r="H957" s="153">
        <v>20</v>
      </c>
      <c r="I957" s="154"/>
      <c r="L957" s="150"/>
      <c r="M957" s="155"/>
      <c r="T957" s="156"/>
      <c r="AT957" s="151" t="s">
        <v>160</v>
      </c>
      <c r="AU957" s="151" t="s">
        <v>85</v>
      </c>
      <c r="AV957" s="12" t="s">
        <v>85</v>
      </c>
      <c r="AW957" s="12" t="s">
        <v>32</v>
      </c>
      <c r="AX957" s="12" t="s">
        <v>76</v>
      </c>
      <c r="AY957" s="151" t="s">
        <v>150</v>
      </c>
    </row>
    <row r="958" spans="2:51" s="12" customFormat="1" ht="12">
      <c r="B958" s="150"/>
      <c r="D958" s="146" t="s">
        <v>160</v>
      </c>
      <c r="E958" s="151" t="s">
        <v>1</v>
      </c>
      <c r="F958" s="152" t="s">
        <v>982</v>
      </c>
      <c r="H958" s="153">
        <v>14.9</v>
      </c>
      <c r="I958" s="154"/>
      <c r="L958" s="150"/>
      <c r="M958" s="155"/>
      <c r="T958" s="156"/>
      <c r="AT958" s="151" t="s">
        <v>160</v>
      </c>
      <c r="AU958" s="151" t="s">
        <v>85</v>
      </c>
      <c r="AV958" s="12" t="s">
        <v>85</v>
      </c>
      <c r="AW958" s="12" t="s">
        <v>32</v>
      </c>
      <c r="AX958" s="12" t="s">
        <v>76</v>
      </c>
      <c r="AY958" s="151" t="s">
        <v>150</v>
      </c>
    </row>
    <row r="959" spans="2:51" s="13" customFormat="1" ht="12">
      <c r="B959" s="157"/>
      <c r="D959" s="146" t="s">
        <v>160</v>
      </c>
      <c r="E959" s="158" t="s">
        <v>1</v>
      </c>
      <c r="F959" s="159" t="s">
        <v>164</v>
      </c>
      <c r="H959" s="160">
        <v>40.9</v>
      </c>
      <c r="I959" s="161"/>
      <c r="L959" s="157"/>
      <c r="M959" s="162"/>
      <c r="T959" s="163"/>
      <c r="AT959" s="158" t="s">
        <v>160</v>
      </c>
      <c r="AU959" s="158" t="s">
        <v>85</v>
      </c>
      <c r="AV959" s="13" t="s">
        <v>156</v>
      </c>
      <c r="AW959" s="13" t="s">
        <v>32</v>
      </c>
      <c r="AX959" s="13" t="s">
        <v>83</v>
      </c>
      <c r="AY959" s="158" t="s">
        <v>150</v>
      </c>
    </row>
    <row r="960" spans="2:65" s="1" customFormat="1" ht="24.15" customHeight="1">
      <c r="B960" s="31"/>
      <c r="C960" s="132" t="s">
        <v>1435</v>
      </c>
      <c r="D960" s="132" t="s">
        <v>152</v>
      </c>
      <c r="E960" s="133" t="s">
        <v>1436</v>
      </c>
      <c r="F960" s="134" t="s">
        <v>1437</v>
      </c>
      <c r="G960" s="135" t="s">
        <v>902</v>
      </c>
      <c r="H960" s="181"/>
      <c r="I960" s="137"/>
      <c r="J960" s="138">
        <f>ROUND(I960*H960,2)</f>
        <v>0</v>
      </c>
      <c r="K960" s="139"/>
      <c r="L960" s="31"/>
      <c r="M960" s="140" t="s">
        <v>1</v>
      </c>
      <c r="N960" s="141" t="s">
        <v>41</v>
      </c>
      <c r="P960" s="142">
        <f>O960*H960</f>
        <v>0</v>
      </c>
      <c r="Q960" s="142">
        <v>0</v>
      </c>
      <c r="R960" s="142">
        <f>Q960*H960</f>
        <v>0</v>
      </c>
      <c r="S960" s="142">
        <v>0</v>
      </c>
      <c r="T960" s="143">
        <f>S960*H960</f>
        <v>0</v>
      </c>
      <c r="AR960" s="144" t="s">
        <v>258</v>
      </c>
      <c r="AT960" s="144" t="s">
        <v>152</v>
      </c>
      <c r="AU960" s="144" t="s">
        <v>85</v>
      </c>
      <c r="AY960" s="16" t="s">
        <v>150</v>
      </c>
      <c r="BE960" s="145">
        <f>IF(N960="základní",J960,0)</f>
        <v>0</v>
      </c>
      <c r="BF960" s="145">
        <f>IF(N960="snížená",J960,0)</f>
        <v>0</v>
      </c>
      <c r="BG960" s="145">
        <f>IF(N960="zákl. přenesená",J960,0)</f>
        <v>0</v>
      </c>
      <c r="BH960" s="145">
        <f>IF(N960="sníž. přenesená",J960,0)</f>
        <v>0</v>
      </c>
      <c r="BI960" s="145">
        <f>IF(N960="nulová",J960,0)</f>
        <v>0</v>
      </c>
      <c r="BJ960" s="16" t="s">
        <v>83</v>
      </c>
      <c r="BK960" s="145">
        <f>ROUND(I960*H960,2)</f>
        <v>0</v>
      </c>
      <c r="BL960" s="16" t="s">
        <v>258</v>
      </c>
      <c r="BM960" s="144" t="s">
        <v>1438</v>
      </c>
    </row>
    <row r="961" spans="2:47" s="1" customFormat="1" ht="28.8">
      <c r="B961" s="31"/>
      <c r="D961" s="146" t="s">
        <v>158</v>
      </c>
      <c r="F961" s="147" t="s">
        <v>1439</v>
      </c>
      <c r="I961" s="148"/>
      <c r="L961" s="31"/>
      <c r="M961" s="149"/>
      <c r="T961" s="53"/>
      <c r="AT961" s="16" t="s">
        <v>158</v>
      </c>
      <c r="AU961" s="16" t="s">
        <v>85</v>
      </c>
    </row>
    <row r="962" spans="2:63" s="11" customFormat="1" ht="22.65" customHeight="1">
      <c r="B962" s="120"/>
      <c r="D962" s="121" t="s">
        <v>75</v>
      </c>
      <c r="E962" s="130" t="s">
        <v>1440</v>
      </c>
      <c r="F962" s="130" t="s">
        <v>1441</v>
      </c>
      <c r="I962" s="123"/>
      <c r="J962" s="131">
        <f>BK962</f>
        <v>0</v>
      </c>
      <c r="L962" s="120"/>
      <c r="M962" s="125"/>
      <c r="P962" s="126">
        <f>SUM(P963:P976)</f>
        <v>0</v>
      </c>
      <c r="R962" s="126">
        <f>SUM(R963:R976)</f>
        <v>0.14095294</v>
      </c>
      <c r="T962" s="127">
        <f>SUM(T963:T976)</f>
        <v>0</v>
      </c>
      <c r="AR962" s="121" t="s">
        <v>85</v>
      </c>
      <c r="AT962" s="128" t="s">
        <v>75</v>
      </c>
      <c r="AU962" s="128" t="s">
        <v>83</v>
      </c>
      <c r="AY962" s="121" t="s">
        <v>150</v>
      </c>
      <c r="BK962" s="129">
        <f>SUM(BK963:BK976)</f>
        <v>0</v>
      </c>
    </row>
    <row r="963" spans="2:65" s="1" customFormat="1" ht="24.15" customHeight="1">
      <c r="B963" s="31"/>
      <c r="C963" s="132" t="s">
        <v>1442</v>
      </c>
      <c r="D963" s="132" t="s">
        <v>152</v>
      </c>
      <c r="E963" s="133" t="s">
        <v>1443</v>
      </c>
      <c r="F963" s="134" t="s">
        <v>1444</v>
      </c>
      <c r="G963" s="135" t="s">
        <v>155</v>
      </c>
      <c r="H963" s="136">
        <v>22.859</v>
      </c>
      <c r="I963" s="137"/>
      <c r="J963" s="138">
        <f>ROUND(I963*H963,2)</f>
        <v>0</v>
      </c>
      <c r="K963" s="139"/>
      <c r="L963" s="31"/>
      <c r="M963" s="140" t="s">
        <v>1</v>
      </c>
      <c r="N963" s="141" t="s">
        <v>41</v>
      </c>
      <c r="P963" s="142">
        <f>O963*H963</f>
        <v>0</v>
      </c>
      <c r="Q963" s="142">
        <v>0.00266</v>
      </c>
      <c r="R963" s="142">
        <f>Q963*H963</f>
        <v>0.06080494000000001</v>
      </c>
      <c r="S963" s="142">
        <v>0</v>
      </c>
      <c r="T963" s="143">
        <f>S963*H963</f>
        <v>0</v>
      </c>
      <c r="AR963" s="144" t="s">
        <v>258</v>
      </c>
      <c r="AT963" s="144" t="s">
        <v>152</v>
      </c>
      <c r="AU963" s="144" t="s">
        <v>85</v>
      </c>
      <c r="AY963" s="16" t="s">
        <v>150</v>
      </c>
      <c r="BE963" s="145">
        <f>IF(N963="základní",J963,0)</f>
        <v>0</v>
      </c>
      <c r="BF963" s="145">
        <f>IF(N963="snížená",J963,0)</f>
        <v>0</v>
      </c>
      <c r="BG963" s="145">
        <f>IF(N963="zákl. přenesená",J963,0)</f>
        <v>0</v>
      </c>
      <c r="BH963" s="145">
        <f>IF(N963="sníž. přenesená",J963,0)</f>
        <v>0</v>
      </c>
      <c r="BI963" s="145">
        <f>IF(N963="nulová",J963,0)</f>
        <v>0</v>
      </c>
      <c r="BJ963" s="16" t="s">
        <v>83</v>
      </c>
      <c r="BK963" s="145">
        <f>ROUND(I963*H963,2)</f>
        <v>0</v>
      </c>
      <c r="BL963" s="16" t="s">
        <v>258</v>
      </c>
      <c r="BM963" s="144" t="s">
        <v>1445</v>
      </c>
    </row>
    <row r="964" spans="2:47" s="1" customFormat="1" ht="28.8">
      <c r="B964" s="31"/>
      <c r="D964" s="146" t="s">
        <v>158</v>
      </c>
      <c r="F964" s="147" t="s">
        <v>1446</v>
      </c>
      <c r="I964" s="148"/>
      <c r="L964" s="31"/>
      <c r="M964" s="149"/>
      <c r="T964" s="53"/>
      <c r="AT964" s="16" t="s">
        <v>158</v>
      </c>
      <c r="AU964" s="16" t="s">
        <v>85</v>
      </c>
    </row>
    <row r="965" spans="2:51" s="12" customFormat="1" ht="12">
      <c r="B965" s="150"/>
      <c r="D965" s="146" t="s">
        <v>160</v>
      </c>
      <c r="E965" s="151" t="s">
        <v>1</v>
      </c>
      <c r="F965" s="152" t="s">
        <v>1447</v>
      </c>
      <c r="H965" s="153">
        <v>22.859</v>
      </c>
      <c r="I965" s="154"/>
      <c r="L965" s="150"/>
      <c r="M965" s="155"/>
      <c r="T965" s="156"/>
      <c r="AT965" s="151" t="s">
        <v>160</v>
      </c>
      <c r="AU965" s="151" t="s">
        <v>85</v>
      </c>
      <c r="AV965" s="12" t="s">
        <v>85</v>
      </c>
      <c r="AW965" s="12" t="s">
        <v>32</v>
      </c>
      <c r="AX965" s="12" t="s">
        <v>83</v>
      </c>
      <c r="AY965" s="151" t="s">
        <v>150</v>
      </c>
    </row>
    <row r="966" spans="2:65" s="1" customFormat="1" ht="24.15" customHeight="1">
      <c r="B966" s="31"/>
      <c r="C966" s="132" t="s">
        <v>1448</v>
      </c>
      <c r="D966" s="132" t="s">
        <v>152</v>
      </c>
      <c r="E966" s="133" t="s">
        <v>1449</v>
      </c>
      <c r="F966" s="134" t="s">
        <v>1450</v>
      </c>
      <c r="G966" s="135" t="s">
        <v>155</v>
      </c>
      <c r="H966" s="136">
        <v>15.075</v>
      </c>
      <c r="I966" s="137"/>
      <c r="J966" s="138">
        <f>ROUND(I966*H966,2)</f>
        <v>0</v>
      </c>
      <c r="K966" s="139"/>
      <c r="L966" s="31"/>
      <c r="M966" s="140" t="s">
        <v>1</v>
      </c>
      <c r="N966" s="141" t="s">
        <v>41</v>
      </c>
      <c r="P966" s="142">
        <f>O966*H966</f>
        <v>0</v>
      </c>
      <c r="Q966" s="142">
        <v>0.00264</v>
      </c>
      <c r="R966" s="142">
        <f>Q966*H966</f>
        <v>0.039798</v>
      </c>
      <c r="S966" s="142">
        <v>0</v>
      </c>
      <c r="T966" s="143">
        <f>S966*H966</f>
        <v>0</v>
      </c>
      <c r="AR966" s="144" t="s">
        <v>258</v>
      </c>
      <c r="AT966" s="144" t="s">
        <v>152</v>
      </c>
      <c r="AU966" s="144" t="s">
        <v>85</v>
      </c>
      <c r="AY966" s="16" t="s">
        <v>150</v>
      </c>
      <c r="BE966" s="145">
        <f>IF(N966="základní",J966,0)</f>
        <v>0</v>
      </c>
      <c r="BF966" s="145">
        <f>IF(N966="snížená",J966,0)</f>
        <v>0</v>
      </c>
      <c r="BG966" s="145">
        <f>IF(N966="zákl. přenesená",J966,0)</f>
        <v>0</v>
      </c>
      <c r="BH966" s="145">
        <f>IF(N966="sníž. přenesená",J966,0)</f>
        <v>0</v>
      </c>
      <c r="BI966" s="145">
        <f>IF(N966="nulová",J966,0)</f>
        <v>0</v>
      </c>
      <c r="BJ966" s="16" t="s">
        <v>83</v>
      </c>
      <c r="BK966" s="145">
        <f>ROUND(I966*H966,2)</f>
        <v>0</v>
      </c>
      <c r="BL966" s="16" t="s">
        <v>258</v>
      </c>
      <c r="BM966" s="144" t="s">
        <v>1451</v>
      </c>
    </row>
    <row r="967" spans="2:47" s="1" customFormat="1" ht="28.8">
      <c r="B967" s="31"/>
      <c r="D967" s="146" t="s">
        <v>158</v>
      </c>
      <c r="F967" s="147" t="s">
        <v>1452</v>
      </c>
      <c r="I967" s="148"/>
      <c r="L967" s="31"/>
      <c r="M967" s="149"/>
      <c r="T967" s="53"/>
      <c r="AT967" s="16" t="s">
        <v>158</v>
      </c>
      <c r="AU967" s="16" t="s">
        <v>85</v>
      </c>
    </row>
    <row r="968" spans="2:51" s="12" customFormat="1" ht="12">
      <c r="B968" s="150"/>
      <c r="D968" s="146" t="s">
        <v>160</v>
      </c>
      <c r="E968" s="151" t="s">
        <v>1</v>
      </c>
      <c r="F968" s="152" t="s">
        <v>1453</v>
      </c>
      <c r="H968" s="153">
        <v>15.075</v>
      </c>
      <c r="I968" s="154"/>
      <c r="L968" s="150"/>
      <c r="M968" s="155"/>
      <c r="T968" s="156"/>
      <c r="AT968" s="151" t="s">
        <v>160</v>
      </c>
      <c r="AU968" s="151" t="s">
        <v>85</v>
      </c>
      <c r="AV968" s="12" t="s">
        <v>85</v>
      </c>
      <c r="AW968" s="12" t="s">
        <v>32</v>
      </c>
      <c r="AX968" s="12" t="s">
        <v>83</v>
      </c>
      <c r="AY968" s="151" t="s">
        <v>150</v>
      </c>
    </row>
    <row r="969" spans="2:65" s="1" customFormat="1" ht="16.5" customHeight="1">
      <c r="B969" s="31"/>
      <c r="C969" s="132" t="s">
        <v>1454</v>
      </c>
      <c r="D969" s="132" t="s">
        <v>152</v>
      </c>
      <c r="E969" s="133" t="s">
        <v>1455</v>
      </c>
      <c r="F969" s="134" t="s">
        <v>1456</v>
      </c>
      <c r="G969" s="135" t="s">
        <v>253</v>
      </c>
      <c r="H969" s="136">
        <v>33.6</v>
      </c>
      <c r="I969" s="137"/>
      <c r="J969" s="138">
        <f>ROUND(I969*H969,2)</f>
        <v>0</v>
      </c>
      <c r="K969" s="139"/>
      <c r="L969" s="31"/>
      <c r="M969" s="140" t="s">
        <v>1</v>
      </c>
      <c r="N969" s="141" t="s">
        <v>41</v>
      </c>
      <c r="P969" s="142">
        <f>O969*H969</f>
        <v>0</v>
      </c>
      <c r="Q969" s="142">
        <v>0.00115</v>
      </c>
      <c r="R969" s="142">
        <f>Q969*H969</f>
        <v>0.03864</v>
      </c>
      <c r="S969" s="142">
        <v>0</v>
      </c>
      <c r="T969" s="143">
        <f>S969*H969</f>
        <v>0</v>
      </c>
      <c r="AR969" s="144" t="s">
        <v>258</v>
      </c>
      <c r="AT969" s="144" t="s">
        <v>152</v>
      </c>
      <c r="AU969" s="144" t="s">
        <v>85</v>
      </c>
      <c r="AY969" s="16" t="s">
        <v>150</v>
      </c>
      <c r="BE969" s="145">
        <f>IF(N969="základní",J969,0)</f>
        <v>0</v>
      </c>
      <c r="BF969" s="145">
        <f>IF(N969="snížená",J969,0)</f>
        <v>0</v>
      </c>
      <c r="BG969" s="145">
        <f>IF(N969="zákl. přenesená",J969,0)</f>
        <v>0</v>
      </c>
      <c r="BH969" s="145">
        <f>IF(N969="sníž. přenesená",J969,0)</f>
        <v>0</v>
      </c>
      <c r="BI969" s="145">
        <f>IF(N969="nulová",J969,0)</f>
        <v>0</v>
      </c>
      <c r="BJ969" s="16" t="s">
        <v>83</v>
      </c>
      <c r="BK969" s="145">
        <f>ROUND(I969*H969,2)</f>
        <v>0</v>
      </c>
      <c r="BL969" s="16" t="s">
        <v>258</v>
      </c>
      <c r="BM969" s="144" t="s">
        <v>1457</v>
      </c>
    </row>
    <row r="970" spans="2:47" s="1" customFormat="1" ht="19.2">
      <c r="B970" s="31"/>
      <c r="D970" s="146" t="s">
        <v>158</v>
      </c>
      <c r="F970" s="147" t="s">
        <v>1458</v>
      </c>
      <c r="I970" s="148"/>
      <c r="L970" s="31"/>
      <c r="M970" s="149"/>
      <c r="T970" s="53"/>
      <c r="AT970" s="16" t="s">
        <v>158</v>
      </c>
      <c r="AU970" s="16" t="s">
        <v>85</v>
      </c>
    </row>
    <row r="971" spans="2:51" s="12" customFormat="1" ht="12">
      <c r="B971" s="150"/>
      <c r="D971" s="146" t="s">
        <v>160</v>
      </c>
      <c r="E971" s="151" t="s">
        <v>1</v>
      </c>
      <c r="F971" s="152" t="s">
        <v>1459</v>
      </c>
      <c r="H971" s="153">
        <v>33.6</v>
      </c>
      <c r="I971" s="154"/>
      <c r="L971" s="150"/>
      <c r="M971" s="155"/>
      <c r="T971" s="156"/>
      <c r="AT971" s="151" t="s">
        <v>160</v>
      </c>
      <c r="AU971" s="151" t="s">
        <v>85</v>
      </c>
      <c r="AV971" s="12" t="s">
        <v>85</v>
      </c>
      <c r="AW971" s="12" t="s">
        <v>32</v>
      </c>
      <c r="AX971" s="12" t="s">
        <v>83</v>
      </c>
      <c r="AY971" s="151" t="s">
        <v>150</v>
      </c>
    </row>
    <row r="972" spans="2:65" s="1" customFormat="1" ht="24.15" customHeight="1">
      <c r="B972" s="31"/>
      <c r="C972" s="132" t="s">
        <v>1460</v>
      </c>
      <c r="D972" s="132" t="s">
        <v>152</v>
      </c>
      <c r="E972" s="133" t="s">
        <v>1461</v>
      </c>
      <c r="F972" s="134" t="s">
        <v>1462</v>
      </c>
      <c r="G972" s="135" t="s">
        <v>253</v>
      </c>
      <c r="H972" s="136">
        <v>1</v>
      </c>
      <c r="I972" s="137"/>
      <c r="J972" s="138">
        <f>ROUND(I972*H972,2)</f>
        <v>0</v>
      </c>
      <c r="K972" s="139"/>
      <c r="L972" s="31"/>
      <c r="M972" s="140" t="s">
        <v>1</v>
      </c>
      <c r="N972" s="141" t="s">
        <v>41</v>
      </c>
      <c r="P972" s="142">
        <f>O972*H972</f>
        <v>0</v>
      </c>
      <c r="Q972" s="142">
        <v>0.00171</v>
      </c>
      <c r="R972" s="142">
        <f>Q972*H972</f>
        <v>0.00171</v>
      </c>
      <c r="S972" s="142">
        <v>0</v>
      </c>
      <c r="T972" s="143">
        <f>S972*H972</f>
        <v>0</v>
      </c>
      <c r="AR972" s="144" t="s">
        <v>258</v>
      </c>
      <c r="AT972" s="144" t="s">
        <v>152</v>
      </c>
      <c r="AU972" s="144" t="s">
        <v>85</v>
      </c>
      <c r="AY972" s="16" t="s">
        <v>150</v>
      </c>
      <c r="BE972" s="145">
        <f>IF(N972="základní",J972,0)</f>
        <v>0</v>
      </c>
      <c r="BF972" s="145">
        <f>IF(N972="snížená",J972,0)</f>
        <v>0</v>
      </c>
      <c r="BG972" s="145">
        <f>IF(N972="zákl. přenesená",J972,0)</f>
        <v>0</v>
      </c>
      <c r="BH972" s="145">
        <f>IF(N972="sníž. přenesená",J972,0)</f>
        <v>0</v>
      </c>
      <c r="BI972" s="145">
        <f>IF(N972="nulová",J972,0)</f>
        <v>0</v>
      </c>
      <c r="BJ972" s="16" t="s">
        <v>83</v>
      </c>
      <c r="BK972" s="145">
        <f>ROUND(I972*H972,2)</f>
        <v>0</v>
      </c>
      <c r="BL972" s="16" t="s">
        <v>258</v>
      </c>
      <c r="BM972" s="144" t="s">
        <v>1463</v>
      </c>
    </row>
    <row r="973" spans="2:47" s="1" customFormat="1" ht="19.2">
      <c r="B973" s="31"/>
      <c r="D973" s="146" t="s">
        <v>158</v>
      </c>
      <c r="F973" s="147" t="s">
        <v>1464</v>
      </c>
      <c r="I973" s="148"/>
      <c r="L973" s="31"/>
      <c r="M973" s="149"/>
      <c r="T973" s="53"/>
      <c r="AT973" s="16" t="s">
        <v>158</v>
      </c>
      <c r="AU973" s="16" t="s">
        <v>85</v>
      </c>
    </row>
    <row r="974" spans="2:51" s="12" customFormat="1" ht="12">
      <c r="B974" s="150"/>
      <c r="D974" s="146" t="s">
        <v>160</v>
      </c>
      <c r="E974" s="151" t="s">
        <v>1</v>
      </c>
      <c r="F974" s="152" t="s">
        <v>1465</v>
      </c>
      <c r="H974" s="153">
        <v>1</v>
      </c>
      <c r="I974" s="154"/>
      <c r="L974" s="150"/>
      <c r="M974" s="155"/>
      <c r="T974" s="156"/>
      <c r="AT974" s="151" t="s">
        <v>160</v>
      </c>
      <c r="AU974" s="151" t="s">
        <v>85</v>
      </c>
      <c r="AV974" s="12" t="s">
        <v>85</v>
      </c>
      <c r="AW974" s="12" t="s">
        <v>32</v>
      </c>
      <c r="AX974" s="12" t="s">
        <v>83</v>
      </c>
      <c r="AY974" s="151" t="s">
        <v>150</v>
      </c>
    </row>
    <row r="975" spans="2:65" s="1" customFormat="1" ht="24.15" customHeight="1">
      <c r="B975" s="31"/>
      <c r="C975" s="132" t="s">
        <v>1466</v>
      </c>
      <c r="D975" s="132" t="s">
        <v>152</v>
      </c>
      <c r="E975" s="133" t="s">
        <v>1467</v>
      </c>
      <c r="F975" s="134" t="s">
        <v>1468</v>
      </c>
      <c r="G975" s="135" t="s">
        <v>902</v>
      </c>
      <c r="H975" s="181"/>
      <c r="I975" s="137"/>
      <c r="J975" s="138">
        <f>ROUND(I975*H975,2)</f>
        <v>0</v>
      </c>
      <c r="K975" s="139"/>
      <c r="L975" s="31"/>
      <c r="M975" s="140" t="s">
        <v>1</v>
      </c>
      <c r="N975" s="141" t="s">
        <v>41</v>
      </c>
      <c r="P975" s="142">
        <f>O975*H975</f>
        <v>0</v>
      </c>
      <c r="Q975" s="142">
        <v>0</v>
      </c>
      <c r="R975" s="142">
        <f>Q975*H975</f>
        <v>0</v>
      </c>
      <c r="S975" s="142">
        <v>0</v>
      </c>
      <c r="T975" s="143">
        <f>S975*H975</f>
        <v>0</v>
      </c>
      <c r="AR975" s="144" t="s">
        <v>258</v>
      </c>
      <c r="AT975" s="144" t="s">
        <v>152</v>
      </c>
      <c r="AU975" s="144" t="s">
        <v>85</v>
      </c>
      <c r="AY975" s="16" t="s">
        <v>150</v>
      </c>
      <c r="BE975" s="145">
        <f>IF(N975="základní",J975,0)</f>
        <v>0</v>
      </c>
      <c r="BF975" s="145">
        <f>IF(N975="snížená",J975,0)</f>
        <v>0</v>
      </c>
      <c r="BG975" s="145">
        <f>IF(N975="zákl. přenesená",J975,0)</f>
        <v>0</v>
      </c>
      <c r="BH975" s="145">
        <f>IF(N975="sníž. přenesená",J975,0)</f>
        <v>0</v>
      </c>
      <c r="BI975" s="145">
        <f>IF(N975="nulová",J975,0)</f>
        <v>0</v>
      </c>
      <c r="BJ975" s="16" t="s">
        <v>83</v>
      </c>
      <c r="BK975" s="145">
        <f>ROUND(I975*H975,2)</f>
        <v>0</v>
      </c>
      <c r="BL975" s="16" t="s">
        <v>258</v>
      </c>
      <c r="BM975" s="144" t="s">
        <v>1469</v>
      </c>
    </row>
    <row r="976" spans="2:47" s="1" customFormat="1" ht="28.8">
      <c r="B976" s="31"/>
      <c r="D976" s="146" t="s">
        <v>158</v>
      </c>
      <c r="F976" s="147" t="s">
        <v>1470</v>
      </c>
      <c r="I976" s="148"/>
      <c r="L976" s="31"/>
      <c r="M976" s="149"/>
      <c r="T976" s="53"/>
      <c r="AT976" s="16" t="s">
        <v>158</v>
      </c>
      <c r="AU976" s="16" t="s">
        <v>85</v>
      </c>
    </row>
    <row r="977" spans="2:63" s="11" customFormat="1" ht="22.65" customHeight="1">
      <c r="B977" s="120"/>
      <c r="D977" s="121" t="s">
        <v>75</v>
      </c>
      <c r="E977" s="130" t="s">
        <v>1471</v>
      </c>
      <c r="F977" s="130" t="s">
        <v>1472</v>
      </c>
      <c r="I977" s="123"/>
      <c r="J977" s="131">
        <f>BK977</f>
        <v>0</v>
      </c>
      <c r="L977" s="120"/>
      <c r="M977" s="125"/>
      <c r="P977" s="126">
        <f>SUM(P978:P995)</f>
        <v>0</v>
      </c>
      <c r="R977" s="126">
        <f>SUM(R978:R995)</f>
        <v>4.9833655199999995</v>
      </c>
      <c r="T977" s="127">
        <f>SUM(T978:T995)</f>
        <v>0</v>
      </c>
      <c r="AR977" s="121" t="s">
        <v>85</v>
      </c>
      <c r="AT977" s="128" t="s">
        <v>75</v>
      </c>
      <c r="AU977" s="128" t="s">
        <v>83</v>
      </c>
      <c r="AY977" s="121" t="s">
        <v>150</v>
      </c>
      <c r="BK977" s="129">
        <f>SUM(BK978:BK995)</f>
        <v>0</v>
      </c>
    </row>
    <row r="978" spans="2:65" s="1" customFormat="1" ht="24.15" customHeight="1">
      <c r="B978" s="31"/>
      <c r="C978" s="132" t="s">
        <v>1473</v>
      </c>
      <c r="D978" s="132" t="s">
        <v>152</v>
      </c>
      <c r="E978" s="133" t="s">
        <v>1474</v>
      </c>
      <c r="F978" s="134" t="s">
        <v>1475</v>
      </c>
      <c r="G978" s="135" t="s">
        <v>155</v>
      </c>
      <c r="H978" s="136">
        <v>27.72</v>
      </c>
      <c r="I978" s="137"/>
      <c r="J978" s="138">
        <f>ROUND(I978*H978,2)</f>
        <v>0</v>
      </c>
      <c r="K978" s="139"/>
      <c r="L978" s="31"/>
      <c r="M978" s="140" t="s">
        <v>1</v>
      </c>
      <c r="N978" s="141" t="s">
        <v>41</v>
      </c>
      <c r="P978" s="142">
        <f>O978*H978</f>
        <v>0</v>
      </c>
      <c r="Q978" s="142">
        <v>0.00016</v>
      </c>
      <c r="R978" s="142">
        <f>Q978*H978</f>
        <v>0.0044352</v>
      </c>
      <c r="S978" s="142">
        <v>0</v>
      </c>
      <c r="T978" s="143">
        <f>S978*H978</f>
        <v>0</v>
      </c>
      <c r="AR978" s="144" t="s">
        <v>258</v>
      </c>
      <c r="AT978" s="144" t="s">
        <v>152</v>
      </c>
      <c r="AU978" s="144" t="s">
        <v>85</v>
      </c>
      <c r="AY978" s="16" t="s">
        <v>150</v>
      </c>
      <c r="BE978" s="145">
        <f>IF(N978="základní",J978,0)</f>
        <v>0</v>
      </c>
      <c r="BF978" s="145">
        <f>IF(N978="snížená",J978,0)</f>
        <v>0</v>
      </c>
      <c r="BG978" s="145">
        <f>IF(N978="zákl. přenesená",J978,0)</f>
        <v>0</v>
      </c>
      <c r="BH978" s="145">
        <f>IF(N978="sníž. přenesená",J978,0)</f>
        <v>0</v>
      </c>
      <c r="BI978" s="145">
        <f>IF(N978="nulová",J978,0)</f>
        <v>0</v>
      </c>
      <c r="BJ978" s="16" t="s">
        <v>83</v>
      </c>
      <c r="BK978" s="145">
        <f>ROUND(I978*H978,2)</f>
        <v>0</v>
      </c>
      <c r="BL978" s="16" t="s">
        <v>258</v>
      </c>
      <c r="BM978" s="144" t="s">
        <v>1476</v>
      </c>
    </row>
    <row r="979" spans="2:47" s="1" customFormat="1" ht="28.8">
      <c r="B979" s="31"/>
      <c r="D979" s="146" t="s">
        <v>158</v>
      </c>
      <c r="F979" s="147" t="s">
        <v>1477</v>
      </c>
      <c r="I979" s="148"/>
      <c r="L979" s="31"/>
      <c r="M979" s="149"/>
      <c r="T979" s="53"/>
      <c r="AT979" s="16" t="s">
        <v>158</v>
      </c>
      <c r="AU979" s="16" t="s">
        <v>85</v>
      </c>
    </row>
    <row r="980" spans="2:51" s="12" customFormat="1" ht="12">
      <c r="B980" s="150"/>
      <c r="D980" s="146" t="s">
        <v>160</v>
      </c>
      <c r="E980" s="151" t="s">
        <v>1</v>
      </c>
      <c r="F980" s="152" t="s">
        <v>1478</v>
      </c>
      <c r="H980" s="153">
        <v>27.72</v>
      </c>
      <c r="I980" s="154"/>
      <c r="L980" s="150"/>
      <c r="M980" s="155"/>
      <c r="T980" s="156"/>
      <c r="AT980" s="151" t="s">
        <v>160</v>
      </c>
      <c r="AU980" s="151" t="s">
        <v>85</v>
      </c>
      <c r="AV980" s="12" t="s">
        <v>85</v>
      </c>
      <c r="AW980" s="12" t="s">
        <v>32</v>
      </c>
      <c r="AX980" s="12" t="s">
        <v>83</v>
      </c>
      <c r="AY980" s="151" t="s">
        <v>150</v>
      </c>
    </row>
    <row r="981" spans="2:65" s="1" customFormat="1" ht="24.15" customHeight="1">
      <c r="B981" s="31"/>
      <c r="C981" s="170" t="s">
        <v>1479</v>
      </c>
      <c r="D981" s="170" t="s">
        <v>266</v>
      </c>
      <c r="E981" s="171" t="s">
        <v>1480</v>
      </c>
      <c r="F981" s="172" t="s">
        <v>1481</v>
      </c>
      <c r="G981" s="173" t="s">
        <v>467</v>
      </c>
      <c r="H981" s="174">
        <v>352.8</v>
      </c>
      <c r="I981" s="175"/>
      <c r="J981" s="176">
        <f>ROUND(I981*H981,2)</f>
        <v>0</v>
      </c>
      <c r="K981" s="177"/>
      <c r="L981" s="178"/>
      <c r="M981" s="179" t="s">
        <v>1</v>
      </c>
      <c r="N981" s="180" t="s">
        <v>41</v>
      </c>
      <c r="P981" s="142">
        <f>O981*H981</f>
        <v>0</v>
      </c>
      <c r="Q981" s="142">
        <v>0.00023</v>
      </c>
      <c r="R981" s="142">
        <f>Q981*H981</f>
        <v>0.08114400000000001</v>
      </c>
      <c r="S981" s="142">
        <v>0</v>
      </c>
      <c r="T981" s="143">
        <f>S981*H981</f>
        <v>0</v>
      </c>
      <c r="AR981" s="144" t="s">
        <v>371</v>
      </c>
      <c r="AT981" s="144" t="s">
        <v>266</v>
      </c>
      <c r="AU981" s="144" t="s">
        <v>85</v>
      </c>
      <c r="AY981" s="16" t="s">
        <v>150</v>
      </c>
      <c r="BE981" s="145">
        <f>IF(N981="základní",J981,0)</f>
        <v>0</v>
      </c>
      <c r="BF981" s="145">
        <f>IF(N981="snížená",J981,0)</f>
        <v>0</v>
      </c>
      <c r="BG981" s="145">
        <f>IF(N981="zákl. přenesená",J981,0)</f>
        <v>0</v>
      </c>
      <c r="BH981" s="145">
        <f>IF(N981="sníž. přenesená",J981,0)</f>
        <v>0</v>
      </c>
      <c r="BI981" s="145">
        <f>IF(N981="nulová",J981,0)</f>
        <v>0</v>
      </c>
      <c r="BJ981" s="16" t="s">
        <v>83</v>
      </c>
      <c r="BK981" s="145">
        <f>ROUND(I981*H981,2)</f>
        <v>0</v>
      </c>
      <c r="BL981" s="16" t="s">
        <v>258</v>
      </c>
      <c r="BM981" s="144" t="s">
        <v>1482</v>
      </c>
    </row>
    <row r="982" spans="2:47" s="1" customFormat="1" ht="12">
      <c r="B982" s="31"/>
      <c r="D982" s="146" t="s">
        <v>158</v>
      </c>
      <c r="F982" s="147" t="s">
        <v>1481</v>
      </c>
      <c r="I982" s="148"/>
      <c r="L982" s="31"/>
      <c r="M982" s="149"/>
      <c r="T982" s="53"/>
      <c r="AT982" s="16" t="s">
        <v>158</v>
      </c>
      <c r="AU982" s="16" t="s">
        <v>85</v>
      </c>
    </row>
    <row r="983" spans="2:65" s="1" customFormat="1" ht="24.15" customHeight="1">
      <c r="B983" s="31"/>
      <c r="C983" s="132" t="s">
        <v>1483</v>
      </c>
      <c r="D983" s="132" t="s">
        <v>152</v>
      </c>
      <c r="E983" s="133" t="s">
        <v>1484</v>
      </c>
      <c r="F983" s="134" t="s">
        <v>1485</v>
      </c>
      <c r="G983" s="135" t="s">
        <v>155</v>
      </c>
      <c r="H983" s="136">
        <v>252</v>
      </c>
      <c r="I983" s="137"/>
      <c r="J983" s="138">
        <f>ROUND(I983*H983,2)</f>
        <v>0</v>
      </c>
      <c r="K983" s="139"/>
      <c r="L983" s="31"/>
      <c r="M983" s="140" t="s">
        <v>1</v>
      </c>
      <c r="N983" s="141" t="s">
        <v>41</v>
      </c>
      <c r="P983" s="142">
        <f>O983*H983</f>
        <v>0</v>
      </c>
      <c r="Q983" s="142">
        <v>0.01927</v>
      </c>
      <c r="R983" s="142">
        <f>Q983*H983</f>
        <v>4.85604</v>
      </c>
      <c r="S983" s="142">
        <v>0</v>
      </c>
      <c r="T983" s="143">
        <f>S983*H983</f>
        <v>0</v>
      </c>
      <c r="AR983" s="144" t="s">
        <v>258</v>
      </c>
      <c r="AT983" s="144" t="s">
        <v>152</v>
      </c>
      <c r="AU983" s="144" t="s">
        <v>85</v>
      </c>
      <c r="AY983" s="16" t="s">
        <v>150</v>
      </c>
      <c r="BE983" s="145">
        <f>IF(N983="základní",J983,0)</f>
        <v>0</v>
      </c>
      <c r="BF983" s="145">
        <f>IF(N983="snížená",J983,0)</f>
        <v>0</v>
      </c>
      <c r="BG983" s="145">
        <f>IF(N983="zákl. přenesená",J983,0)</f>
        <v>0</v>
      </c>
      <c r="BH983" s="145">
        <f>IF(N983="sníž. přenesená",J983,0)</f>
        <v>0</v>
      </c>
      <c r="BI983" s="145">
        <f>IF(N983="nulová",J983,0)</f>
        <v>0</v>
      </c>
      <c r="BJ983" s="16" t="s">
        <v>83</v>
      </c>
      <c r="BK983" s="145">
        <f>ROUND(I983*H983,2)</f>
        <v>0</v>
      </c>
      <c r="BL983" s="16" t="s">
        <v>258</v>
      </c>
      <c r="BM983" s="144" t="s">
        <v>1486</v>
      </c>
    </row>
    <row r="984" spans="2:47" s="1" customFormat="1" ht="19.2">
      <c r="B984" s="31"/>
      <c r="D984" s="146" t="s">
        <v>158</v>
      </c>
      <c r="F984" s="147" t="s">
        <v>1487</v>
      </c>
      <c r="I984" s="148"/>
      <c r="L984" s="31"/>
      <c r="M984" s="149"/>
      <c r="T984" s="53"/>
      <c r="AT984" s="16" t="s">
        <v>158</v>
      </c>
      <c r="AU984" s="16" t="s">
        <v>85</v>
      </c>
    </row>
    <row r="985" spans="2:51" s="12" customFormat="1" ht="12">
      <c r="B985" s="150"/>
      <c r="D985" s="146" t="s">
        <v>160</v>
      </c>
      <c r="E985" s="151" t="s">
        <v>1</v>
      </c>
      <c r="F985" s="152" t="s">
        <v>1488</v>
      </c>
      <c r="H985" s="153">
        <v>252</v>
      </c>
      <c r="I985" s="154"/>
      <c r="L985" s="150"/>
      <c r="M985" s="155"/>
      <c r="T985" s="156"/>
      <c r="AT985" s="151" t="s">
        <v>160</v>
      </c>
      <c r="AU985" s="151" t="s">
        <v>85</v>
      </c>
      <c r="AV985" s="12" t="s">
        <v>85</v>
      </c>
      <c r="AW985" s="12" t="s">
        <v>32</v>
      </c>
      <c r="AX985" s="12" t="s">
        <v>83</v>
      </c>
      <c r="AY985" s="151" t="s">
        <v>150</v>
      </c>
    </row>
    <row r="986" spans="2:65" s="1" customFormat="1" ht="33" customHeight="1">
      <c r="B986" s="31"/>
      <c r="C986" s="132" t="s">
        <v>1489</v>
      </c>
      <c r="D986" s="132" t="s">
        <v>152</v>
      </c>
      <c r="E986" s="133" t="s">
        <v>1490</v>
      </c>
      <c r="F986" s="134" t="s">
        <v>1491</v>
      </c>
      <c r="G986" s="135" t="s">
        <v>155</v>
      </c>
      <c r="H986" s="136">
        <v>271.08</v>
      </c>
      <c r="I986" s="137"/>
      <c r="J986" s="138">
        <f>ROUND(I986*H986,2)</f>
        <v>0</v>
      </c>
      <c r="K986" s="139"/>
      <c r="L986" s="31"/>
      <c r="M986" s="140" t="s">
        <v>1</v>
      </c>
      <c r="N986" s="141" t="s">
        <v>41</v>
      </c>
      <c r="P986" s="142">
        <f>O986*H986</f>
        <v>0</v>
      </c>
      <c r="Q986" s="142">
        <v>0</v>
      </c>
      <c r="R986" s="142">
        <f>Q986*H986</f>
        <v>0</v>
      </c>
      <c r="S986" s="142">
        <v>0</v>
      </c>
      <c r="T986" s="143">
        <f>S986*H986</f>
        <v>0</v>
      </c>
      <c r="AR986" s="144" t="s">
        <v>258</v>
      </c>
      <c r="AT986" s="144" t="s">
        <v>152</v>
      </c>
      <c r="AU986" s="144" t="s">
        <v>85</v>
      </c>
      <c r="AY986" s="16" t="s">
        <v>150</v>
      </c>
      <c r="BE986" s="145">
        <f>IF(N986="základní",J986,0)</f>
        <v>0</v>
      </c>
      <c r="BF986" s="145">
        <f>IF(N986="snížená",J986,0)</f>
        <v>0</v>
      </c>
      <c r="BG986" s="145">
        <f>IF(N986="zákl. přenesená",J986,0)</f>
        <v>0</v>
      </c>
      <c r="BH986" s="145">
        <f>IF(N986="sníž. přenesená",J986,0)</f>
        <v>0</v>
      </c>
      <c r="BI986" s="145">
        <f>IF(N986="nulová",J986,0)</f>
        <v>0</v>
      </c>
      <c r="BJ986" s="16" t="s">
        <v>83</v>
      </c>
      <c r="BK986" s="145">
        <f>ROUND(I986*H986,2)</f>
        <v>0</v>
      </c>
      <c r="BL986" s="16" t="s">
        <v>258</v>
      </c>
      <c r="BM986" s="144" t="s">
        <v>1492</v>
      </c>
    </row>
    <row r="987" spans="2:47" s="1" customFormat="1" ht="28.8">
      <c r="B987" s="31"/>
      <c r="D987" s="146" t="s">
        <v>158</v>
      </c>
      <c r="F987" s="147" t="s">
        <v>1493</v>
      </c>
      <c r="I987" s="148"/>
      <c r="L987" s="31"/>
      <c r="M987" s="149"/>
      <c r="T987" s="53"/>
      <c r="AT987" s="16" t="s">
        <v>158</v>
      </c>
      <c r="AU987" s="16" t="s">
        <v>85</v>
      </c>
    </row>
    <row r="988" spans="2:51" s="12" customFormat="1" ht="12">
      <c r="B988" s="150"/>
      <c r="D988" s="146" t="s">
        <v>160</v>
      </c>
      <c r="E988" s="151" t="s">
        <v>1</v>
      </c>
      <c r="F988" s="152" t="s">
        <v>1494</v>
      </c>
      <c r="H988" s="153">
        <v>271.08</v>
      </c>
      <c r="I988" s="154"/>
      <c r="L988" s="150"/>
      <c r="M988" s="155"/>
      <c r="T988" s="156"/>
      <c r="AT988" s="151" t="s">
        <v>160</v>
      </c>
      <c r="AU988" s="151" t="s">
        <v>85</v>
      </c>
      <c r="AV988" s="12" t="s">
        <v>85</v>
      </c>
      <c r="AW988" s="12" t="s">
        <v>32</v>
      </c>
      <c r="AX988" s="12" t="s">
        <v>83</v>
      </c>
      <c r="AY988" s="151" t="s">
        <v>150</v>
      </c>
    </row>
    <row r="989" spans="2:65" s="1" customFormat="1" ht="24.15" customHeight="1">
      <c r="B989" s="31"/>
      <c r="C989" s="170" t="s">
        <v>1495</v>
      </c>
      <c r="D989" s="170" t="s">
        <v>266</v>
      </c>
      <c r="E989" s="171" t="s">
        <v>1496</v>
      </c>
      <c r="F989" s="172" t="s">
        <v>1497</v>
      </c>
      <c r="G989" s="173" t="s">
        <v>155</v>
      </c>
      <c r="H989" s="174">
        <v>298.188</v>
      </c>
      <c r="I989" s="175"/>
      <c r="J989" s="176">
        <f>ROUND(I989*H989,2)</f>
        <v>0</v>
      </c>
      <c r="K989" s="177"/>
      <c r="L989" s="178"/>
      <c r="M989" s="179" t="s">
        <v>1</v>
      </c>
      <c r="N989" s="180" t="s">
        <v>41</v>
      </c>
      <c r="P989" s="142">
        <f>O989*H989</f>
        <v>0</v>
      </c>
      <c r="Q989" s="142">
        <v>0.00014</v>
      </c>
      <c r="R989" s="142">
        <f>Q989*H989</f>
        <v>0.041746319999999996</v>
      </c>
      <c r="S989" s="142">
        <v>0</v>
      </c>
      <c r="T989" s="143">
        <f>S989*H989</f>
        <v>0</v>
      </c>
      <c r="AR989" s="144" t="s">
        <v>371</v>
      </c>
      <c r="AT989" s="144" t="s">
        <v>266</v>
      </c>
      <c r="AU989" s="144" t="s">
        <v>85</v>
      </c>
      <c r="AY989" s="16" t="s">
        <v>150</v>
      </c>
      <c r="BE989" s="145">
        <f>IF(N989="základní",J989,0)</f>
        <v>0</v>
      </c>
      <c r="BF989" s="145">
        <f>IF(N989="snížená",J989,0)</f>
        <v>0</v>
      </c>
      <c r="BG989" s="145">
        <f>IF(N989="zákl. přenesená",J989,0)</f>
        <v>0</v>
      </c>
      <c r="BH989" s="145">
        <f>IF(N989="sníž. přenesená",J989,0)</f>
        <v>0</v>
      </c>
      <c r="BI989" s="145">
        <f>IF(N989="nulová",J989,0)</f>
        <v>0</v>
      </c>
      <c r="BJ989" s="16" t="s">
        <v>83</v>
      </c>
      <c r="BK989" s="145">
        <f>ROUND(I989*H989,2)</f>
        <v>0</v>
      </c>
      <c r="BL989" s="16" t="s">
        <v>258</v>
      </c>
      <c r="BM989" s="144" t="s">
        <v>1498</v>
      </c>
    </row>
    <row r="990" spans="2:47" s="1" customFormat="1" ht="28.8">
      <c r="B990" s="31"/>
      <c r="D990" s="146" t="s">
        <v>158</v>
      </c>
      <c r="F990" s="147" t="s">
        <v>1499</v>
      </c>
      <c r="I990" s="148"/>
      <c r="L990" s="31"/>
      <c r="M990" s="149"/>
      <c r="T990" s="53"/>
      <c r="AT990" s="16" t="s">
        <v>158</v>
      </c>
      <c r="AU990" s="16" t="s">
        <v>85</v>
      </c>
    </row>
    <row r="991" spans="2:51" s="12" customFormat="1" ht="12">
      <c r="B991" s="150"/>
      <c r="D991" s="146" t="s">
        <v>160</v>
      </c>
      <c r="F991" s="152" t="s">
        <v>1500</v>
      </c>
      <c r="H991" s="153">
        <v>298.188</v>
      </c>
      <c r="I991" s="154"/>
      <c r="L991" s="150"/>
      <c r="M991" s="155"/>
      <c r="T991" s="156"/>
      <c r="AT991" s="151" t="s">
        <v>160</v>
      </c>
      <c r="AU991" s="151" t="s">
        <v>85</v>
      </c>
      <c r="AV991" s="12" t="s">
        <v>85</v>
      </c>
      <c r="AW991" s="12" t="s">
        <v>4</v>
      </c>
      <c r="AX991" s="12" t="s">
        <v>83</v>
      </c>
      <c r="AY991" s="151" t="s">
        <v>150</v>
      </c>
    </row>
    <row r="992" spans="2:65" s="1" customFormat="1" ht="24.15" customHeight="1">
      <c r="B992" s="31"/>
      <c r="C992" s="132" t="s">
        <v>1501</v>
      </c>
      <c r="D992" s="132" t="s">
        <v>152</v>
      </c>
      <c r="E992" s="133" t="s">
        <v>1502</v>
      </c>
      <c r="F992" s="134" t="s">
        <v>1503</v>
      </c>
      <c r="G992" s="135" t="s">
        <v>155</v>
      </c>
      <c r="H992" s="136">
        <v>271.08</v>
      </c>
      <c r="I992" s="137"/>
      <c r="J992" s="138">
        <f>ROUND(I992*H992,2)</f>
        <v>0</v>
      </c>
      <c r="K992" s="139"/>
      <c r="L992" s="31"/>
      <c r="M992" s="140" t="s">
        <v>1</v>
      </c>
      <c r="N992" s="141" t="s">
        <v>41</v>
      </c>
      <c r="P992" s="142">
        <f>O992*H992</f>
        <v>0</v>
      </c>
      <c r="Q992" s="142">
        <v>0</v>
      </c>
      <c r="R992" s="142">
        <f>Q992*H992</f>
        <v>0</v>
      </c>
      <c r="S992" s="142">
        <v>0</v>
      </c>
      <c r="T992" s="143">
        <f>S992*H992</f>
        <v>0</v>
      </c>
      <c r="AR992" s="144" t="s">
        <v>258</v>
      </c>
      <c r="AT992" s="144" t="s">
        <v>152</v>
      </c>
      <c r="AU992" s="144" t="s">
        <v>85</v>
      </c>
      <c r="AY992" s="16" t="s">
        <v>150</v>
      </c>
      <c r="BE992" s="145">
        <f>IF(N992="základní",J992,0)</f>
        <v>0</v>
      </c>
      <c r="BF992" s="145">
        <f>IF(N992="snížená",J992,0)</f>
        <v>0</v>
      </c>
      <c r="BG992" s="145">
        <f>IF(N992="zákl. přenesená",J992,0)</f>
        <v>0</v>
      </c>
      <c r="BH992" s="145">
        <f>IF(N992="sníž. přenesená",J992,0)</f>
        <v>0</v>
      </c>
      <c r="BI992" s="145">
        <f>IF(N992="nulová",J992,0)</f>
        <v>0</v>
      </c>
      <c r="BJ992" s="16" t="s">
        <v>83</v>
      </c>
      <c r="BK992" s="145">
        <f>ROUND(I992*H992,2)</f>
        <v>0</v>
      </c>
      <c r="BL992" s="16" t="s">
        <v>258</v>
      </c>
      <c r="BM992" s="144" t="s">
        <v>1504</v>
      </c>
    </row>
    <row r="993" spans="2:47" s="1" customFormat="1" ht="19.2">
      <c r="B993" s="31"/>
      <c r="D993" s="146" t="s">
        <v>158</v>
      </c>
      <c r="F993" s="147" t="s">
        <v>1505</v>
      </c>
      <c r="I993" s="148"/>
      <c r="L993" s="31"/>
      <c r="M993" s="149"/>
      <c r="T993" s="53"/>
      <c r="AT993" s="16" t="s">
        <v>158</v>
      </c>
      <c r="AU993" s="16" t="s">
        <v>85</v>
      </c>
    </row>
    <row r="994" spans="2:65" s="1" customFormat="1" ht="24.15" customHeight="1">
      <c r="B994" s="31"/>
      <c r="C994" s="132" t="s">
        <v>1506</v>
      </c>
      <c r="D994" s="132" t="s">
        <v>152</v>
      </c>
      <c r="E994" s="133" t="s">
        <v>1507</v>
      </c>
      <c r="F994" s="134" t="s">
        <v>1508</v>
      </c>
      <c r="G994" s="135" t="s">
        <v>902</v>
      </c>
      <c r="H994" s="181"/>
      <c r="I994" s="137"/>
      <c r="J994" s="138">
        <f>ROUND(I994*H994,2)</f>
        <v>0</v>
      </c>
      <c r="K994" s="139"/>
      <c r="L994" s="31"/>
      <c r="M994" s="140" t="s">
        <v>1</v>
      </c>
      <c r="N994" s="141" t="s">
        <v>41</v>
      </c>
      <c r="P994" s="142">
        <f>O994*H994</f>
        <v>0</v>
      </c>
      <c r="Q994" s="142">
        <v>0</v>
      </c>
      <c r="R994" s="142">
        <f>Q994*H994</f>
        <v>0</v>
      </c>
      <c r="S994" s="142">
        <v>0</v>
      </c>
      <c r="T994" s="143">
        <f>S994*H994</f>
        <v>0</v>
      </c>
      <c r="AR994" s="144" t="s">
        <v>258</v>
      </c>
      <c r="AT994" s="144" t="s">
        <v>152</v>
      </c>
      <c r="AU994" s="144" t="s">
        <v>85</v>
      </c>
      <c r="AY994" s="16" t="s">
        <v>150</v>
      </c>
      <c r="BE994" s="145">
        <f>IF(N994="základní",J994,0)</f>
        <v>0</v>
      </c>
      <c r="BF994" s="145">
        <f>IF(N994="snížená",J994,0)</f>
        <v>0</v>
      </c>
      <c r="BG994" s="145">
        <f>IF(N994="zákl. přenesená",J994,0)</f>
        <v>0</v>
      </c>
      <c r="BH994" s="145">
        <f>IF(N994="sníž. přenesená",J994,0)</f>
        <v>0</v>
      </c>
      <c r="BI994" s="145">
        <f>IF(N994="nulová",J994,0)</f>
        <v>0</v>
      </c>
      <c r="BJ994" s="16" t="s">
        <v>83</v>
      </c>
      <c r="BK994" s="145">
        <f>ROUND(I994*H994,2)</f>
        <v>0</v>
      </c>
      <c r="BL994" s="16" t="s">
        <v>258</v>
      </c>
      <c r="BM994" s="144" t="s">
        <v>1509</v>
      </c>
    </row>
    <row r="995" spans="2:47" s="1" customFormat="1" ht="28.8">
      <c r="B995" s="31"/>
      <c r="D995" s="146" t="s">
        <v>158</v>
      </c>
      <c r="F995" s="147" t="s">
        <v>1510</v>
      </c>
      <c r="I995" s="148"/>
      <c r="L995" s="31"/>
      <c r="M995" s="149"/>
      <c r="T995" s="53"/>
      <c r="AT995" s="16" t="s">
        <v>158</v>
      </c>
      <c r="AU995" s="16" t="s">
        <v>85</v>
      </c>
    </row>
    <row r="996" spans="2:63" s="11" customFormat="1" ht="22.65" customHeight="1">
      <c r="B996" s="120"/>
      <c r="D996" s="121" t="s">
        <v>75</v>
      </c>
      <c r="E996" s="130" t="s">
        <v>1511</v>
      </c>
      <c r="F996" s="130" t="s">
        <v>1512</v>
      </c>
      <c r="I996" s="123"/>
      <c r="J996" s="131">
        <f>BK996</f>
        <v>0</v>
      </c>
      <c r="L996" s="120"/>
      <c r="M996" s="125"/>
      <c r="P996" s="126">
        <f>SUM(P997:P1067)</f>
        <v>0</v>
      </c>
      <c r="R996" s="126">
        <f>SUM(R997:R1067)</f>
        <v>0.008799999999999995</v>
      </c>
      <c r="T996" s="127">
        <f>SUM(T997:T1067)</f>
        <v>0</v>
      </c>
      <c r="AR996" s="121" t="s">
        <v>85</v>
      </c>
      <c r="AT996" s="128" t="s">
        <v>75</v>
      </c>
      <c r="AU996" s="128" t="s">
        <v>83</v>
      </c>
      <c r="AY996" s="121" t="s">
        <v>150</v>
      </c>
      <c r="BK996" s="129">
        <f>SUM(BK997:BK1067)</f>
        <v>0</v>
      </c>
    </row>
    <row r="997" spans="2:65" s="1" customFormat="1" ht="21.75" customHeight="1">
      <c r="B997" s="31"/>
      <c r="C997" s="132" t="s">
        <v>1513</v>
      </c>
      <c r="D997" s="132" t="s">
        <v>152</v>
      </c>
      <c r="E997" s="133" t="s">
        <v>1514</v>
      </c>
      <c r="F997" s="134" t="s">
        <v>1515</v>
      </c>
      <c r="G997" s="135" t="s">
        <v>770</v>
      </c>
      <c r="H997" s="136">
        <v>1</v>
      </c>
      <c r="I997" s="137"/>
      <c r="J997" s="138">
        <f>ROUND(I997*H997,2)</f>
        <v>0</v>
      </c>
      <c r="K997" s="139"/>
      <c r="L997" s="31"/>
      <c r="M997" s="140" t="s">
        <v>1</v>
      </c>
      <c r="N997" s="141" t="s">
        <v>41</v>
      </c>
      <c r="P997" s="142">
        <f>O997*H997</f>
        <v>0</v>
      </c>
      <c r="Q997" s="142">
        <v>0.00028</v>
      </c>
      <c r="R997" s="142">
        <f>Q997*H997</f>
        <v>0.00028</v>
      </c>
      <c r="S997" s="142">
        <v>0</v>
      </c>
      <c r="T997" s="143">
        <f>S997*H997</f>
        <v>0</v>
      </c>
      <c r="AR997" s="144" t="s">
        <v>156</v>
      </c>
      <c r="AT997" s="144" t="s">
        <v>152</v>
      </c>
      <c r="AU997" s="144" t="s">
        <v>85</v>
      </c>
      <c r="AY997" s="16" t="s">
        <v>150</v>
      </c>
      <c r="BE997" s="145">
        <f>IF(N997="základní",J997,0)</f>
        <v>0</v>
      </c>
      <c r="BF997" s="145">
        <f>IF(N997="snížená",J997,0)</f>
        <v>0</v>
      </c>
      <c r="BG997" s="145">
        <f>IF(N997="zákl. přenesená",J997,0)</f>
        <v>0</v>
      </c>
      <c r="BH997" s="145">
        <f>IF(N997="sníž. přenesená",J997,0)</f>
        <v>0</v>
      </c>
      <c r="BI997" s="145">
        <f>IF(N997="nulová",J997,0)</f>
        <v>0</v>
      </c>
      <c r="BJ997" s="16" t="s">
        <v>83</v>
      </c>
      <c r="BK997" s="145">
        <f>ROUND(I997*H997,2)</f>
        <v>0</v>
      </c>
      <c r="BL997" s="16" t="s">
        <v>156</v>
      </c>
      <c r="BM997" s="144" t="s">
        <v>1516</v>
      </c>
    </row>
    <row r="998" spans="2:47" s="1" customFormat="1" ht="19.2">
      <c r="B998" s="31"/>
      <c r="D998" s="146" t="s">
        <v>158</v>
      </c>
      <c r="F998" s="147" t="s">
        <v>1517</v>
      </c>
      <c r="I998" s="148"/>
      <c r="L998" s="31"/>
      <c r="M998" s="149"/>
      <c r="T998" s="53"/>
      <c r="AT998" s="16" t="s">
        <v>158</v>
      </c>
      <c r="AU998" s="16" t="s">
        <v>85</v>
      </c>
    </row>
    <row r="999" spans="2:65" s="1" customFormat="1" ht="21.75" customHeight="1">
      <c r="B999" s="31"/>
      <c r="C999" s="132" t="s">
        <v>1518</v>
      </c>
      <c r="D999" s="132" t="s">
        <v>152</v>
      </c>
      <c r="E999" s="133" t="s">
        <v>1519</v>
      </c>
      <c r="F999" s="134" t="s">
        <v>1520</v>
      </c>
      <c r="G999" s="135" t="s">
        <v>770</v>
      </c>
      <c r="H999" s="136">
        <v>1</v>
      </c>
      <c r="I999" s="137"/>
      <c r="J999" s="138">
        <f>ROUND(I999*H999,2)</f>
        <v>0</v>
      </c>
      <c r="K999" s="139"/>
      <c r="L999" s="31"/>
      <c r="M999" s="140" t="s">
        <v>1</v>
      </c>
      <c r="N999" s="141" t="s">
        <v>41</v>
      </c>
      <c r="P999" s="142">
        <f>O999*H999</f>
        <v>0</v>
      </c>
      <c r="Q999" s="142">
        <v>0.00028</v>
      </c>
      <c r="R999" s="142">
        <f>Q999*H999</f>
        <v>0.00028</v>
      </c>
      <c r="S999" s="142">
        <v>0</v>
      </c>
      <c r="T999" s="143">
        <f>S999*H999</f>
        <v>0</v>
      </c>
      <c r="AR999" s="144" t="s">
        <v>156</v>
      </c>
      <c r="AT999" s="144" t="s">
        <v>152</v>
      </c>
      <c r="AU999" s="144" t="s">
        <v>85</v>
      </c>
      <c r="AY999" s="16" t="s">
        <v>150</v>
      </c>
      <c r="BE999" s="145">
        <f>IF(N999="základní",J999,0)</f>
        <v>0</v>
      </c>
      <c r="BF999" s="145">
        <f>IF(N999="snížená",J999,0)</f>
        <v>0</v>
      </c>
      <c r="BG999" s="145">
        <f>IF(N999="zákl. přenesená",J999,0)</f>
        <v>0</v>
      </c>
      <c r="BH999" s="145">
        <f>IF(N999="sníž. přenesená",J999,0)</f>
        <v>0</v>
      </c>
      <c r="BI999" s="145">
        <f>IF(N999="nulová",J999,0)</f>
        <v>0</v>
      </c>
      <c r="BJ999" s="16" t="s">
        <v>83</v>
      </c>
      <c r="BK999" s="145">
        <f>ROUND(I999*H999,2)</f>
        <v>0</v>
      </c>
      <c r="BL999" s="16" t="s">
        <v>156</v>
      </c>
      <c r="BM999" s="144" t="s">
        <v>1521</v>
      </c>
    </row>
    <row r="1000" spans="2:47" s="1" customFormat="1" ht="19.2">
      <c r="B1000" s="31"/>
      <c r="D1000" s="146" t="s">
        <v>158</v>
      </c>
      <c r="F1000" s="147" t="s">
        <v>1517</v>
      </c>
      <c r="I1000" s="148"/>
      <c r="L1000" s="31"/>
      <c r="M1000" s="149"/>
      <c r="T1000" s="53"/>
      <c r="AT1000" s="16" t="s">
        <v>158</v>
      </c>
      <c r="AU1000" s="16" t="s">
        <v>85</v>
      </c>
    </row>
    <row r="1001" spans="2:65" s="1" customFormat="1" ht="21.75" customHeight="1">
      <c r="B1001" s="31"/>
      <c r="C1001" s="132" t="s">
        <v>1522</v>
      </c>
      <c r="D1001" s="132" t="s">
        <v>152</v>
      </c>
      <c r="E1001" s="133" t="s">
        <v>1523</v>
      </c>
      <c r="F1001" s="134" t="s">
        <v>1524</v>
      </c>
      <c r="G1001" s="135" t="s">
        <v>770</v>
      </c>
      <c r="H1001" s="136">
        <v>1</v>
      </c>
      <c r="I1001" s="137"/>
      <c r="J1001" s="138">
        <f>ROUND(I1001*H1001,2)</f>
        <v>0</v>
      </c>
      <c r="K1001" s="139"/>
      <c r="L1001" s="31"/>
      <c r="M1001" s="140" t="s">
        <v>1</v>
      </c>
      <c r="N1001" s="141" t="s">
        <v>41</v>
      </c>
      <c r="P1001" s="142">
        <f>O1001*H1001</f>
        <v>0</v>
      </c>
      <c r="Q1001" s="142">
        <v>0.00028</v>
      </c>
      <c r="R1001" s="142">
        <f>Q1001*H1001</f>
        <v>0.00028</v>
      </c>
      <c r="S1001" s="142">
        <v>0</v>
      </c>
      <c r="T1001" s="143">
        <f>S1001*H1001</f>
        <v>0</v>
      </c>
      <c r="AR1001" s="144" t="s">
        <v>156</v>
      </c>
      <c r="AT1001" s="144" t="s">
        <v>152</v>
      </c>
      <c r="AU1001" s="144" t="s">
        <v>85</v>
      </c>
      <c r="AY1001" s="16" t="s">
        <v>150</v>
      </c>
      <c r="BE1001" s="145">
        <f>IF(N1001="základní",J1001,0)</f>
        <v>0</v>
      </c>
      <c r="BF1001" s="145">
        <f>IF(N1001="snížená",J1001,0)</f>
        <v>0</v>
      </c>
      <c r="BG1001" s="145">
        <f>IF(N1001="zákl. přenesená",J1001,0)</f>
        <v>0</v>
      </c>
      <c r="BH1001" s="145">
        <f>IF(N1001="sníž. přenesená",J1001,0)</f>
        <v>0</v>
      </c>
      <c r="BI1001" s="145">
        <f>IF(N1001="nulová",J1001,0)</f>
        <v>0</v>
      </c>
      <c r="BJ1001" s="16" t="s">
        <v>83</v>
      </c>
      <c r="BK1001" s="145">
        <f>ROUND(I1001*H1001,2)</f>
        <v>0</v>
      </c>
      <c r="BL1001" s="16" t="s">
        <v>156</v>
      </c>
      <c r="BM1001" s="144" t="s">
        <v>1525</v>
      </c>
    </row>
    <row r="1002" spans="2:47" s="1" customFormat="1" ht="19.2">
      <c r="B1002" s="31"/>
      <c r="D1002" s="146" t="s">
        <v>158</v>
      </c>
      <c r="F1002" s="147" t="s">
        <v>1517</v>
      </c>
      <c r="I1002" s="148"/>
      <c r="L1002" s="31"/>
      <c r="M1002" s="149"/>
      <c r="T1002" s="53"/>
      <c r="AT1002" s="16" t="s">
        <v>158</v>
      </c>
      <c r="AU1002" s="16" t="s">
        <v>85</v>
      </c>
    </row>
    <row r="1003" spans="2:65" s="1" customFormat="1" ht="21.75" customHeight="1">
      <c r="B1003" s="31"/>
      <c r="C1003" s="132" t="s">
        <v>1526</v>
      </c>
      <c r="D1003" s="132" t="s">
        <v>152</v>
      </c>
      <c r="E1003" s="133" t="s">
        <v>1527</v>
      </c>
      <c r="F1003" s="134" t="s">
        <v>1528</v>
      </c>
      <c r="G1003" s="135" t="s">
        <v>770</v>
      </c>
      <c r="H1003" s="136">
        <v>1</v>
      </c>
      <c r="I1003" s="137"/>
      <c r="J1003" s="138">
        <f>ROUND(I1003*H1003,2)</f>
        <v>0</v>
      </c>
      <c r="K1003" s="139"/>
      <c r="L1003" s="31"/>
      <c r="M1003" s="140" t="s">
        <v>1</v>
      </c>
      <c r="N1003" s="141" t="s">
        <v>41</v>
      </c>
      <c r="P1003" s="142">
        <f>O1003*H1003</f>
        <v>0</v>
      </c>
      <c r="Q1003" s="142">
        <v>0.00028</v>
      </c>
      <c r="R1003" s="142">
        <f>Q1003*H1003</f>
        <v>0.00028</v>
      </c>
      <c r="S1003" s="142">
        <v>0</v>
      </c>
      <c r="T1003" s="143">
        <f>S1003*H1003</f>
        <v>0</v>
      </c>
      <c r="AR1003" s="144" t="s">
        <v>156</v>
      </c>
      <c r="AT1003" s="144" t="s">
        <v>152</v>
      </c>
      <c r="AU1003" s="144" t="s">
        <v>85</v>
      </c>
      <c r="AY1003" s="16" t="s">
        <v>150</v>
      </c>
      <c r="BE1003" s="145">
        <f>IF(N1003="základní",J1003,0)</f>
        <v>0</v>
      </c>
      <c r="BF1003" s="145">
        <f>IF(N1003="snížená",J1003,0)</f>
        <v>0</v>
      </c>
      <c r="BG1003" s="145">
        <f>IF(N1003="zákl. přenesená",J1003,0)</f>
        <v>0</v>
      </c>
      <c r="BH1003" s="145">
        <f>IF(N1003="sníž. přenesená",J1003,0)</f>
        <v>0</v>
      </c>
      <c r="BI1003" s="145">
        <f>IF(N1003="nulová",J1003,0)</f>
        <v>0</v>
      </c>
      <c r="BJ1003" s="16" t="s">
        <v>83</v>
      </c>
      <c r="BK1003" s="145">
        <f>ROUND(I1003*H1003,2)</f>
        <v>0</v>
      </c>
      <c r="BL1003" s="16" t="s">
        <v>156</v>
      </c>
      <c r="BM1003" s="144" t="s">
        <v>1529</v>
      </c>
    </row>
    <row r="1004" spans="2:47" s="1" customFormat="1" ht="19.2">
      <c r="B1004" s="31"/>
      <c r="D1004" s="146" t="s">
        <v>158</v>
      </c>
      <c r="F1004" s="147" t="s">
        <v>1517</v>
      </c>
      <c r="I1004" s="148"/>
      <c r="L1004" s="31"/>
      <c r="M1004" s="149"/>
      <c r="T1004" s="53"/>
      <c r="AT1004" s="16" t="s">
        <v>158</v>
      </c>
      <c r="AU1004" s="16" t="s">
        <v>85</v>
      </c>
    </row>
    <row r="1005" spans="2:65" s="1" customFormat="1" ht="21.75" customHeight="1">
      <c r="B1005" s="31"/>
      <c r="C1005" s="132" t="s">
        <v>1530</v>
      </c>
      <c r="D1005" s="132" t="s">
        <v>152</v>
      </c>
      <c r="E1005" s="133" t="s">
        <v>1531</v>
      </c>
      <c r="F1005" s="134" t="s">
        <v>1532</v>
      </c>
      <c r="G1005" s="135" t="s">
        <v>770</v>
      </c>
      <c r="H1005" s="136">
        <v>1</v>
      </c>
      <c r="I1005" s="137"/>
      <c r="J1005" s="138">
        <f>ROUND(I1005*H1005,2)</f>
        <v>0</v>
      </c>
      <c r="K1005" s="139"/>
      <c r="L1005" s="31"/>
      <c r="M1005" s="140" t="s">
        <v>1</v>
      </c>
      <c r="N1005" s="141" t="s">
        <v>41</v>
      </c>
      <c r="P1005" s="142">
        <f>O1005*H1005</f>
        <v>0</v>
      </c>
      <c r="Q1005" s="142">
        <v>0.00028</v>
      </c>
      <c r="R1005" s="142">
        <f>Q1005*H1005</f>
        <v>0.00028</v>
      </c>
      <c r="S1005" s="142">
        <v>0</v>
      </c>
      <c r="T1005" s="143">
        <f>S1005*H1005</f>
        <v>0</v>
      </c>
      <c r="AR1005" s="144" t="s">
        <v>156</v>
      </c>
      <c r="AT1005" s="144" t="s">
        <v>152</v>
      </c>
      <c r="AU1005" s="144" t="s">
        <v>85</v>
      </c>
      <c r="AY1005" s="16" t="s">
        <v>150</v>
      </c>
      <c r="BE1005" s="145">
        <f>IF(N1005="základní",J1005,0)</f>
        <v>0</v>
      </c>
      <c r="BF1005" s="145">
        <f>IF(N1005="snížená",J1005,0)</f>
        <v>0</v>
      </c>
      <c r="BG1005" s="145">
        <f>IF(N1005="zákl. přenesená",J1005,0)</f>
        <v>0</v>
      </c>
      <c r="BH1005" s="145">
        <f>IF(N1005="sníž. přenesená",J1005,0)</f>
        <v>0</v>
      </c>
      <c r="BI1005" s="145">
        <f>IF(N1005="nulová",J1005,0)</f>
        <v>0</v>
      </c>
      <c r="BJ1005" s="16" t="s">
        <v>83</v>
      </c>
      <c r="BK1005" s="145">
        <f>ROUND(I1005*H1005,2)</f>
        <v>0</v>
      </c>
      <c r="BL1005" s="16" t="s">
        <v>156</v>
      </c>
      <c r="BM1005" s="144" t="s">
        <v>1533</v>
      </c>
    </row>
    <row r="1006" spans="2:47" s="1" customFormat="1" ht="19.2">
      <c r="B1006" s="31"/>
      <c r="D1006" s="146" t="s">
        <v>158</v>
      </c>
      <c r="F1006" s="147" t="s">
        <v>1517</v>
      </c>
      <c r="I1006" s="148"/>
      <c r="L1006" s="31"/>
      <c r="M1006" s="149"/>
      <c r="T1006" s="53"/>
      <c r="AT1006" s="16" t="s">
        <v>158</v>
      </c>
      <c r="AU1006" s="16" t="s">
        <v>85</v>
      </c>
    </row>
    <row r="1007" spans="2:65" s="1" customFormat="1" ht="21.75" customHeight="1">
      <c r="B1007" s="31"/>
      <c r="C1007" s="132" t="s">
        <v>1534</v>
      </c>
      <c r="D1007" s="132" t="s">
        <v>152</v>
      </c>
      <c r="E1007" s="133" t="s">
        <v>1535</v>
      </c>
      <c r="F1007" s="134" t="s">
        <v>1536</v>
      </c>
      <c r="G1007" s="135" t="s">
        <v>770</v>
      </c>
      <c r="H1007" s="136">
        <v>1</v>
      </c>
      <c r="I1007" s="137"/>
      <c r="J1007" s="138">
        <f>ROUND(I1007*H1007,2)</f>
        <v>0</v>
      </c>
      <c r="K1007" s="139"/>
      <c r="L1007" s="31"/>
      <c r="M1007" s="140" t="s">
        <v>1</v>
      </c>
      <c r="N1007" s="141" t="s">
        <v>41</v>
      </c>
      <c r="P1007" s="142">
        <f>O1007*H1007</f>
        <v>0</v>
      </c>
      <c r="Q1007" s="142">
        <v>0.00028</v>
      </c>
      <c r="R1007" s="142">
        <f>Q1007*H1007</f>
        <v>0.00028</v>
      </c>
      <c r="S1007" s="142">
        <v>0</v>
      </c>
      <c r="T1007" s="143">
        <f>S1007*H1007</f>
        <v>0</v>
      </c>
      <c r="AR1007" s="144" t="s">
        <v>156</v>
      </c>
      <c r="AT1007" s="144" t="s">
        <v>152</v>
      </c>
      <c r="AU1007" s="144" t="s">
        <v>85</v>
      </c>
      <c r="AY1007" s="16" t="s">
        <v>150</v>
      </c>
      <c r="BE1007" s="145">
        <f>IF(N1007="základní",J1007,0)</f>
        <v>0</v>
      </c>
      <c r="BF1007" s="145">
        <f>IF(N1007="snížená",J1007,0)</f>
        <v>0</v>
      </c>
      <c r="BG1007" s="145">
        <f>IF(N1007="zákl. přenesená",J1007,0)</f>
        <v>0</v>
      </c>
      <c r="BH1007" s="145">
        <f>IF(N1007="sníž. přenesená",J1007,0)</f>
        <v>0</v>
      </c>
      <c r="BI1007" s="145">
        <f>IF(N1007="nulová",J1007,0)</f>
        <v>0</v>
      </c>
      <c r="BJ1007" s="16" t="s">
        <v>83</v>
      </c>
      <c r="BK1007" s="145">
        <f>ROUND(I1007*H1007,2)</f>
        <v>0</v>
      </c>
      <c r="BL1007" s="16" t="s">
        <v>156</v>
      </c>
      <c r="BM1007" s="144" t="s">
        <v>1537</v>
      </c>
    </row>
    <row r="1008" spans="2:47" s="1" customFormat="1" ht="19.2">
      <c r="B1008" s="31"/>
      <c r="D1008" s="146" t="s">
        <v>158</v>
      </c>
      <c r="F1008" s="147" t="s">
        <v>1517</v>
      </c>
      <c r="I1008" s="148"/>
      <c r="L1008" s="31"/>
      <c r="M1008" s="149"/>
      <c r="T1008" s="53"/>
      <c r="AT1008" s="16" t="s">
        <v>158</v>
      </c>
      <c r="AU1008" s="16" t="s">
        <v>85</v>
      </c>
    </row>
    <row r="1009" spans="2:65" s="1" customFormat="1" ht="21.75" customHeight="1">
      <c r="B1009" s="31"/>
      <c r="C1009" s="132" t="s">
        <v>1538</v>
      </c>
      <c r="D1009" s="132" t="s">
        <v>152</v>
      </c>
      <c r="E1009" s="133" t="s">
        <v>1539</v>
      </c>
      <c r="F1009" s="134" t="s">
        <v>1540</v>
      </c>
      <c r="G1009" s="135" t="s">
        <v>770</v>
      </c>
      <c r="H1009" s="136">
        <v>1</v>
      </c>
      <c r="I1009" s="137"/>
      <c r="J1009" s="138">
        <f>ROUND(I1009*H1009,2)</f>
        <v>0</v>
      </c>
      <c r="K1009" s="139"/>
      <c r="L1009" s="31"/>
      <c r="M1009" s="140" t="s">
        <v>1</v>
      </c>
      <c r="N1009" s="141" t="s">
        <v>41</v>
      </c>
      <c r="P1009" s="142">
        <f>O1009*H1009</f>
        <v>0</v>
      </c>
      <c r="Q1009" s="142">
        <v>0.00028</v>
      </c>
      <c r="R1009" s="142">
        <f>Q1009*H1009</f>
        <v>0.00028</v>
      </c>
      <c r="S1009" s="142">
        <v>0</v>
      </c>
      <c r="T1009" s="143">
        <f>S1009*H1009</f>
        <v>0</v>
      </c>
      <c r="AR1009" s="144" t="s">
        <v>156</v>
      </c>
      <c r="AT1009" s="144" t="s">
        <v>152</v>
      </c>
      <c r="AU1009" s="144" t="s">
        <v>85</v>
      </c>
      <c r="AY1009" s="16" t="s">
        <v>150</v>
      </c>
      <c r="BE1009" s="145">
        <f>IF(N1009="základní",J1009,0)</f>
        <v>0</v>
      </c>
      <c r="BF1009" s="145">
        <f>IF(N1009="snížená",J1009,0)</f>
        <v>0</v>
      </c>
      <c r="BG1009" s="145">
        <f>IF(N1009="zákl. přenesená",J1009,0)</f>
        <v>0</v>
      </c>
      <c r="BH1009" s="145">
        <f>IF(N1009="sníž. přenesená",J1009,0)</f>
        <v>0</v>
      </c>
      <c r="BI1009" s="145">
        <f>IF(N1009="nulová",J1009,0)</f>
        <v>0</v>
      </c>
      <c r="BJ1009" s="16" t="s">
        <v>83</v>
      </c>
      <c r="BK1009" s="145">
        <f>ROUND(I1009*H1009,2)</f>
        <v>0</v>
      </c>
      <c r="BL1009" s="16" t="s">
        <v>156</v>
      </c>
      <c r="BM1009" s="144" t="s">
        <v>1541</v>
      </c>
    </row>
    <row r="1010" spans="2:47" s="1" customFormat="1" ht="19.2">
      <c r="B1010" s="31"/>
      <c r="D1010" s="146" t="s">
        <v>158</v>
      </c>
      <c r="F1010" s="147" t="s">
        <v>1517</v>
      </c>
      <c r="I1010" s="148"/>
      <c r="L1010" s="31"/>
      <c r="M1010" s="149"/>
      <c r="T1010" s="53"/>
      <c r="AT1010" s="16" t="s">
        <v>158</v>
      </c>
      <c r="AU1010" s="16" t="s">
        <v>85</v>
      </c>
    </row>
    <row r="1011" spans="2:65" s="1" customFormat="1" ht="21.75" customHeight="1">
      <c r="B1011" s="31"/>
      <c r="C1011" s="132" t="s">
        <v>1542</v>
      </c>
      <c r="D1011" s="132" t="s">
        <v>152</v>
      </c>
      <c r="E1011" s="133" t="s">
        <v>1543</v>
      </c>
      <c r="F1011" s="134" t="s">
        <v>1544</v>
      </c>
      <c r="G1011" s="135" t="s">
        <v>770</v>
      </c>
      <c r="H1011" s="136">
        <v>1</v>
      </c>
      <c r="I1011" s="137"/>
      <c r="J1011" s="138">
        <f>ROUND(I1011*H1011,2)</f>
        <v>0</v>
      </c>
      <c r="K1011" s="139"/>
      <c r="L1011" s="31"/>
      <c r="M1011" s="140" t="s">
        <v>1</v>
      </c>
      <c r="N1011" s="141" t="s">
        <v>41</v>
      </c>
      <c r="P1011" s="142">
        <f>O1011*H1011</f>
        <v>0</v>
      </c>
      <c r="Q1011" s="142">
        <v>0.00028</v>
      </c>
      <c r="R1011" s="142">
        <f>Q1011*H1011</f>
        <v>0.00028</v>
      </c>
      <c r="S1011" s="142">
        <v>0</v>
      </c>
      <c r="T1011" s="143">
        <f>S1011*H1011</f>
        <v>0</v>
      </c>
      <c r="AR1011" s="144" t="s">
        <v>156</v>
      </c>
      <c r="AT1011" s="144" t="s">
        <v>152</v>
      </c>
      <c r="AU1011" s="144" t="s">
        <v>85</v>
      </c>
      <c r="AY1011" s="16" t="s">
        <v>150</v>
      </c>
      <c r="BE1011" s="145">
        <f>IF(N1011="základní",J1011,0)</f>
        <v>0</v>
      </c>
      <c r="BF1011" s="145">
        <f>IF(N1011="snížená",J1011,0)</f>
        <v>0</v>
      </c>
      <c r="BG1011" s="145">
        <f>IF(N1011="zákl. přenesená",J1011,0)</f>
        <v>0</v>
      </c>
      <c r="BH1011" s="145">
        <f>IF(N1011="sníž. přenesená",J1011,0)</f>
        <v>0</v>
      </c>
      <c r="BI1011" s="145">
        <f>IF(N1011="nulová",J1011,0)</f>
        <v>0</v>
      </c>
      <c r="BJ1011" s="16" t="s">
        <v>83</v>
      </c>
      <c r="BK1011" s="145">
        <f>ROUND(I1011*H1011,2)</f>
        <v>0</v>
      </c>
      <c r="BL1011" s="16" t="s">
        <v>156</v>
      </c>
      <c r="BM1011" s="144" t="s">
        <v>1545</v>
      </c>
    </row>
    <row r="1012" spans="2:47" s="1" customFormat="1" ht="19.2">
      <c r="B1012" s="31"/>
      <c r="D1012" s="146" t="s">
        <v>158</v>
      </c>
      <c r="F1012" s="147" t="s">
        <v>1517</v>
      </c>
      <c r="I1012" s="148"/>
      <c r="L1012" s="31"/>
      <c r="M1012" s="149"/>
      <c r="T1012" s="53"/>
      <c r="AT1012" s="16" t="s">
        <v>158</v>
      </c>
      <c r="AU1012" s="16" t="s">
        <v>85</v>
      </c>
    </row>
    <row r="1013" spans="2:65" s="1" customFormat="1" ht="24.15" customHeight="1">
      <c r="B1013" s="31"/>
      <c r="C1013" s="132" t="s">
        <v>1546</v>
      </c>
      <c r="D1013" s="132" t="s">
        <v>152</v>
      </c>
      <c r="E1013" s="133" t="s">
        <v>1547</v>
      </c>
      <c r="F1013" s="134" t="s">
        <v>1548</v>
      </c>
      <c r="G1013" s="135" t="s">
        <v>770</v>
      </c>
      <c r="H1013" s="136">
        <v>1</v>
      </c>
      <c r="I1013" s="137"/>
      <c r="J1013" s="138">
        <f>ROUND(I1013*H1013,2)</f>
        <v>0</v>
      </c>
      <c r="K1013" s="139"/>
      <c r="L1013" s="31"/>
      <c r="M1013" s="140" t="s">
        <v>1</v>
      </c>
      <c r="N1013" s="141" t="s">
        <v>41</v>
      </c>
      <c r="P1013" s="142">
        <f>O1013*H1013</f>
        <v>0</v>
      </c>
      <c r="Q1013" s="142">
        <v>0.00028</v>
      </c>
      <c r="R1013" s="142">
        <f>Q1013*H1013</f>
        <v>0.00028</v>
      </c>
      <c r="S1013" s="142">
        <v>0</v>
      </c>
      <c r="T1013" s="143">
        <f>S1013*H1013</f>
        <v>0</v>
      </c>
      <c r="AR1013" s="144" t="s">
        <v>156</v>
      </c>
      <c r="AT1013" s="144" t="s">
        <v>152</v>
      </c>
      <c r="AU1013" s="144" t="s">
        <v>85</v>
      </c>
      <c r="AY1013" s="16" t="s">
        <v>150</v>
      </c>
      <c r="BE1013" s="145">
        <f>IF(N1013="základní",J1013,0)</f>
        <v>0</v>
      </c>
      <c r="BF1013" s="145">
        <f>IF(N1013="snížená",J1013,0)</f>
        <v>0</v>
      </c>
      <c r="BG1013" s="145">
        <f>IF(N1013="zákl. přenesená",J1013,0)</f>
        <v>0</v>
      </c>
      <c r="BH1013" s="145">
        <f>IF(N1013="sníž. přenesená",J1013,0)</f>
        <v>0</v>
      </c>
      <c r="BI1013" s="145">
        <f>IF(N1013="nulová",J1013,0)</f>
        <v>0</v>
      </c>
      <c r="BJ1013" s="16" t="s">
        <v>83</v>
      </c>
      <c r="BK1013" s="145">
        <f>ROUND(I1013*H1013,2)</f>
        <v>0</v>
      </c>
      <c r="BL1013" s="16" t="s">
        <v>156</v>
      </c>
      <c r="BM1013" s="144" t="s">
        <v>1549</v>
      </c>
    </row>
    <row r="1014" spans="2:47" s="1" customFormat="1" ht="19.2">
      <c r="B1014" s="31"/>
      <c r="D1014" s="146" t="s">
        <v>158</v>
      </c>
      <c r="F1014" s="147" t="s">
        <v>1517</v>
      </c>
      <c r="I1014" s="148"/>
      <c r="L1014" s="31"/>
      <c r="M1014" s="149"/>
      <c r="T1014" s="53"/>
      <c r="AT1014" s="16" t="s">
        <v>158</v>
      </c>
      <c r="AU1014" s="16" t="s">
        <v>85</v>
      </c>
    </row>
    <row r="1015" spans="2:65" s="1" customFormat="1" ht="21.75" customHeight="1">
      <c r="B1015" s="31"/>
      <c r="C1015" s="132" t="s">
        <v>1550</v>
      </c>
      <c r="D1015" s="132" t="s">
        <v>152</v>
      </c>
      <c r="E1015" s="133" t="s">
        <v>1551</v>
      </c>
      <c r="F1015" s="134" t="s">
        <v>1552</v>
      </c>
      <c r="G1015" s="135" t="s">
        <v>770</v>
      </c>
      <c r="H1015" s="136">
        <v>1</v>
      </c>
      <c r="I1015" s="137"/>
      <c r="J1015" s="138">
        <f>ROUND(I1015*H1015,2)</f>
        <v>0</v>
      </c>
      <c r="K1015" s="139"/>
      <c r="L1015" s="31"/>
      <c r="M1015" s="140" t="s">
        <v>1</v>
      </c>
      <c r="N1015" s="141" t="s">
        <v>41</v>
      </c>
      <c r="P1015" s="142">
        <f>O1015*H1015</f>
        <v>0</v>
      </c>
      <c r="Q1015" s="142">
        <v>0.00028</v>
      </c>
      <c r="R1015" s="142">
        <f>Q1015*H1015</f>
        <v>0.00028</v>
      </c>
      <c r="S1015" s="142">
        <v>0</v>
      </c>
      <c r="T1015" s="143">
        <f>S1015*H1015</f>
        <v>0</v>
      </c>
      <c r="AR1015" s="144" t="s">
        <v>156</v>
      </c>
      <c r="AT1015" s="144" t="s">
        <v>152</v>
      </c>
      <c r="AU1015" s="144" t="s">
        <v>85</v>
      </c>
      <c r="AY1015" s="16" t="s">
        <v>150</v>
      </c>
      <c r="BE1015" s="145">
        <f>IF(N1015="základní",J1015,0)</f>
        <v>0</v>
      </c>
      <c r="BF1015" s="145">
        <f>IF(N1015="snížená",J1015,0)</f>
        <v>0</v>
      </c>
      <c r="BG1015" s="145">
        <f>IF(N1015="zákl. přenesená",J1015,0)</f>
        <v>0</v>
      </c>
      <c r="BH1015" s="145">
        <f>IF(N1015="sníž. přenesená",J1015,0)</f>
        <v>0</v>
      </c>
      <c r="BI1015" s="145">
        <f>IF(N1015="nulová",J1015,0)</f>
        <v>0</v>
      </c>
      <c r="BJ1015" s="16" t="s">
        <v>83</v>
      </c>
      <c r="BK1015" s="145">
        <f>ROUND(I1015*H1015,2)</f>
        <v>0</v>
      </c>
      <c r="BL1015" s="16" t="s">
        <v>156</v>
      </c>
      <c r="BM1015" s="144" t="s">
        <v>1553</v>
      </c>
    </row>
    <row r="1016" spans="2:47" s="1" customFormat="1" ht="19.2">
      <c r="B1016" s="31"/>
      <c r="D1016" s="146" t="s">
        <v>158</v>
      </c>
      <c r="F1016" s="147" t="s">
        <v>1517</v>
      </c>
      <c r="I1016" s="148"/>
      <c r="L1016" s="31"/>
      <c r="M1016" s="149"/>
      <c r="T1016" s="53"/>
      <c r="AT1016" s="16" t="s">
        <v>158</v>
      </c>
      <c r="AU1016" s="16" t="s">
        <v>85</v>
      </c>
    </row>
    <row r="1017" spans="2:65" s="1" customFormat="1" ht="21.75" customHeight="1">
      <c r="B1017" s="31"/>
      <c r="C1017" s="132" t="s">
        <v>1554</v>
      </c>
      <c r="D1017" s="132" t="s">
        <v>152</v>
      </c>
      <c r="E1017" s="133" t="s">
        <v>1555</v>
      </c>
      <c r="F1017" s="134" t="s">
        <v>1556</v>
      </c>
      <c r="G1017" s="135" t="s">
        <v>770</v>
      </c>
      <c r="H1017" s="136">
        <v>1</v>
      </c>
      <c r="I1017" s="137"/>
      <c r="J1017" s="138">
        <f>ROUND(I1017*H1017,2)</f>
        <v>0</v>
      </c>
      <c r="K1017" s="139"/>
      <c r="L1017" s="31"/>
      <c r="M1017" s="140" t="s">
        <v>1</v>
      </c>
      <c r="N1017" s="141" t="s">
        <v>41</v>
      </c>
      <c r="P1017" s="142">
        <f>O1017*H1017</f>
        <v>0</v>
      </c>
      <c r="Q1017" s="142">
        <v>0.00028</v>
      </c>
      <c r="R1017" s="142">
        <f>Q1017*H1017</f>
        <v>0.00028</v>
      </c>
      <c r="S1017" s="142">
        <v>0</v>
      </c>
      <c r="T1017" s="143">
        <f>S1017*H1017</f>
        <v>0</v>
      </c>
      <c r="AR1017" s="144" t="s">
        <v>156</v>
      </c>
      <c r="AT1017" s="144" t="s">
        <v>152</v>
      </c>
      <c r="AU1017" s="144" t="s">
        <v>85</v>
      </c>
      <c r="AY1017" s="16" t="s">
        <v>150</v>
      </c>
      <c r="BE1017" s="145">
        <f>IF(N1017="základní",J1017,0)</f>
        <v>0</v>
      </c>
      <c r="BF1017" s="145">
        <f>IF(N1017="snížená",J1017,0)</f>
        <v>0</v>
      </c>
      <c r="BG1017" s="145">
        <f>IF(N1017="zákl. přenesená",J1017,0)</f>
        <v>0</v>
      </c>
      <c r="BH1017" s="145">
        <f>IF(N1017="sníž. přenesená",J1017,0)</f>
        <v>0</v>
      </c>
      <c r="BI1017" s="145">
        <f>IF(N1017="nulová",J1017,0)</f>
        <v>0</v>
      </c>
      <c r="BJ1017" s="16" t="s">
        <v>83</v>
      </c>
      <c r="BK1017" s="145">
        <f>ROUND(I1017*H1017,2)</f>
        <v>0</v>
      </c>
      <c r="BL1017" s="16" t="s">
        <v>156</v>
      </c>
      <c r="BM1017" s="144" t="s">
        <v>1557</v>
      </c>
    </row>
    <row r="1018" spans="2:47" s="1" customFormat="1" ht="19.2">
      <c r="B1018" s="31"/>
      <c r="D1018" s="146" t="s">
        <v>158</v>
      </c>
      <c r="F1018" s="147" t="s">
        <v>1517</v>
      </c>
      <c r="I1018" s="148"/>
      <c r="L1018" s="31"/>
      <c r="M1018" s="149"/>
      <c r="T1018" s="53"/>
      <c r="AT1018" s="16" t="s">
        <v>158</v>
      </c>
      <c r="AU1018" s="16" t="s">
        <v>85</v>
      </c>
    </row>
    <row r="1019" spans="2:65" s="1" customFormat="1" ht="16.5" customHeight="1">
      <c r="B1019" s="31"/>
      <c r="C1019" s="132" t="s">
        <v>1558</v>
      </c>
      <c r="D1019" s="132" t="s">
        <v>152</v>
      </c>
      <c r="E1019" s="133" t="s">
        <v>1559</v>
      </c>
      <c r="F1019" s="134" t="s">
        <v>1560</v>
      </c>
      <c r="G1019" s="135" t="s">
        <v>155</v>
      </c>
      <c r="H1019" s="136">
        <v>14.9</v>
      </c>
      <c r="I1019" s="137"/>
      <c r="J1019" s="138">
        <f>ROUND(I1019*H1019,2)</f>
        <v>0</v>
      </c>
      <c r="K1019" s="139"/>
      <c r="L1019" s="31"/>
      <c r="M1019" s="140" t="s">
        <v>1</v>
      </c>
      <c r="N1019" s="141" t="s">
        <v>41</v>
      </c>
      <c r="P1019" s="142">
        <f>O1019*H1019</f>
        <v>0</v>
      </c>
      <c r="Q1019" s="142">
        <v>0</v>
      </c>
      <c r="R1019" s="142">
        <f>Q1019*H1019</f>
        <v>0</v>
      </c>
      <c r="S1019" s="142">
        <v>0</v>
      </c>
      <c r="T1019" s="143">
        <f>S1019*H1019</f>
        <v>0</v>
      </c>
      <c r="AR1019" s="144" t="s">
        <v>258</v>
      </c>
      <c r="AT1019" s="144" t="s">
        <v>152</v>
      </c>
      <c r="AU1019" s="144" t="s">
        <v>85</v>
      </c>
      <c r="AY1019" s="16" t="s">
        <v>150</v>
      </c>
      <c r="BE1019" s="145">
        <f>IF(N1019="základní",J1019,0)</f>
        <v>0</v>
      </c>
      <c r="BF1019" s="145">
        <f>IF(N1019="snížená",J1019,0)</f>
        <v>0</v>
      </c>
      <c r="BG1019" s="145">
        <f>IF(N1019="zákl. přenesená",J1019,0)</f>
        <v>0</v>
      </c>
      <c r="BH1019" s="145">
        <f>IF(N1019="sníž. přenesená",J1019,0)</f>
        <v>0</v>
      </c>
      <c r="BI1019" s="145">
        <f>IF(N1019="nulová",J1019,0)</f>
        <v>0</v>
      </c>
      <c r="BJ1019" s="16" t="s">
        <v>83</v>
      </c>
      <c r="BK1019" s="145">
        <f>ROUND(I1019*H1019,2)</f>
        <v>0</v>
      </c>
      <c r="BL1019" s="16" t="s">
        <v>258</v>
      </c>
      <c r="BM1019" s="144" t="s">
        <v>1561</v>
      </c>
    </row>
    <row r="1020" spans="2:47" s="1" customFormat="1" ht="12">
      <c r="B1020" s="31"/>
      <c r="D1020" s="146" t="s">
        <v>158</v>
      </c>
      <c r="F1020" s="147" t="s">
        <v>1562</v>
      </c>
      <c r="I1020" s="148"/>
      <c r="L1020" s="31"/>
      <c r="M1020" s="149"/>
      <c r="T1020" s="53"/>
      <c r="AT1020" s="16" t="s">
        <v>158</v>
      </c>
      <c r="AU1020" s="16" t="s">
        <v>85</v>
      </c>
    </row>
    <row r="1021" spans="2:51" s="12" customFormat="1" ht="12">
      <c r="B1021" s="150"/>
      <c r="D1021" s="146" t="s">
        <v>160</v>
      </c>
      <c r="E1021" s="151" t="s">
        <v>1</v>
      </c>
      <c r="F1021" s="152" t="s">
        <v>982</v>
      </c>
      <c r="H1021" s="153">
        <v>14.9</v>
      </c>
      <c r="I1021" s="154"/>
      <c r="L1021" s="150"/>
      <c r="M1021" s="155"/>
      <c r="T1021" s="156"/>
      <c r="AT1021" s="151" t="s">
        <v>160</v>
      </c>
      <c r="AU1021" s="151" t="s">
        <v>85</v>
      </c>
      <c r="AV1021" s="12" t="s">
        <v>85</v>
      </c>
      <c r="AW1021" s="12" t="s">
        <v>32</v>
      </c>
      <c r="AX1021" s="12" t="s">
        <v>83</v>
      </c>
      <c r="AY1021" s="151" t="s">
        <v>150</v>
      </c>
    </row>
    <row r="1022" spans="2:65" s="1" customFormat="1" ht="24.15" customHeight="1">
      <c r="B1022" s="31"/>
      <c r="C1022" s="132" t="s">
        <v>1563</v>
      </c>
      <c r="D1022" s="132" t="s">
        <v>152</v>
      </c>
      <c r="E1022" s="133" t="s">
        <v>1564</v>
      </c>
      <c r="F1022" s="134" t="s">
        <v>1565</v>
      </c>
      <c r="G1022" s="135" t="s">
        <v>467</v>
      </c>
      <c r="H1022" s="136">
        <v>1</v>
      </c>
      <c r="I1022" s="137"/>
      <c r="J1022" s="138">
        <f>ROUND(I1022*H1022,2)</f>
        <v>0</v>
      </c>
      <c r="K1022" s="139"/>
      <c r="L1022" s="31"/>
      <c r="M1022" s="140" t="s">
        <v>1</v>
      </c>
      <c r="N1022" s="141" t="s">
        <v>41</v>
      </c>
      <c r="P1022" s="142">
        <f>O1022*H1022</f>
        <v>0</v>
      </c>
      <c r="Q1022" s="142">
        <v>0.00026</v>
      </c>
      <c r="R1022" s="142">
        <f>Q1022*H1022</f>
        <v>0.00026</v>
      </c>
      <c r="S1022" s="142">
        <v>0</v>
      </c>
      <c r="T1022" s="143">
        <f>S1022*H1022</f>
        <v>0</v>
      </c>
      <c r="AR1022" s="144" t="s">
        <v>258</v>
      </c>
      <c r="AT1022" s="144" t="s">
        <v>152</v>
      </c>
      <c r="AU1022" s="144" t="s">
        <v>85</v>
      </c>
      <c r="AY1022" s="16" t="s">
        <v>150</v>
      </c>
      <c r="BE1022" s="145">
        <f>IF(N1022="základní",J1022,0)</f>
        <v>0</v>
      </c>
      <c r="BF1022" s="145">
        <f>IF(N1022="snížená",J1022,0)</f>
        <v>0</v>
      </c>
      <c r="BG1022" s="145">
        <f>IF(N1022="zákl. přenesená",J1022,0)</f>
        <v>0</v>
      </c>
      <c r="BH1022" s="145">
        <f>IF(N1022="sníž. přenesená",J1022,0)</f>
        <v>0</v>
      </c>
      <c r="BI1022" s="145">
        <f>IF(N1022="nulová",J1022,0)</f>
        <v>0</v>
      </c>
      <c r="BJ1022" s="16" t="s">
        <v>83</v>
      </c>
      <c r="BK1022" s="145">
        <f>ROUND(I1022*H1022,2)</f>
        <v>0</v>
      </c>
      <c r="BL1022" s="16" t="s">
        <v>258</v>
      </c>
      <c r="BM1022" s="144" t="s">
        <v>1566</v>
      </c>
    </row>
    <row r="1023" spans="2:47" s="1" customFormat="1" ht="19.2">
      <c r="B1023" s="31"/>
      <c r="D1023" s="146" t="s">
        <v>158</v>
      </c>
      <c r="F1023" s="147" t="s">
        <v>1567</v>
      </c>
      <c r="I1023" s="148"/>
      <c r="L1023" s="31"/>
      <c r="M1023" s="149"/>
      <c r="T1023" s="53"/>
      <c r="AT1023" s="16" t="s">
        <v>158</v>
      </c>
      <c r="AU1023" s="16" t="s">
        <v>85</v>
      </c>
    </row>
    <row r="1024" spans="2:65" s="1" customFormat="1" ht="24.15" customHeight="1">
      <c r="B1024" s="31"/>
      <c r="C1024" s="132" t="s">
        <v>1568</v>
      </c>
      <c r="D1024" s="132" t="s">
        <v>152</v>
      </c>
      <c r="E1024" s="133" t="s">
        <v>1569</v>
      </c>
      <c r="F1024" s="134" t="s">
        <v>1570</v>
      </c>
      <c r="G1024" s="135" t="s">
        <v>467</v>
      </c>
      <c r="H1024" s="136">
        <v>1</v>
      </c>
      <c r="I1024" s="137"/>
      <c r="J1024" s="138">
        <f>ROUND(I1024*H1024,2)</f>
        <v>0</v>
      </c>
      <c r="K1024" s="139"/>
      <c r="L1024" s="31"/>
      <c r="M1024" s="140" t="s">
        <v>1</v>
      </c>
      <c r="N1024" s="141" t="s">
        <v>41</v>
      </c>
      <c r="P1024" s="142">
        <f>O1024*H1024</f>
        <v>0</v>
      </c>
      <c r="Q1024" s="142">
        <v>0.00026</v>
      </c>
      <c r="R1024" s="142">
        <f>Q1024*H1024</f>
        <v>0.00026</v>
      </c>
      <c r="S1024" s="142">
        <v>0</v>
      </c>
      <c r="T1024" s="143">
        <f>S1024*H1024</f>
        <v>0</v>
      </c>
      <c r="AR1024" s="144" t="s">
        <v>258</v>
      </c>
      <c r="AT1024" s="144" t="s">
        <v>152</v>
      </c>
      <c r="AU1024" s="144" t="s">
        <v>85</v>
      </c>
      <c r="AY1024" s="16" t="s">
        <v>150</v>
      </c>
      <c r="BE1024" s="145">
        <f>IF(N1024="základní",J1024,0)</f>
        <v>0</v>
      </c>
      <c r="BF1024" s="145">
        <f>IF(N1024="snížená",J1024,0)</f>
        <v>0</v>
      </c>
      <c r="BG1024" s="145">
        <f>IF(N1024="zákl. přenesená",J1024,0)</f>
        <v>0</v>
      </c>
      <c r="BH1024" s="145">
        <f>IF(N1024="sníž. přenesená",J1024,0)</f>
        <v>0</v>
      </c>
      <c r="BI1024" s="145">
        <f>IF(N1024="nulová",J1024,0)</f>
        <v>0</v>
      </c>
      <c r="BJ1024" s="16" t="s">
        <v>83</v>
      </c>
      <c r="BK1024" s="145">
        <f>ROUND(I1024*H1024,2)</f>
        <v>0</v>
      </c>
      <c r="BL1024" s="16" t="s">
        <v>258</v>
      </c>
      <c r="BM1024" s="144" t="s">
        <v>1571</v>
      </c>
    </row>
    <row r="1025" spans="2:47" s="1" customFormat="1" ht="19.2">
      <c r="B1025" s="31"/>
      <c r="D1025" s="146" t="s">
        <v>158</v>
      </c>
      <c r="F1025" s="147" t="s">
        <v>1567</v>
      </c>
      <c r="I1025" s="148"/>
      <c r="L1025" s="31"/>
      <c r="M1025" s="149"/>
      <c r="T1025" s="53"/>
      <c r="AT1025" s="16" t="s">
        <v>158</v>
      </c>
      <c r="AU1025" s="16" t="s">
        <v>85</v>
      </c>
    </row>
    <row r="1026" spans="2:65" s="1" customFormat="1" ht="24.15" customHeight="1">
      <c r="B1026" s="31"/>
      <c r="C1026" s="132" t="s">
        <v>1572</v>
      </c>
      <c r="D1026" s="132" t="s">
        <v>152</v>
      </c>
      <c r="E1026" s="133" t="s">
        <v>1573</v>
      </c>
      <c r="F1026" s="134" t="s">
        <v>1574</v>
      </c>
      <c r="G1026" s="135" t="s">
        <v>467</v>
      </c>
      <c r="H1026" s="136">
        <v>1</v>
      </c>
      <c r="I1026" s="137"/>
      <c r="J1026" s="138">
        <f>ROUND(I1026*H1026,2)</f>
        <v>0</v>
      </c>
      <c r="K1026" s="139"/>
      <c r="L1026" s="31"/>
      <c r="M1026" s="140" t="s">
        <v>1</v>
      </c>
      <c r="N1026" s="141" t="s">
        <v>41</v>
      </c>
      <c r="P1026" s="142">
        <f>O1026*H1026</f>
        <v>0</v>
      </c>
      <c r="Q1026" s="142">
        <v>0.00026</v>
      </c>
      <c r="R1026" s="142">
        <f>Q1026*H1026</f>
        <v>0.00026</v>
      </c>
      <c r="S1026" s="142">
        <v>0</v>
      </c>
      <c r="T1026" s="143">
        <f>S1026*H1026</f>
        <v>0</v>
      </c>
      <c r="AR1026" s="144" t="s">
        <v>258</v>
      </c>
      <c r="AT1026" s="144" t="s">
        <v>152</v>
      </c>
      <c r="AU1026" s="144" t="s">
        <v>85</v>
      </c>
      <c r="AY1026" s="16" t="s">
        <v>150</v>
      </c>
      <c r="BE1026" s="145">
        <f>IF(N1026="základní",J1026,0)</f>
        <v>0</v>
      </c>
      <c r="BF1026" s="145">
        <f>IF(N1026="snížená",J1026,0)</f>
        <v>0</v>
      </c>
      <c r="BG1026" s="145">
        <f>IF(N1026="zákl. přenesená",J1026,0)</f>
        <v>0</v>
      </c>
      <c r="BH1026" s="145">
        <f>IF(N1026="sníž. přenesená",J1026,0)</f>
        <v>0</v>
      </c>
      <c r="BI1026" s="145">
        <f>IF(N1026="nulová",J1026,0)</f>
        <v>0</v>
      </c>
      <c r="BJ1026" s="16" t="s">
        <v>83</v>
      </c>
      <c r="BK1026" s="145">
        <f>ROUND(I1026*H1026,2)</f>
        <v>0</v>
      </c>
      <c r="BL1026" s="16" t="s">
        <v>258</v>
      </c>
      <c r="BM1026" s="144" t="s">
        <v>1575</v>
      </c>
    </row>
    <row r="1027" spans="2:47" s="1" customFormat="1" ht="19.2">
      <c r="B1027" s="31"/>
      <c r="D1027" s="146" t="s">
        <v>158</v>
      </c>
      <c r="F1027" s="147" t="s">
        <v>1567</v>
      </c>
      <c r="I1027" s="148"/>
      <c r="L1027" s="31"/>
      <c r="M1027" s="149"/>
      <c r="T1027" s="53"/>
      <c r="AT1027" s="16" t="s">
        <v>158</v>
      </c>
      <c r="AU1027" s="16" t="s">
        <v>85</v>
      </c>
    </row>
    <row r="1028" spans="2:65" s="1" customFormat="1" ht="24.15" customHeight="1">
      <c r="B1028" s="31"/>
      <c r="C1028" s="132" t="s">
        <v>1576</v>
      </c>
      <c r="D1028" s="132" t="s">
        <v>152</v>
      </c>
      <c r="E1028" s="133" t="s">
        <v>1577</v>
      </c>
      <c r="F1028" s="134" t="s">
        <v>1578</v>
      </c>
      <c r="G1028" s="135" t="s">
        <v>467</v>
      </c>
      <c r="H1028" s="136">
        <v>1</v>
      </c>
      <c r="I1028" s="137"/>
      <c r="J1028" s="138">
        <f>ROUND(I1028*H1028,2)</f>
        <v>0</v>
      </c>
      <c r="K1028" s="139"/>
      <c r="L1028" s="31"/>
      <c r="M1028" s="140" t="s">
        <v>1</v>
      </c>
      <c r="N1028" s="141" t="s">
        <v>41</v>
      </c>
      <c r="P1028" s="142">
        <f>O1028*H1028</f>
        <v>0</v>
      </c>
      <c r="Q1028" s="142">
        <v>0.00026</v>
      </c>
      <c r="R1028" s="142">
        <f>Q1028*H1028</f>
        <v>0.00026</v>
      </c>
      <c r="S1028" s="142">
        <v>0</v>
      </c>
      <c r="T1028" s="143">
        <f>S1028*H1028</f>
        <v>0</v>
      </c>
      <c r="AR1028" s="144" t="s">
        <v>258</v>
      </c>
      <c r="AT1028" s="144" t="s">
        <v>152</v>
      </c>
      <c r="AU1028" s="144" t="s">
        <v>85</v>
      </c>
      <c r="AY1028" s="16" t="s">
        <v>150</v>
      </c>
      <c r="BE1028" s="145">
        <f>IF(N1028="základní",J1028,0)</f>
        <v>0</v>
      </c>
      <c r="BF1028" s="145">
        <f>IF(N1028="snížená",J1028,0)</f>
        <v>0</v>
      </c>
      <c r="BG1028" s="145">
        <f>IF(N1028="zákl. přenesená",J1028,0)</f>
        <v>0</v>
      </c>
      <c r="BH1028" s="145">
        <f>IF(N1028="sníž. přenesená",J1028,0)</f>
        <v>0</v>
      </c>
      <c r="BI1028" s="145">
        <f>IF(N1028="nulová",J1028,0)</f>
        <v>0</v>
      </c>
      <c r="BJ1028" s="16" t="s">
        <v>83</v>
      </c>
      <c r="BK1028" s="145">
        <f>ROUND(I1028*H1028,2)</f>
        <v>0</v>
      </c>
      <c r="BL1028" s="16" t="s">
        <v>258</v>
      </c>
      <c r="BM1028" s="144" t="s">
        <v>1579</v>
      </c>
    </row>
    <row r="1029" spans="2:47" s="1" customFormat="1" ht="19.2">
      <c r="B1029" s="31"/>
      <c r="D1029" s="146" t="s">
        <v>158</v>
      </c>
      <c r="F1029" s="147" t="s">
        <v>1567</v>
      </c>
      <c r="I1029" s="148"/>
      <c r="L1029" s="31"/>
      <c r="M1029" s="149"/>
      <c r="T1029" s="53"/>
      <c r="AT1029" s="16" t="s">
        <v>158</v>
      </c>
      <c r="AU1029" s="16" t="s">
        <v>85</v>
      </c>
    </row>
    <row r="1030" spans="2:65" s="1" customFormat="1" ht="24.15" customHeight="1">
      <c r="B1030" s="31"/>
      <c r="C1030" s="132" t="s">
        <v>1580</v>
      </c>
      <c r="D1030" s="132" t="s">
        <v>152</v>
      </c>
      <c r="E1030" s="133" t="s">
        <v>1581</v>
      </c>
      <c r="F1030" s="134" t="s">
        <v>1582</v>
      </c>
      <c r="G1030" s="135" t="s">
        <v>467</v>
      </c>
      <c r="H1030" s="136">
        <v>1</v>
      </c>
      <c r="I1030" s="137"/>
      <c r="J1030" s="138">
        <f>ROUND(I1030*H1030,2)</f>
        <v>0</v>
      </c>
      <c r="K1030" s="139"/>
      <c r="L1030" s="31"/>
      <c r="M1030" s="140" t="s">
        <v>1</v>
      </c>
      <c r="N1030" s="141" t="s">
        <v>41</v>
      </c>
      <c r="P1030" s="142">
        <f>O1030*H1030</f>
        <v>0</v>
      </c>
      <c r="Q1030" s="142">
        <v>0.00026</v>
      </c>
      <c r="R1030" s="142">
        <f>Q1030*H1030</f>
        <v>0.00026</v>
      </c>
      <c r="S1030" s="142">
        <v>0</v>
      </c>
      <c r="T1030" s="143">
        <f>S1030*H1030</f>
        <v>0</v>
      </c>
      <c r="AR1030" s="144" t="s">
        <v>258</v>
      </c>
      <c r="AT1030" s="144" t="s">
        <v>152</v>
      </c>
      <c r="AU1030" s="144" t="s">
        <v>85</v>
      </c>
      <c r="AY1030" s="16" t="s">
        <v>150</v>
      </c>
      <c r="BE1030" s="145">
        <f>IF(N1030="základní",J1030,0)</f>
        <v>0</v>
      </c>
      <c r="BF1030" s="145">
        <f>IF(N1030="snížená",J1030,0)</f>
        <v>0</v>
      </c>
      <c r="BG1030" s="145">
        <f>IF(N1030="zákl. přenesená",J1030,0)</f>
        <v>0</v>
      </c>
      <c r="BH1030" s="145">
        <f>IF(N1030="sníž. přenesená",J1030,0)</f>
        <v>0</v>
      </c>
      <c r="BI1030" s="145">
        <f>IF(N1030="nulová",J1030,0)</f>
        <v>0</v>
      </c>
      <c r="BJ1030" s="16" t="s">
        <v>83</v>
      </c>
      <c r="BK1030" s="145">
        <f>ROUND(I1030*H1030,2)</f>
        <v>0</v>
      </c>
      <c r="BL1030" s="16" t="s">
        <v>258</v>
      </c>
      <c r="BM1030" s="144" t="s">
        <v>1583</v>
      </c>
    </row>
    <row r="1031" spans="2:47" s="1" customFormat="1" ht="19.2">
      <c r="B1031" s="31"/>
      <c r="D1031" s="146" t="s">
        <v>158</v>
      </c>
      <c r="F1031" s="147" t="s">
        <v>1567</v>
      </c>
      <c r="I1031" s="148"/>
      <c r="L1031" s="31"/>
      <c r="M1031" s="149"/>
      <c r="T1031" s="53"/>
      <c r="AT1031" s="16" t="s">
        <v>158</v>
      </c>
      <c r="AU1031" s="16" t="s">
        <v>85</v>
      </c>
    </row>
    <row r="1032" spans="2:65" s="1" customFormat="1" ht="24.15" customHeight="1">
      <c r="B1032" s="31"/>
      <c r="C1032" s="132" t="s">
        <v>1584</v>
      </c>
      <c r="D1032" s="132" t="s">
        <v>152</v>
      </c>
      <c r="E1032" s="133" t="s">
        <v>1585</v>
      </c>
      <c r="F1032" s="134" t="s">
        <v>1586</v>
      </c>
      <c r="G1032" s="135" t="s">
        <v>467</v>
      </c>
      <c r="H1032" s="136">
        <v>1</v>
      </c>
      <c r="I1032" s="137"/>
      <c r="J1032" s="138">
        <f>ROUND(I1032*H1032,2)</f>
        <v>0</v>
      </c>
      <c r="K1032" s="139"/>
      <c r="L1032" s="31"/>
      <c r="M1032" s="140" t="s">
        <v>1</v>
      </c>
      <c r="N1032" s="141" t="s">
        <v>41</v>
      </c>
      <c r="P1032" s="142">
        <f>O1032*H1032</f>
        <v>0</v>
      </c>
      <c r="Q1032" s="142">
        <v>0.00026</v>
      </c>
      <c r="R1032" s="142">
        <f>Q1032*H1032</f>
        <v>0.00026</v>
      </c>
      <c r="S1032" s="142">
        <v>0</v>
      </c>
      <c r="T1032" s="143">
        <f>S1032*H1032</f>
        <v>0</v>
      </c>
      <c r="AR1032" s="144" t="s">
        <v>258</v>
      </c>
      <c r="AT1032" s="144" t="s">
        <v>152</v>
      </c>
      <c r="AU1032" s="144" t="s">
        <v>85</v>
      </c>
      <c r="AY1032" s="16" t="s">
        <v>150</v>
      </c>
      <c r="BE1032" s="145">
        <f>IF(N1032="základní",J1032,0)</f>
        <v>0</v>
      </c>
      <c r="BF1032" s="145">
        <f>IF(N1032="snížená",J1032,0)</f>
        <v>0</v>
      </c>
      <c r="BG1032" s="145">
        <f>IF(N1032="zákl. přenesená",J1032,0)</f>
        <v>0</v>
      </c>
      <c r="BH1032" s="145">
        <f>IF(N1032="sníž. přenesená",J1032,0)</f>
        <v>0</v>
      </c>
      <c r="BI1032" s="145">
        <f>IF(N1032="nulová",J1032,0)</f>
        <v>0</v>
      </c>
      <c r="BJ1032" s="16" t="s">
        <v>83</v>
      </c>
      <c r="BK1032" s="145">
        <f>ROUND(I1032*H1032,2)</f>
        <v>0</v>
      </c>
      <c r="BL1032" s="16" t="s">
        <v>258</v>
      </c>
      <c r="BM1032" s="144" t="s">
        <v>1587</v>
      </c>
    </row>
    <row r="1033" spans="2:47" s="1" customFormat="1" ht="19.2">
      <c r="B1033" s="31"/>
      <c r="D1033" s="146" t="s">
        <v>158</v>
      </c>
      <c r="F1033" s="147" t="s">
        <v>1567</v>
      </c>
      <c r="I1033" s="148"/>
      <c r="L1033" s="31"/>
      <c r="M1033" s="149"/>
      <c r="T1033" s="53"/>
      <c r="AT1033" s="16" t="s">
        <v>158</v>
      </c>
      <c r="AU1033" s="16" t="s">
        <v>85</v>
      </c>
    </row>
    <row r="1034" spans="2:65" s="1" customFormat="1" ht="24.15" customHeight="1">
      <c r="B1034" s="31"/>
      <c r="C1034" s="132" t="s">
        <v>1588</v>
      </c>
      <c r="D1034" s="132" t="s">
        <v>152</v>
      </c>
      <c r="E1034" s="133" t="s">
        <v>1589</v>
      </c>
      <c r="F1034" s="134" t="s">
        <v>1590</v>
      </c>
      <c r="G1034" s="135" t="s">
        <v>467</v>
      </c>
      <c r="H1034" s="136">
        <v>1</v>
      </c>
      <c r="I1034" s="137"/>
      <c r="J1034" s="138">
        <f>ROUND(I1034*H1034,2)</f>
        <v>0</v>
      </c>
      <c r="K1034" s="139"/>
      <c r="L1034" s="31"/>
      <c r="M1034" s="140" t="s">
        <v>1</v>
      </c>
      <c r="N1034" s="141" t="s">
        <v>41</v>
      </c>
      <c r="P1034" s="142">
        <f>O1034*H1034</f>
        <v>0</v>
      </c>
      <c r="Q1034" s="142">
        <v>0.00026</v>
      </c>
      <c r="R1034" s="142">
        <f>Q1034*H1034</f>
        <v>0.00026</v>
      </c>
      <c r="S1034" s="142">
        <v>0</v>
      </c>
      <c r="T1034" s="143">
        <f>S1034*H1034</f>
        <v>0</v>
      </c>
      <c r="AR1034" s="144" t="s">
        <v>258</v>
      </c>
      <c r="AT1034" s="144" t="s">
        <v>152</v>
      </c>
      <c r="AU1034" s="144" t="s">
        <v>85</v>
      </c>
      <c r="AY1034" s="16" t="s">
        <v>150</v>
      </c>
      <c r="BE1034" s="145">
        <f>IF(N1034="základní",J1034,0)</f>
        <v>0</v>
      </c>
      <c r="BF1034" s="145">
        <f>IF(N1034="snížená",J1034,0)</f>
        <v>0</v>
      </c>
      <c r="BG1034" s="145">
        <f>IF(N1034="zákl. přenesená",J1034,0)</f>
        <v>0</v>
      </c>
      <c r="BH1034" s="145">
        <f>IF(N1034="sníž. přenesená",J1034,0)</f>
        <v>0</v>
      </c>
      <c r="BI1034" s="145">
        <f>IF(N1034="nulová",J1034,0)</f>
        <v>0</v>
      </c>
      <c r="BJ1034" s="16" t="s">
        <v>83</v>
      </c>
      <c r="BK1034" s="145">
        <f>ROUND(I1034*H1034,2)</f>
        <v>0</v>
      </c>
      <c r="BL1034" s="16" t="s">
        <v>258</v>
      </c>
      <c r="BM1034" s="144" t="s">
        <v>1591</v>
      </c>
    </row>
    <row r="1035" spans="2:47" s="1" customFormat="1" ht="19.2">
      <c r="B1035" s="31"/>
      <c r="D1035" s="146" t="s">
        <v>158</v>
      </c>
      <c r="F1035" s="147" t="s">
        <v>1567</v>
      </c>
      <c r="I1035" s="148"/>
      <c r="L1035" s="31"/>
      <c r="M1035" s="149"/>
      <c r="T1035" s="53"/>
      <c r="AT1035" s="16" t="s">
        <v>158</v>
      </c>
      <c r="AU1035" s="16" t="s">
        <v>85</v>
      </c>
    </row>
    <row r="1036" spans="2:65" s="1" customFormat="1" ht="24.15" customHeight="1">
      <c r="B1036" s="31"/>
      <c r="C1036" s="132" t="s">
        <v>1592</v>
      </c>
      <c r="D1036" s="132" t="s">
        <v>152</v>
      </c>
      <c r="E1036" s="133" t="s">
        <v>1593</v>
      </c>
      <c r="F1036" s="134" t="s">
        <v>1594</v>
      </c>
      <c r="G1036" s="135" t="s">
        <v>467</v>
      </c>
      <c r="H1036" s="136">
        <v>1</v>
      </c>
      <c r="I1036" s="137"/>
      <c r="J1036" s="138">
        <f>ROUND(I1036*H1036,2)</f>
        <v>0</v>
      </c>
      <c r="K1036" s="139"/>
      <c r="L1036" s="31"/>
      <c r="M1036" s="140" t="s">
        <v>1</v>
      </c>
      <c r="N1036" s="141" t="s">
        <v>41</v>
      </c>
      <c r="P1036" s="142">
        <f>O1036*H1036</f>
        <v>0</v>
      </c>
      <c r="Q1036" s="142">
        <v>0.00026</v>
      </c>
      <c r="R1036" s="142">
        <f>Q1036*H1036</f>
        <v>0.00026</v>
      </c>
      <c r="S1036" s="142">
        <v>0</v>
      </c>
      <c r="T1036" s="143">
        <f>S1036*H1036</f>
        <v>0</v>
      </c>
      <c r="AR1036" s="144" t="s">
        <v>258</v>
      </c>
      <c r="AT1036" s="144" t="s">
        <v>152</v>
      </c>
      <c r="AU1036" s="144" t="s">
        <v>85</v>
      </c>
      <c r="AY1036" s="16" t="s">
        <v>150</v>
      </c>
      <c r="BE1036" s="145">
        <f>IF(N1036="základní",J1036,0)</f>
        <v>0</v>
      </c>
      <c r="BF1036" s="145">
        <f>IF(N1036="snížená",J1036,0)</f>
        <v>0</v>
      </c>
      <c r="BG1036" s="145">
        <f>IF(N1036="zákl. přenesená",J1036,0)</f>
        <v>0</v>
      </c>
      <c r="BH1036" s="145">
        <f>IF(N1036="sníž. přenesená",J1036,0)</f>
        <v>0</v>
      </c>
      <c r="BI1036" s="145">
        <f>IF(N1036="nulová",J1036,0)</f>
        <v>0</v>
      </c>
      <c r="BJ1036" s="16" t="s">
        <v>83</v>
      </c>
      <c r="BK1036" s="145">
        <f>ROUND(I1036*H1036,2)</f>
        <v>0</v>
      </c>
      <c r="BL1036" s="16" t="s">
        <v>258</v>
      </c>
      <c r="BM1036" s="144" t="s">
        <v>1595</v>
      </c>
    </row>
    <row r="1037" spans="2:47" s="1" customFormat="1" ht="19.2">
      <c r="B1037" s="31"/>
      <c r="D1037" s="146" t="s">
        <v>158</v>
      </c>
      <c r="F1037" s="147" t="s">
        <v>1567</v>
      </c>
      <c r="I1037" s="148"/>
      <c r="L1037" s="31"/>
      <c r="M1037" s="149"/>
      <c r="T1037" s="53"/>
      <c r="AT1037" s="16" t="s">
        <v>158</v>
      </c>
      <c r="AU1037" s="16" t="s">
        <v>85</v>
      </c>
    </row>
    <row r="1038" spans="2:65" s="1" customFormat="1" ht="24.15" customHeight="1">
      <c r="B1038" s="31"/>
      <c r="C1038" s="132" t="s">
        <v>1596</v>
      </c>
      <c r="D1038" s="132" t="s">
        <v>152</v>
      </c>
      <c r="E1038" s="133" t="s">
        <v>1597</v>
      </c>
      <c r="F1038" s="134" t="s">
        <v>1598</v>
      </c>
      <c r="G1038" s="135" t="s">
        <v>467</v>
      </c>
      <c r="H1038" s="136">
        <v>1</v>
      </c>
      <c r="I1038" s="137"/>
      <c r="J1038" s="138">
        <f>ROUND(I1038*H1038,2)</f>
        <v>0</v>
      </c>
      <c r="K1038" s="139"/>
      <c r="L1038" s="31"/>
      <c r="M1038" s="140" t="s">
        <v>1</v>
      </c>
      <c r="N1038" s="141" t="s">
        <v>41</v>
      </c>
      <c r="P1038" s="142">
        <f>O1038*H1038</f>
        <v>0</v>
      </c>
      <c r="Q1038" s="142">
        <v>0.00026</v>
      </c>
      <c r="R1038" s="142">
        <f>Q1038*H1038</f>
        <v>0.00026</v>
      </c>
      <c r="S1038" s="142">
        <v>0</v>
      </c>
      <c r="T1038" s="143">
        <f>S1038*H1038</f>
        <v>0</v>
      </c>
      <c r="AR1038" s="144" t="s">
        <v>258</v>
      </c>
      <c r="AT1038" s="144" t="s">
        <v>152</v>
      </c>
      <c r="AU1038" s="144" t="s">
        <v>85</v>
      </c>
      <c r="AY1038" s="16" t="s">
        <v>150</v>
      </c>
      <c r="BE1038" s="145">
        <f>IF(N1038="základní",J1038,0)</f>
        <v>0</v>
      </c>
      <c r="BF1038" s="145">
        <f>IF(N1038="snížená",J1038,0)</f>
        <v>0</v>
      </c>
      <c r="BG1038" s="145">
        <f>IF(N1038="zákl. přenesená",J1038,0)</f>
        <v>0</v>
      </c>
      <c r="BH1038" s="145">
        <f>IF(N1038="sníž. přenesená",J1038,0)</f>
        <v>0</v>
      </c>
      <c r="BI1038" s="145">
        <f>IF(N1038="nulová",J1038,0)</f>
        <v>0</v>
      </c>
      <c r="BJ1038" s="16" t="s">
        <v>83</v>
      </c>
      <c r="BK1038" s="145">
        <f>ROUND(I1038*H1038,2)</f>
        <v>0</v>
      </c>
      <c r="BL1038" s="16" t="s">
        <v>258</v>
      </c>
      <c r="BM1038" s="144" t="s">
        <v>1599</v>
      </c>
    </row>
    <row r="1039" spans="2:47" s="1" customFormat="1" ht="19.2">
      <c r="B1039" s="31"/>
      <c r="D1039" s="146" t="s">
        <v>158</v>
      </c>
      <c r="F1039" s="147" t="s">
        <v>1567</v>
      </c>
      <c r="I1039" s="148"/>
      <c r="L1039" s="31"/>
      <c r="M1039" s="149"/>
      <c r="T1039" s="53"/>
      <c r="AT1039" s="16" t="s">
        <v>158</v>
      </c>
      <c r="AU1039" s="16" t="s">
        <v>85</v>
      </c>
    </row>
    <row r="1040" spans="2:65" s="1" customFormat="1" ht="24.15" customHeight="1">
      <c r="B1040" s="31"/>
      <c r="C1040" s="132" t="s">
        <v>1600</v>
      </c>
      <c r="D1040" s="132" t="s">
        <v>152</v>
      </c>
      <c r="E1040" s="133" t="s">
        <v>1601</v>
      </c>
      <c r="F1040" s="134" t="s">
        <v>1602</v>
      </c>
      <c r="G1040" s="135" t="s">
        <v>467</v>
      </c>
      <c r="H1040" s="136">
        <v>1</v>
      </c>
      <c r="I1040" s="137"/>
      <c r="J1040" s="138">
        <f>ROUND(I1040*H1040,2)</f>
        <v>0</v>
      </c>
      <c r="K1040" s="139"/>
      <c r="L1040" s="31"/>
      <c r="M1040" s="140" t="s">
        <v>1</v>
      </c>
      <c r="N1040" s="141" t="s">
        <v>41</v>
      </c>
      <c r="P1040" s="142">
        <f>O1040*H1040</f>
        <v>0</v>
      </c>
      <c r="Q1040" s="142">
        <v>0.00026</v>
      </c>
      <c r="R1040" s="142">
        <f>Q1040*H1040</f>
        <v>0.00026</v>
      </c>
      <c r="S1040" s="142">
        <v>0</v>
      </c>
      <c r="T1040" s="143">
        <f>S1040*H1040</f>
        <v>0</v>
      </c>
      <c r="AR1040" s="144" t="s">
        <v>258</v>
      </c>
      <c r="AT1040" s="144" t="s">
        <v>152</v>
      </c>
      <c r="AU1040" s="144" t="s">
        <v>85</v>
      </c>
      <c r="AY1040" s="16" t="s">
        <v>150</v>
      </c>
      <c r="BE1040" s="145">
        <f>IF(N1040="základní",J1040,0)</f>
        <v>0</v>
      </c>
      <c r="BF1040" s="145">
        <f>IF(N1040="snížená",J1040,0)</f>
        <v>0</v>
      </c>
      <c r="BG1040" s="145">
        <f>IF(N1040="zákl. přenesená",J1040,0)</f>
        <v>0</v>
      </c>
      <c r="BH1040" s="145">
        <f>IF(N1040="sníž. přenesená",J1040,0)</f>
        <v>0</v>
      </c>
      <c r="BI1040" s="145">
        <f>IF(N1040="nulová",J1040,0)</f>
        <v>0</v>
      </c>
      <c r="BJ1040" s="16" t="s">
        <v>83</v>
      </c>
      <c r="BK1040" s="145">
        <f>ROUND(I1040*H1040,2)</f>
        <v>0</v>
      </c>
      <c r="BL1040" s="16" t="s">
        <v>258</v>
      </c>
      <c r="BM1040" s="144" t="s">
        <v>1603</v>
      </c>
    </row>
    <row r="1041" spans="2:47" s="1" customFormat="1" ht="19.2">
      <c r="B1041" s="31"/>
      <c r="D1041" s="146" t="s">
        <v>158</v>
      </c>
      <c r="F1041" s="147" t="s">
        <v>1567</v>
      </c>
      <c r="I1041" s="148"/>
      <c r="L1041" s="31"/>
      <c r="M1041" s="149"/>
      <c r="T1041" s="53"/>
      <c r="AT1041" s="16" t="s">
        <v>158</v>
      </c>
      <c r="AU1041" s="16" t="s">
        <v>85</v>
      </c>
    </row>
    <row r="1042" spans="2:65" s="1" customFormat="1" ht="24.15" customHeight="1">
      <c r="B1042" s="31"/>
      <c r="C1042" s="132" t="s">
        <v>1604</v>
      </c>
      <c r="D1042" s="132" t="s">
        <v>152</v>
      </c>
      <c r="E1042" s="133" t="s">
        <v>1605</v>
      </c>
      <c r="F1042" s="134" t="s">
        <v>1606</v>
      </c>
      <c r="G1042" s="135" t="s">
        <v>467</v>
      </c>
      <c r="H1042" s="136">
        <v>1</v>
      </c>
      <c r="I1042" s="137"/>
      <c r="J1042" s="138">
        <f>ROUND(I1042*H1042,2)</f>
        <v>0</v>
      </c>
      <c r="K1042" s="139"/>
      <c r="L1042" s="31"/>
      <c r="M1042" s="140" t="s">
        <v>1</v>
      </c>
      <c r="N1042" s="141" t="s">
        <v>41</v>
      </c>
      <c r="P1042" s="142">
        <f>O1042*H1042</f>
        <v>0</v>
      </c>
      <c r="Q1042" s="142">
        <v>0.00026</v>
      </c>
      <c r="R1042" s="142">
        <f>Q1042*H1042</f>
        <v>0.00026</v>
      </c>
      <c r="S1042" s="142">
        <v>0</v>
      </c>
      <c r="T1042" s="143">
        <f>S1042*H1042</f>
        <v>0</v>
      </c>
      <c r="AR1042" s="144" t="s">
        <v>258</v>
      </c>
      <c r="AT1042" s="144" t="s">
        <v>152</v>
      </c>
      <c r="AU1042" s="144" t="s">
        <v>85</v>
      </c>
      <c r="AY1042" s="16" t="s">
        <v>150</v>
      </c>
      <c r="BE1042" s="145">
        <f>IF(N1042="základní",J1042,0)</f>
        <v>0</v>
      </c>
      <c r="BF1042" s="145">
        <f>IF(N1042="snížená",J1042,0)</f>
        <v>0</v>
      </c>
      <c r="BG1042" s="145">
        <f>IF(N1042="zákl. přenesená",J1042,0)</f>
        <v>0</v>
      </c>
      <c r="BH1042" s="145">
        <f>IF(N1042="sníž. přenesená",J1042,0)</f>
        <v>0</v>
      </c>
      <c r="BI1042" s="145">
        <f>IF(N1042="nulová",J1042,0)</f>
        <v>0</v>
      </c>
      <c r="BJ1042" s="16" t="s">
        <v>83</v>
      </c>
      <c r="BK1042" s="145">
        <f>ROUND(I1042*H1042,2)</f>
        <v>0</v>
      </c>
      <c r="BL1042" s="16" t="s">
        <v>258</v>
      </c>
      <c r="BM1042" s="144" t="s">
        <v>1607</v>
      </c>
    </row>
    <row r="1043" spans="2:47" s="1" customFormat="1" ht="19.2">
      <c r="B1043" s="31"/>
      <c r="D1043" s="146" t="s">
        <v>158</v>
      </c>
      <c r="F1043" s="147" t="s">
        <v>1567</v>
      </c>
      <c r="I1043" s="148"/>
      <c r="L1043" s="31"/>
      <c r="M1043" s="149"/>
      <c r="T1043" s="53"/>
      <c r="AT1043" s="16" t="s">
        <v>158</v>
      </c>
      <c r="AU1043" s="16" t="s">
        <v>85</v>
      </c>
    </row>
    <row r="1044" spans="2:65" s="1" customFormat="1" ht="24.15" customHeight="1">
      <c r="B1044" s="31"/>
      <c r="C1044" s="132" t="s">
        <v>1608</v>
      </c>
      <c r="D1044" s="132" t="s">
        <v>152</v>
      </c>
      <c r="E1044" s="133" t="s">
        <v>1609</v>
      </c>
      <c r="F1044" s="134" t="s">
        <v>1610</v>
      </c>
      <c r="G1044" s="135" t="s">
        <v>467</v>
      </c>
      <c r="H1044" s="136">
        <v>1</v>
      </c>
      <c r="I1044" s="137"/>
      <c r="J1044" s="138">
        <f>ROUND(I1044*H1044,2)</f>
        <v>0</v>
      </c>
      <c r="K1044" s="139"/>
      <c r="L1044" s="31"/>
      <c r="M1044" s="140" t="s">
        <v>1</v>
      </c>
      <c r="N1044" s="141" t="s">
        <v>41</v>
      </c>
      <c r="P1044" s="142">
        <f>O1044*H1044</f>
        <v>0</v>
      </c>
      <c r="Q1044" s="142">
        <v>0.00026</v>
      </c>
      <c r="R1044" s="142">
        <f>Q1044*H1044</f>
        <v>0.00026</v>
      </c>
      <c r="S1044" s="142">
        <v>0</v>
      </c>
      <c r="T1044" s="143">
        <f>S1044*H1044</f>
        <v>0</v>
      </c>
      <c r="AR1044" s="144" t="s">
        <v>258</v>
      </c>
      <c r="AT1044" s="144" t="s">
        <v>152</v>
      </c>
      <c r="AU1044" s="144" t="s">
        <v>85</v>
      </c>
      <c r="AY1044" s="16" t="s">
        <v>150</v>
      </c>
      <c r="BE1044" s="145">
        <f>IF(N1044="základní",J1044,0)</f>
        <v>0</v>
      </c>
      <c r="BF1044" s="145">
        <f>IF(N1044="snížená",J1044,0)</f>
        <v>0</v>
      </c>
      <c r="BG1044" s="145">
        <f>IF(N1044="zákl. přenesená",J1044,0)</f>
        <v>0</v>
      </c>
      <c r="BH1044" s="145">
        <f>IF(N1044="sníž. přenesená",J1044,0)</f>
        <v>0</v>
      </c>
      <c r="BI1044" s="145">
        <f>IF(N1044="nulová",J1044,0)</f>
        <v>0</v>
      </c>
      <c r="BJ1044" s="16" t="s">
        <v>83</v>
      </c>
      <c r="BK1044" s="145">
        <f>ROUND(I1044*H1044,2)</f>
        <v>0</v>
      </c>
      <c r="BL1044" s="16" t="s">
        <v>258</v>
      </c>
      <c r="BM1044" s="144" t="s">
        <v>1611</v>
      </c>
    </row>
    <row r="1045" spans="2:47" s="1" customFormat="1" ht="19.2">
      <c r="B1045" s="31"/>
      <c r="D1045" s="146" t="s">
        <v>158</v>
      </c>
      <c r="F1045" s="147" t="s">
        <v>1567</v>
      </c>
      <c r="I1045" s="148"/>
      <c r="L1045" s="31"/>
      <c r="M1045" s="149"/>
      <c r="T1045" s="53"/>
      <c r="AT1045" s="16" t="s">
        <v>158</v>
      </c>
      <c r="AU1045" s="16" t="s">
        <v>85</v>
      </c>
    </row>
    <row r="1046" spans="2:65" s="1" customFormat="1" ht="33" customHeight="1">
      <c r="B1046" s="31"/>
      <c r="C1046" s="132" t="s">
        <v>1612</v>
      </c>
      <c r="D1046" s="132" t="s">
        <v>152</v>
      </c>
      <c r="E1046" s="133" t="s">
        <v>1613</v>
      </c>
      <c r="F1046" s="134" t="s">
        <v>1614</v>
      </c>
      <c r="G1046" s="135" t="s">
        <v>467</v>
      </c>
      <c r="H1046" s="136">
        <v>1</v>
      </c>
      <c r="I1046" s="137"/>
      <c r="J1046" s="138">
        <f>ROUND(I1046*H1046,2)</f>
        <v>0</v>
      </c>
      <c r="K1046" s="139"/>
      <c r="L1046" s="31"/>
      <c r="M1046" s="140" t="s">
        <v>1</v>
      </c>
      <c r="N1046" s="141" t="s">
        <v>41</v>
      </c>
      <c r="P1046" s="142">
        <f>O1046*H1046</f>
        <v>0</v>
      </c>
      <c r="Q1046" s="142">
        <v>0.00026</v>
      </c>
      <c r="R1046" s="142">
        <f>Q1046*H1046</f>
        <v>0.00026</v>
      </c>
      <c r="S1046" s="142">
        <v>0</v>
      </c>
      <c r="T1046" s="143">
        <f>S1046*H1046</f>
        <v>0</v>
      </c>
      <c r="AR1046" s="144" t="s">
        <v>258</v>
      </c>
      <c r="AT1046" s="144" t="s">
        <v>152</v>
      </c>
      <c r="AU1046" s="144" t="s">
        <v>85</v>
      </c>
      <c r="AY1046" s="16" t="s">
        <v>150</v>
      </c>
      <c r="BE1046" s="145">
        <f>IF(N1046="základní",J1046,0)</f>
        <v>0</v>
      </c>
      <c r="BF1046" s="145">
        <f>IF(N1046="snížená",J1046,0)</f>
        <v>0</v>
      </c>
      <c r="BG1046" s="145">
        <f>IF(N1046="zákl. přenesená",J1046,0)</f>
        <v>0</v>
      </c>
      <c r="BH1046" s="145">
        <f>IF(N1046="sníž. přenesená",J1046,0)</f>
        <v>0</v>
      </c>
      <c r="BI1046" s="145">
        <f>IF(N1046="nulová",J1046,0)</f>
        <v>0</v>
      </c>
      <c r="BJ1046" s="16" t="s">
        <v>83</v>
      </c>
      <c r="BK1046" s="145">
        <f>ROUND(I1046*H1046,2)</f>
        <v>0</v>
      </c>
      <c r="BL1046" s="16" t="s">
        <v>258</v>
      </c>
      <c r="BM1046" s="144" t="s">
        <v>1615</v>
      </c>
    </row>
    <row r="1047" spans="2:47" s="1" customFormat="1" ht="19.2">
      <c r="B1047" s="31"/>
      <c r="D1047" s="146" t="s">
        <v>158</v>
      </c>
      <c r="F1047" s="147" t="s">
        <v>1567</v>
      </c>
      <c r="I1047" s="148"/>
      <c r="L1047" s="31"/>
      <c r="M1047" s="149"/>
      <c r="T1047" s="53"/>
      <c r="AT1047" s="16" t="s">
        <v>158</v>
      </c>
      <c r="AU1047" s="16" t="s">
        <v>85</v>
      </c>
    </row>
    <row r="1048" spans="2:65" s="1" customFormat="1" ht="33" customHeight="1">
      <c r="B1048" s="31"/>
      <c r="C1048" s="132" t="s">
        <v>1616</v>
      </c>
      <c r="D1048" s="132" t="s">
        <v>152</v>
      </c>
      <c r="E1048" s="133" t="s">
        <v>1617</v>
      </c>
      <c r="F1048" s="134" t="s">
        <v>1618</v>
      </c>
      <c r="G1048" s="135" t="s">
        <v>467</v>
      </c>
      <c r="H1048" s="136">
        <v>1</v>
      </c>
      <c r="I1048" s="137"/>
      <c r="J1048" s="138">
        <f>ROUND(I1048*H1048,2)</f>
        <v>0</v>
      </c>
      <c r="K1048" s="139"/>
      <c r="L1048" s="31"/>
      <c r="M1048" s="140" t="s">
        <v>1</v>
      </c>
      <c r="N1048" s="141" t="s">
        <v>41</v>
      </c>
      <c r="P1048" s="142">
        <f>O1048*H1048</f>
        <v>0</v>
      </c>
      <c r="Q1048" s="142">
        <v>0.00026</v>
      </c>
      <c r="R1048" s="142">
        <f>Q1048*H1048</f>
        <v>0.00026</v>
      </c>
      <c r="S1048" s="142">
        <v>0</v>
      </c>
      <c r="T1048" s="143">
        <f>S1048*H1048</f>
        <v>0</v>
      </c>
      <c r="AR1048" s="144" t="s">
        <v>258</v>
      </c>
      <c r="AT1048" s="144" t="s">
        <v>152</v>
      </c>
      <c r="AU1048" s="144" t="s">
        <v>85</v>
      </c>
      <c r="AY1048" s="16" t="s">
        <v>150</v>
      </c>
      <c r="BE1048" s="145">
        <f>IF(N1048="základní",J1048,0)</f>
        <v>0</v>
      </c>
      <c r="BF1048" s="145">
        <f>IF(N1048="snížená",J1048,0)</f>
        <v>0</v>
      </c>
      <c r="BG1048" s="145">
        <f>IF(N1048="zákl. přenesená",J1048,0)</f>
        <v>0</v>
      </c>
      <c r="BH1048" s="145">
        <f>IF(N1048="sníž. přenesená",J1048,0)</f>
        <v>0</v>
      </c>
      <c r="BI1048" s="145">
        <f>IF(N1048="nulová",J1048,0)</f>
        <v>0</v>
      </c>
      <c r="BJ1048" s="16" t="s">
        <v>83</v>
      </c>
      <c r="BK1048" s="145">
        <f>ROUND(I1048*H1048,2)</f>
        <v>0</v>
      </c>
      <c r="BL1048" s="16" t="s">
        <v>258</v>
      </c>
      <c r="BM1048" s="144" t="s">
        <v>1619</v>
      </c>
    </row>
    <row r="1049" spans="2:47" s="1" customFormat="1" ht="19.2">
      <c r="B1049" s="31"/>
      <c r="D1049" s="146" t="s">
        <v>158</v>
      </c>
      <c r="F1049" s="147" t="s">
        <v>1567</v>
      </c>
      <c r="I1049" s="148"/>
      <c r="L1049" s="31"/>
      <c r="M1049" s="149"/>
      <c r="T1049" s="53"/>
      <c r="AT1049" s="16" t="s">
        <v>158</v>
      </c>
      <c r="AU1049" s="16" t="s">
        <v>85</v>
      </c>
    </row>
    <row r="1050" spans="2:65" s="1" customFormat="1" ht="33" customHeight="1">
      <c r="B1050" s="31"/>
      <c r="C1050" s="132" t="s">
        <v>1620</v>
      </c>
      <c r="D1050" s="132" t="s">
        <v>152</v>
      </c>
      <c r="E1050" s="133" t="s">
        <v>1621</v>
      </c>
      <c r="F1050" s="134" t="s">
        <v>1622</v>
      </c>
      <c r="G1050" s="135" t="s">
        <v>467</v>
      </c>
      <c r="H1050" s="136">
        <v>1</v>
      </c>
      <c r="I1050" s="137"/>
      <c r="J1050" s="138">
        <f>ROUND(I1050*H1050,2)</f>
        <v>0</v>
      </c>
      <c r="K1050" s="139"/>
      <c r="L1050" s="31"/>
      <c r="M1050" s="140" t="s">
        <v>1</v>
      </c>
      <c r="N1050" s="141" t="s">
        <v>41</v>
      </c>
      <c r="P1050" s="142">
        <f>O1050*H1050</f>
        <v>0</v>
      </c>
      <c r="Q1050" s="142">
        <v>0.00026</v>
      </c>
      <c r="R1050" s="142">
        <f>Q1050*H1050</f>
        <v>0.00026</v>
      </c>
      <c r="S1050" s="142">
        <v>0</v>
      </c>
      <c r="T1050" s="143">
        <f>S1050*H1050</f>
        <v>0</v>
      </c>
      <c r="AR1050" s="144" t="s">
        <v>258</v>
      </c>
      <c r="AT1050" s="144" t="s">
        <v>152</v>
      </c>
      <c r="AU1050" s="144" t="s">
        <v>85</v>
      </c>
      <c r="AY1050" s="16" t="s">
        <v>150</v>
      </c>
      <c r="BE1050" s="145">
        <f>IF(N1050="základní",J1050,0)</f>
        <v>0</v>
      </c>
      <c r="BF1050" s="145">
        <f>IF(N1050="snížená",J1050,0)</f>
        <v>0</v>
      </c>
      <c r="BG1050" s="145">
        <f>IF(N1050="zákl. přenesená",J1050,0)</f>
        <v>0</v>
      </c>
      <c r="BH1050" s="145">
        <f>IF(N1050="sníž. přenesená",J1050,0)</f>
        <v>0</v>
      </c>
      <c r="BI1050" s="145">
        <f>IF(N1050="nulová",J1050,0)</f>
        <v>0</v>
      </c>
      <c r="BJ1050" s="16" t="s">
        <v>83</v>
      </c>
      <c r="BK1050" s="145">
        <f>ROUND(I1050*H1050,2)</f>
        <v>0</v>
      </c>
      <c r="BL1050" s="16" t="s">
        <v>258</v>
      </c>
      <c r="BM1050" s="144" t="s">
        <v>1623</v>
      </c>
    </row>
    <row r="1051" spans="2:47" s="1" customFormat="1" ht="19.2">
      <c r="B1051" s="31"/>
      <c r="D1051" s="146" t="s">
        <v>158</v>
      </c>
      <c r="F1051" s="147" t="s">
        <v>1567</v>
      </c>
      <c r="I1051" s="148"/>
      <c r="L1051" s="31"/>
      <c r="M1051" s="149"/>
      <c r="T1051" s="53"/>
      <c r="AT1051" s="16" t="s">
        <v>158</v>
      </c>
      <c r="AU1051" s="16" t="s">
        <v>85</v>
      </c>
    </row>
    <row r="1052" spans="2:65" s="1" customFormat="1" ht="48.9" customHeight="1">
      <c r="B1052" s="31"/>
      <c r="C1052" s="132" t="s">
        <v>1624</v>
      </c>
      <c r="D1052" s="132" t="s">
        <v>152</v>
      </c>
      <c r="E1052" s="133" t="s">
        <v>1625</v>
      </c>
      <c r="F1052" s="134" t="s">
        <v>1626</v>
      </c>
      <c r="G1052" s="135" t="s">
        <v>467</v>
      </c>
      <c r="H1052" s="136">
        <v>1</v>
      </c>
      <c r="I1052" s="137"/>
      <c r="J1052" s="138">
        <f>ROUND(I1052*H1052,2)</f>
        <v>0</v>
      </c>
      <c r="K1052" s="139"/>
      <c r="L1052" s="31"/>
      <c r="M1052" s="140" t="s">
        <v>1</v>
      </c>
      <c r="N1052" s="141" t="s">
        <v>41</v>
      </c>
      <c r="P1052" s="142">
        <f>O1052*H1052</f>
        <v>0</v>
      </c>
      <c r="Q1052" s="142">
        <v>0.00026</v>
      </c>
      <c r="R1052" s="142">
        <f>Q1052*H1052</f>
        <v>0.00026</v>
      </c>
      <c r="S1052" s="142">
        <v>0</v>
      </c>
      <c r="T1052" s="143">
        <f>S1052*H1052</f>
        <v>0</v>
      </c>
      <c r="AR1052" s="144" t="s">
        <v>258</v>
      </c>
      <c r="AT1052" s="144" t="s">
        <v>152</v>
      </c>
      <c r="AU1052" s="144" t="s">
        <v>85</v>
      </c>
      <c r="AY1052" s="16" t="s">
        <v>150</v>
      </c>
      <c r="BE1052" s="145">
        <f>IF(N1052="základní",J1052,0)</f>
        <v>0</v>
      </c>
      <c r="BF1052" s="145">
        <f>IF(N1052="snížená",J1052,0)</f>
        <v>0</v>
      </c>
      <c r="BG1052" s="145">
        <f>IF(N1052="zákl. přenesená",J1052,0)</f>
        <v>0</v>
      </c>
      <c r="BH1052" s="145">
        <f>IF(N1052="sníž. přenesená",J1052,0)</f>
        <v>0</v>
      </c>
      <c r="BI1052" s="145">
        <f>IF(N1052="nulová",J1052,0)</f>
        <v>0</v>
      </c>
      <c r="BJ1052" s="16" t="s">
        <v>83</v>
      </c>
      <c r="BK1052" s="145">
        <f>ROUND(I1052*H1052,2)</f>
        <v>0</v>
      </c>
      <c r="BL1052" s="16" t="s">
        <v>258</v>
      </c>
      <c r="BM1052" s="144" t="s">
        <v>1627</v>
      </c>
    </row>
    <row r="1053" spans="2:47" s="1" customFormat="1" ht="19.2">
      <c r="B1053" s="31"/>
      <c r="D1053" s="146" t="s">
        <v>158</v>
      </c>
      <c r="F1053" s="147" t="s">
        <v>1567</v>
      </c>
      <c r="I1053" s="148"/>
      <c r="L1053" s="31"/>
      <c r="M1053" s="149"/>
      <c r="T1053" s="53"/>
      <c r="AT1053" s="16" t="s">
        <v>158</v>
      </c>
      <c r="AU1053" s="16" t="s">
        <v>85</v>
      </c>
    </row>
    <row r="1054" spans="2:65" s="1" customFormat="1" ht="24.15" customHeight="1">
      <c r="B1054" s="31"/>
      <c r="C1054" s="132" t="s">
        <v>1628</v>
      </c>
      <c r="D1054" s="132" t="s">
        <v>152</v>
      </c>
      <c r="E1054" s="133" t="s">
        <v>1629</v>
      </c>
      <c r="F1054" s="134" t="s">
        <v>1630</v>
      </c>
      <c r="G1054" s="135" t="s">
        <v>467</v>
      </c>
      <c r="H1054" s="136">
        <v>1</v>
      </c>
      <c r="I1054" s="137"/>
      <c r="J1054" s="138">
        <f>ROUND(I1054*H1054,2)</f>
        <v>0</v>
      </c>
      <c r="K1054" s="139"/>
      <c r="L1054" s="31"/>
      <c r="M1054" s="140" t="s">
        <v>1</v>
      </c>
      <c r="N1054" s="141" t="s">
        <v>41</v>
      </c>
      <c r="P1054" s="142">
        <f>O1054*H1054</f>
        <v>0</v>
      </c>
      <c r="Q1054" s="142">
        <v>0.00026</v>
      </c>
      <c r="R1054" s="142">
        <f>Q1054*H1054</f>
        <v>0.00026</v>
      </c>
      <c r="S1054" s="142">
        <v>0</v>
      </c>
      <c r="T1054" s="143">
        <f>S1054*H1054</f>
        <v>0</v>
      </c>
      <c r="AR1054" s="144" t="s">
        <v>258</v>
      </c>
      <c r="AT1054" s="144" t="s">
        <v>152</v>
      </c>
      <c r="AU1054" s="144" t="s">
        <v>85</v>
      </c>
      <c r="AY1054" s="16" t="s">
        <v>150</v>
      </c>
      <c r="BE1054" s="145">
        <f>IF(N1054="základní",J1054,0)</f>
        <v>0</v>
      </c>
      <c r="BF1054" s="145">
        <f>IF(N1054="snížená",J1054,0)</f>
        <v>0</v>
      </c>
      <c r="BG1054" s="145">
        <f>IF(N1054="zákl. přenesená",J1054,0)</f>
        <v>0</v>
      </c>
      <c r="BH1054" s="145">
        <f>IF(N1054="sníž. přenesená",J1054,0)</f>
        <v>0</v>
      </c>
      <c r="BI1054" s="145">
        <f>IF(N1054="nulová",J1054,0)</f>
        <v>0</v>
      </c>
      <c r="BJ1054" s="16" t="s">
        <v>83</v>
      </c>
      <c r="BK1054" s="145">
        <f>ROUND(I1054*H1054,2)</f>
        <v>0</v>
      </c>
      <c r="BL1054" s="16" t="s">
        <v>258</v>
      </c>
      <c r="BM1054" s="144" t="s">
        <v>1631</v>
      </c>
    </row>
    <row r="1055" spans="2:47" s="1" customFormat="1" ht="19.2">
      <c r="B1055" s="31"/>
      <c r="D1055" s="146" t="s">
        <v>158</v>
      </c>
      <c r="F1055" s="147" t="s">
        <v>1567</v>
      </c>
      <c r="I1055" s="148"/>
      <c r="L1055" s="31"/>
      <c r="M1055" s="149"/>
      <c r="T1055" s="53"/>
      <c r="AT1055" s="16" t="s">
        <v>158</v>
      </c>
      <c r="AU1055" s="16" t="s">
        <v>85</v>
      </c>
    </row>
    <row r="1056" spans="2:65" s="1" customFormat="1" ht="33" customHeight="1">
      <c r="B1056" s="31"/>
      <c r="C1056" s="132" t="s">
        <v>1632</v>
      </c>
      <c r="D1056" s="132" t="s">
        <v>152</v>
      </c>
      <c r="E1056" s="133" t="s">
        <v>1633</v>
      </c>
      <c r="F1056" s="134" t="s">
        <v>1634</v>
      </c>
      <c r="G1056" s="135" t="s">
        <v>467</v>
      </c>
      <c r="H1056" s="136">
        <v>1</v>
      </c>
      <c r="I1056" s="137"/>
      <c r="J1056" s="138">
        <f>ROUND(I1056*H1056,2)</f>
        <v>0</v>
      </c>
      <c r="K1056" s="139"/>
      <c r="L1056" s="31"/>
      <c r="M1056" s="140" t="s">
        <v>1</v>
      </c>
      <c r="N1056" s="141" t="s">
        <v>41</v>
      </c>
      <c r="P1056" s="142">
        <f>O1056*H1056</f>
        <v>0</v>
      </c>
      <c r="Q1056" s="142">
        <v>0.00026</v>
      </c>
      <c r="R1056" s="142">
        <f>Q1056*H1056</f>
        <v>0.00026</v>
      </c>
      <c r="S1056" s="142">
        <v>0</v>
      </c>
      <c r="T1056" s="143">
        <f>S1056*H1056</f>
        <v>0</v>
      </c>
      <c r="AR1056" s="144" t="s">
        <v>258</v>
      </c>
      <c r="AT1056" s="144" t="s">
        <v>152</v>
      </c>
      <c r="AU1056" s="144" t="s">
        <v>85</v>
      </c>
      <c r="AY1056" s="16" t="s">
        <v>150</v>
      </c>
      <c r="BE1056" s="145">
        <f>IF(N1056="základní",J1056,0)</f>
        <v>0</v>
      </c>
      <c r="BF1056" s="145">
        <f>IF(N1056="snížená",J1056,0)</f>
        <v>0</v>
      </c>
      <c r="BG1056" s="145">
        <f>IF(N1056="zákl. přenesená",J1056,0)</f>
        <v>0</v>
      </c>
      <c r="BH1056" s="145">
        <f>IF(N1056="sníž. přenesená",J1056,0)</f>
        <v>0</v>
      </c>
      <c r="BI1056" s="145">
        <f>IF(N1056="nulová",J1056,0)</f>
        <v>0</v>
      </c>
      <c r="BJ1056" s="16" t="s">
        <v>83</v>
      </c>
      <c r="BK1056" s="145">
        <f>ROUND(I1056*H1056,2)</f>
        <v>0</v>
      </c>
      <c r="BL1056" s="16" t="s">
        <v>258</v>
      </c>
      <c r="BM1056" s="144" t="s">
        <v>1635</v>
      </c>
    </row>
    <row r="1057" spans="2:47" s="1" customFormat="1" ht="19.2">
      <c r="B1057" s="31"/>
      <c r="D1057" s="146" t="s">
        <v>158</v>
      </c>
      <c r="F1057" s="147" t="s">
        <v>1567</v>
      </c>
      <c r="I1057" s="148"/>
      <c r="L1057" s="31"/>
      <c r="M1057" s="149"/>
      <c r="T1057" s="53"/>
      <c r="AT1057" s="16" t="s">
        <v>158</v>
      </c>
      <c r="AU1057" s="16" t="s">
        <v>85</v>
      </c>
    </row>
    <row r="1058" spans="2:65" s="1" customFormat="1" ht="24.15" customHeight="1">
      <c r="B1058" s="31"/>
      <c r="C1058" s="132" t="s">
        <v>1636</v>
      </c>
      <c r="D1058" s="132" t="s">
        <v>152</v>
      </c>
      <c r="E1058" s="133" t="s">
        <v>1637</v>
      </c>
      <c r="F1058" s="134" t="s">
        <v>1638</v>
      </c>
      <c r="G1058" s="135" t="s">
        <v>467</v>
      </c>
      <c r="H1058" s="136">
        <v>1</v>
      </c>
      <c r="I1058" s="137"/>
      <c r="J1058" s="138">
        <f>ROUND(I1058*H1058,2)</f>
        <v>0</v>
      </c>
      <c r="K1058" s="139"/>
      <c r="L1058" s="31"/>
      <c r="M1058" s="140" t="s">
        <v>1</v>
      </c>
      <c r="N1058" s="141" t="s">
        <v>41</v>
      </c>
      <c r="P1058" s="142">
        <f>O1058*H1058</f>
        <v>0</v>
      </c>
      <c r="Q1058" s="142">
        <v>0.00026</v>
      </c>
      <c r="R1058" s="142">
        <f>Q1058*H1058</f>
        <v>0.00026</v>
      </c>
      <c r="S1058" s="142">
        <v>0</v>
      </c>
      <c r="T1058" s="143">
        <f>S1058*H1058</f>
        <v>0</v>
      </c>
      <c r="AR1058" s="144" t="s">
        <v>258</v>
      </c>
      <c r="AT1058" s="144" t="s">
        <v>152</v>
      </c>
      <c r="AU1058" s="144" t="s">
        <v>85</v>
      </c>
      <c r="AY1058" s="16" t="s">
        <v>150</v>
      </c>
      <c r="BE1058" s="145">
        <f>IF(N1058="základní",J1058,0)</f>
        <v>0</v>
      </c>
      <c r="BF1058" s="145">
        <f>IF(N1058="snížená",J1058,0)</f>
        <v>0</v>
      </c>
      <c r="BG1058" s="145">
        <f>IF(N1058="zákl. přenesená",J1058,0)</f>
        <v>0</v>
      </c>
      <c r="BH1058" s="145">
        <f>IF(N1058="sníž. přenesená",J1058,0)</f>
        <v>0</v>
      </c>
      <c r="BI1058" s="145">
        <f>IF(N1058="nulová",J1058,0)</f>
        <v>0</v>
      </c>
      <c r="BJ1058" s="16" t="s">
        <v>83</v>
      </c>
      <c r="BK1058" s="145">
        <f>ROUND(I1058*H1058,2)</f>
        <v>0</v>
      </c>
      <c r="BL1058" s="16" t="s">
        <v>258</v>
      </c>
      <c r="BM1058" s="144" t="s">
        <v>1639</v>
      </c>
    </row>
    <row r="1059" spans="2:47" s="1" customFormat="1" ht="19.2">
      <c r="B1059" s="31"/>
      <c r="D1059" s="146" t="s">
        <v>158</v>
      </c>
      <c r="F1059" s="147" t="s">
        <v>1567</v>
      </c>
      <c r="I1059" s="148"/>
      <c r="L1059" s="31"/>
      <c r="M1059" s="149"/>
      <c r="T1059" s="53"/>
      <c r="AT1059" s="16" t="s">
        <v>158</v>
      </c>
      <c r="AU1059" s="16" t="s">
        <v>85</v>
      </c>
    </row>
    <row r="1060" spans="2:65" s="1" customFormat="1" ht="24.15" customHeight="1">
      <c r="B1060" s="31"/>
      <c r="C1060" s="132" t="s">
        <v>1640</v>
      </c>
      <c r="D1060" s="132" t="s">
        <v>152</v>
      </c>
      <c r="E1060" s="133" t="s">
        <v>1641</v>
      </c>
      <c r="F1060" s="134" t="s">
        <v>1642</v>
      </c>
      <c r="G1060" s="135" t="s">
        <v>467</v>
      </c>
      <c r="H1060" s="136">
        <v>1</v>
      </c>
      <c r="I1060" s="137"/>
      <c r="J1060" s="138">
        <f>ROUND(I1060*H1060,2)</f>
        <v>0</v>
      </c>
      <c r="K1060" s="139"/>
      <c r="L1060" s="31"/>
      <c r="M1060" s="140" t="s">
        <v>1</v>
      </c>
      <c r="N1060" s="141" t="s">
        <v>41</v>
      </c>
      <c r="P1060" s="142">
        <f>O1060*H1060</f>
        <v>0</v>
      </c>
      <c r="Q1060" s="142">
        <v>0.00026</v>
      </c>
      <c r="R1060" s="142">
        <f>Q1060*H1060</f>
        <v>0.00026</v>
      </c>
      <c r="S1060" s="142">
        <v>0</v>
      </c>
      <c r="T1060" s="143">
        <f>S1060*H1060</f>
        <v>0</v>
      </c>
      <c r="AR1060" s="144" t="s">
        <v>258</v>
      </c>
      <c r="AT1060" s="144" t="s">
        <v>152</v>
      </c>
      <c r="AU1060" s="144" t="s">
        <v>85</v>
      </c>
      <c r="AY1060" s="16" t="s">
        <v>150</v>
      </c>
      <c r="BE1060" s="145">
        <f>IF(N1060="základní",J1060,0)</f>
        <v>0</v>
      </c>
      <c r="BF1060" s="145">
        <f>IF(N1060="snížená",J1060,0)</f>
        <v>0</v>
      </c>
      <c r="BG1060" s="145">
        <f>IF(N1060="zákl. přenesená",J1060,0)</f>
        <v>0</v>
      </c>
      <c r="BH1060" s="145">
        <f>IF(N1060="sníž. přenesená",J1060,0)</f>
        <v>0</v>
      </c>
      <c r="BI1060" s="145">
        <f>IF(N1060="nulová",J1060,0)</f>
        <v>0</v>
      </c>
      <c r="BJ1060" s="16" t="s">
        <v>83</v>
      </c>
      <c r="BK1060" s="145">
        <f>ROUND(I1060*H1060,2)</f>
        <v>0</v>
      </c>
      <c r="BL1060" s="16" t="s">
        <v>258</v>
      </c>
      <c r="BM1060" s="144" t="s">
        <v>1643</v>
      </c>
    </row>
    <row r="1061" spans="2:47" s="1" customFormat="1" ht="19.2">
      <c r="B1061" s="31"/>
      <c r="D1061" s="146" t="s">
        <v>158</v>
      </c>
      <c r="F1061" s="147" t="s">
        <v>1567</v>
      </c>
      <c r="I1061" s="148"/>
      <c r="L1061" s="31"/>
      <c r="M1061" s="149"/>
      <c r="T1061" s="53"/>
      <c r="AT1061" s="16" t="s">
        <v>158</v>
      </c>
      <c r="AU1061" s="16" t="s">
        <v>85</v>
      </c>
    </row>
    <row r="1062" spans="2:65" s="1" customFormat="1" ht="24.15" customHeight="1">
      <c r="B1062" s="31"/>
      <c r="C1062" s="132" t="s">
        <v>1644</v>
      </c>
      <c r="D1062" s="132" t="s">
        <v>152</v>
      </c>
      <c r="E1062" s="133" t="s">
        <v>1645</v>
      </c>
      <c r="F1062" s="134" t="s">
        <v>1646</v>
      </c>
      <c r="G1062" s="135" t="s">
        <v>467</v>
      </c>
      <c r="H1062" s="136">
        <v>1</v>
      </c>
      <c r="I1062" s="137"/>
      <c r="J1062" s="138">
        <f>ROUND(I1062*H1062,2)</f>
        <v>0</v>
      </c>
      <c r="K1062" s="139"/>
      <c r="L1062" s="31"/>
      <c r="M1062" s="140" t="s">
        <v>1</v>
      </c>
      <c r="N1062" s="141" t="s">
        <v>41</v>
      </c>
      <c r="P1062" s="142">
        <f>O1062*H1062</f>
        <v>0</v>
      </c>
      <c r="Q1062" s="142">
        <v>0.00026</v>
      </c>
      <c r="R1062" s="142">
        <f>Q1062*H1062</f>
        <v>0.00026</v>
      </c>
      <c r="S1062" s="142">
        <v>0</v>
      </c>
      <c r="T1062" s="143">
        <f>S1062*H1062</f>
        <v>0</v>
      </c>
      <c r="AR1062" s="144" t="s">
        <v>258</v>
      </c>
      <c r="AT1062" s="144" t="s">
        <v>152</v>
      </c>
      <c r="AU1062" s="144" t="s">
        <v>85</v>
      </c>
      <c r="AY1062" s="16" t="s">
        <v>150</v>
      </c>
      <c r="BE1062" s="145">
        <f>IF(N1062="základní",J1062,0)</f>
        <v>0</v>
      </c>
      <c r="BF1062" s="145">
        <f>IF(N1062="snížená",J1062,0)</f>
        <v>0</v>
      </c>
      <c r="BG1062" s="145">
        <f>IF(N1062="zákl. přenesená",J1062,0)</f>
        <v>0</v>
      </c>
      <c r="BH1062" s="145">
        <f>IF(N1062="sníž. přenesená",J1062,0)</f>
        <v>0</v>
      </c>
      <c r="BI1062" s="145">
        <f>IF(N1062="nulová",J1062,0)</f>
        <v>0</v>
      </c>
      <c r="BJ1062" s="16" t="s">
        <v>83</v>
      </c>
      <c r="BK1062" s="145">
        <f>ROUND(I1062*H1062,2)</f>
        <v>0</v>
      </c>
      <c r="BL1062" s="16" t="s">
        <v>258</v>
      </c>
      <c r="BM1062" s="144" t="s">
        <v>1647</v>
      </c>
    </row>
    <row r="1063" spans="2:47" s="1" customFormat="1" ht="19.2">
      <c r="B1063" s="31"/>
      <c r="D1063" s="146" t="s">
        <v>158</v>
      </c>
      <c r="F1063" s="147" t="s">
        <v>1567</v>
      </c>
      <c r="I1063" s="148"/>
      <c r="L1063" s="31"/>
      <c r="M1063" s="149"/>
      <c r="T1063" s="53"/>
      <c r="AT1063" s="16" t="s">
        <v>158</v>
      </c>
      <c r="AU1063" s="16" t="s">
        <v>85</v>
      </c>
    </row>
    <row r="1064" spans="2:65" s="1" customFormat="1" ht="24.15" customHeight="1">
      <c r="B1064" s="31"/>
      <c r="C1064" s="132" t="s">
        <v>1648</v>
      </c>
      <c r="D1064" s="132" t="s">
        <v>152</v>
      </c>
      <c r="E1064" s="133" t="s">
        <v>1649</v>
      </c>
      <c r="F1064" s="134" t="s">
        <v>1650</v>
      </c>
      <c r="G1064" s="135" t="s">
        <v>467</v>
      </c>
      <c r="H1064" s="136">
        <v>1</v>
      </c>
      <c r="I1064" s="137"/>
      <c r="J1064" s="138">
        <f>ROUND(I1064*H1064,2)</f>
        <v>0</v>
      </c>
      <c r="K1064" s="139"/>
      <c r="L1064" s="31"/>
      <c r="M1064" s="140" t="s">
        <v>1</v>
      </c>
      <c r="N1064" s="141" t="s">
        <v>41</v>
      </c>
      <c r="P1064" s="142">
        <f>O1064*H1064</f>
        <v>0</v>
      </c>
      <c r="Q1064" s="142">
        <v>0.00026</v>
      </c>
      <c r="R1064" s="142">
        <f>Q1064*H1064</f>
        <v>0.00026</v>
      </c>
      <c r="S1064" s="142">
        <v>0</v>
      </c>
      <c r="T1064" s="143">
        <f>S1064*H1064</f>
        <v>0</v>
      </c>
      <c r="AR1064" s="144" t="s">
        <v>258</v>
      </c>
      <c r="AT1064" s="144" t="s">
        <v>152</v>
      </c>
      <c r="AU1064" s="144" t="s">
        <v>85</v>
      </c>
      <c r="AY1064" s="16" t="s">
        <v>150</v>
      </c>
      <c r="BE1064" s="145">
        <f>IF(N1064="základní",J1064,0)</f>
        <v>0</v>
      </c>
      <c r="BF1064" s="145">
        <f>IF(N1064="snížená",J1064,0)</f>
        <v>0</v>
      </c>
      <c r="BG1064" s="145">
        <f>IF(N1064="zákl. přenesená",J1064,0)</f>
        <v>0</v>
      </c>
      <c r="BH1064" s="145">
        <f>IF(N1064="sníž. přenesená",J1064,0)</f>
        <v>0</v>
      </c>
      <c r="BI1064" s="145">
        <f>IF(N1064="nulová",J1064,0)</f>
        <v>0</v>
      </c>
      <c r="BJ1064" s="16" t="s">
        <v>83</v>
      </c>
      <c r="BK1064" s="145">
        <f>ROUND(I1064*H1064,2)</f>
        <v>0</v>
      </c>
      <c r="BL1064" s="16" t="s">
        <v>258</v>
      </c>
      <c r="BM1064" s="144" t="s">
        <v>1651</v>
      </c>
    </row>
    <row r="1065" spans="2:47" s="1" customFormat="1" ht="19.2">
      <c r="B1065" s="31"/>
      <c r="D1065" s="146" t="s">
        <v>158</v>
      </c>
      <c r="F1065" s="147" t="s">
        <v>1567</v>
      </c>
      <c r="I1065" s="148"/>
      <c r="L1065" s="31"/>
      <c r="M1065" s="149"/>
      <c r="T1065" s="53"/>
      <c r="AT1065" s="16" t="s">
        <v>158</v>
      </c>
      <c r="AU1065" s="16" t="s">
        <v>85</v>
      </c>
    </row>
    <row r="1066" spans="2:65" s="1" customFormat="1" ht="24.15" customHeight="1">
      <c r="B1066" s="31"/>
      <c r="C1066" s="132" t="s">
        <v>1652</v>
      </c>
      <c r="D1066" s="132" t="s">
        <v>152</v>
      </c>
      <c r="E1066" s="133" t="s">
        <v>1653</v>
      </c>
      <c r="F1066" s="134" t="s">
        <v>1654</v>
      </c>
      <c r="G1066" s="135" t="s">
        <v>902</v>
      </c>
      <c r="H1066" s="181"/>
      <c r="I1066" s="137"/>
      <c r="J1066" s="138">
        <f>ROUND(I1066*H1066,2)</f>
        <v>0</v>
      </c>
      <c r="K1066" s="139"/>
      <c r="L1066" s="31"/>
      <c r="M1066" s="140" t="s">
        <v>1</v>
      </c>
      <c r="N1066" s="141" t="s">
        <v>41</v>
      </c>
      <c r="P1066" s="142">
        <f>O1066*H1066</f>
        <v>0</v>
      </c>
      <c r="Q1066" s="142">
        <v>0</v>
      </c>
      <c r="R1066" s="142">
        <f>Q1066*H1066</f>
        <v>0</v>
      </c>
      <c r="S1066" s="142">
        <v>0</v>
      </c>
      <c r="T1066" s="143">
        <f>S1066*H1066</f>
        <v>0</v>
      </c>
      <c r="AR1066" s="144" t="s">
        <v>258</v>
      </c>
      <c r="AT1066" s="144" t="s">
        <v>152</v>
      </c>
      <c r="AU1066" s="144" t="s">
        <v>85</v>
      </c>
      <c r="AY1066" s="16" t="s">
        <v>150</v>
      </c>
      <c r="BE1066" s="145">
        <f>IF(N1066="základní",J1066,0)</f>
        <v>0</v>
      </c>
      <c r="BF1066" s="145">
        <f>IF(N1066="snížená",J1066,0)</f>
        <v>0</v>
      </c>
      <c r="BG1066" s="145">
        <f>IF(N1066="zákl. přenesená",J1066,0)</f>
        <v>0</v>
      </c>
      <c r="BH1066" s="145">
        <f>IF(N1066="sníž. přenesená",J1066,0)</f>
        <v>0</v>
      </c>
      <c r="BI1066" s="145">
        <f>IF(N1066="nulová",J1066,0)</f>
        <v>0</v>
      </c>
      <c r="BJ1066" s="16" t="s">
        <v>83</v>
      </c>
      <c r="BK1066" s="145">
        <f>ROUND(I1066*H1066,2)</f>
        <v>0</v>
      </c>
      <c r="BL1066" s="16" t="s">
        <v>258</v>
      </c>
      <c r="BM1066" s="144" t="s">
        <v>1655</v>
      </c>
    </row>
    <row r="1067" spans="2:47" s="1" customFormat="1" ht="28.8">
      <c r="B1067" s="31"/>
      <c r="D1067" s="146" t="s">
        <v>158</v>
      </c>
      <c r="F1067" s="147" t="s">
        <v>1656</v>
      </c>
      <c r="I1067" s="148"/>
      <c r="L1067" s="31"/>
      <c r="M1067" s="149"/>
      <c r="T1067" s="53"/>
      <c r="AT1067" s="16" t="s">
        <v>158</v>
      </c>
      <c r="AU1067" s="16" t="s">
        <v>85</v>
      </c>
    </row>
    <row r="1068" spans="2:63" s="11" customFormat="1" ht="22.65" customHeight="1">
      <c r="B1068" s="120"/>
      <c r="D1068" s="121" t="s">
        <v>75</v>
      </c>
      <c r="E1068" s="130" t="s">
        <v>1657</v>
      </c>
      <c r="F1068" s="130" t="s">
        <v>1658</v>
      </c>
      <c r="I1068" s="123"/>
      <c r="J1068" s="131">
        <f>BK1068</f>
        <v>0</v>
      </c>
      <c r="L1068" s="120"/>
      <c r="M1068" s="125"/>
      <c r="P1068" s="126">
        <f>SUM(P1069:P1092)</f>
        <v>0</v>
      </c>
      <c r="R1068" s="126">
        <f>SUM(R1069:R1092)</f>
        <v>0.007049999999999999</v>
      </c>
      <c r="T1068" s="127">
        <f>SUM(T1069:T1092)</f>
        <v>0</v>
      </c>
      <c r="AR1068" s="121" t="s">
        <v>85</v>
      </c>
      <c r="AT1068" s="128" t="s">
        <v>75</v>
      </c>
      <c r="AU1068" s="128" t="s">
        <v>83</v>
      </c>
      <c r="AY1068" s="121" t="s">
        <v>150</v>
      </c>
      <c r="BK1068" s="129">
        <f>SUM(BK1069:BK1092)</f>
        <v>0</v>
      </c>
    </row>
    <row r="1069" spans="2:65" s="1" customFormat="1" ht="16.5" customHeight="1">
      <c r="B1069" s="31"/>
      <c r="C1069" s="132" t="s">
        <v>1659</v>
      </c>
      <c r="D1069" s="132" t="s">
        <v>152</v>
      </c>
      <c r="E1069" s="133" t="s">
        <v>1660</v>
      </c>
      <c r="F1069" s="134" t="s">
        <v>1661</v>
      </c>
      <c r="G1069" s="135" t="s">
        <v>467</v>
      </c>
      <c r="H1069" s="136">
        <v>36</v>
      </c>
      <c r="I1069" s="137"/>
      <c r="J1069" s="138">
        <f>ROUND(I1069*H1069,2)</f>
        <v>0</v>
      </c>
      <c r="K1069" s="139"/>
      <c r="L1069" s="31"/>
      <c r="M1069" s="140" t="s">
        <v>1</v>
      </c>
      <c r="N1069" s="141" t="s">
        <v>41</v>
      </c>
      <c r="P1069" s="142">
        <f>O1069*H1069</f>
        <v>0</v>
      </c>
      <c r="Q1069" s="142">
        <v>0.00015</v>
      </c>
      <c r="R1069" s="142">
        <f>Q1069*H1069</f>
        <v>0.005399999999999999</v>
      </c>
      <c r="S1069" s="142">
        <v>0</v>
      </c>
      <c r="T1069" s="143">
        <f>S1069*H1069</f>
        <v>0</v>
      </c>
      <c r="AR1069" s="144" t="s">
        <v>258</v>
      </c>
      <c r="AT1069" s="144" t="s">
        <v>152</v>
      </c>
      <c r="AU1069" s="144" t="s">
        <v>85</v>
      </c>
      <c r="AY1069" s="16" t="s">
        <v>150</v>
      </c>
      <c r="BE1069" s="145">
        <f>IF(N1069="základní",J1069,0)</f>
        <v>0</v>
      </c>
      <c r="BF1069" s="145">
        <f>IF(N1069="snížená",J1069,0)</f>
        <v>0</v>
      </c>
      <c r="BG1069" s="145">
        <f>IF(N1069="zákl. přenesená",J1069,0)</f>
        <v>0</v>
      </c>
      <c r="BH1069" s="145">
        <f>IF(N1069="sníž. přenesená",J1069,0)</f>
        <v>0</v>
      </c>
      <c r="BI1069" s="145">
        <f>IF(N1069="nulová",J1069,0)</f>
        <v>0</v>
      </c>
      <c r="BJ1069" s="16" t="s">
        <v>83</v>
      </c>
      <c r="BK1069" s="145">
        <f>ROUND(I1069*H1069,2)</f>
        <v>0</v>
      </c>
      <c r="BL1069" s="16" t="s">
        <v>258</v>
      </c>
      <c r="BM1069" s="144" t="s">
        <v>1662</v>
      </c>
    </row>
    <row r="1070" spans="2:47" s="1" customFormat="1" ht="19.2">
      <c r="B1070" s="31"/>
      <c r="D1070" s="146" t="s">
        <v>158</v>
      </c>
      <c r="F1070" s="147" t="s">
        <v>1663</v>
      </c>
      <c r="I1070" s="148"/>
      <c r="L1070" s="31"/>
      <c r="M1070" s="149"/>
      <c r="T1070" s="53"/>
      <c r="AT1070" s="16" t="s">
        <v>158</v>
      </c>
      <c r="AU1070" s="16" t="s">
        <v>85</v>
      </c>
    </row>
    <row r="1071" spans="2:65" s="1" customFormat="1" ht="21.75" customHeight="1">
      <c r="B1071" s="31"/>
      <c r="C1071" s="132" t="s">
        <v>1664</v>
      </c>
      <c r="D1071" s="132" t="s">
        <v>152</v>
      </c>
      <c r="E1071" s="133" t="s">
        <v>1665</v>
      </c>
      <c r="F1071" s="134" t="s">
        <v>1666</v>
      </c>
      <c r="G1071" s="135" t="s">
        <v>467</v>
      </c>
      <c r="H1071" s="136">
        <v>1</v>
      </c>
      <c r="I1071" s="137"/>
      <c r="J1071" s="138">
        <f>ROUND(I1071*H1071,2)</f>
        <v>0</v>
      </c>
      <c r="K1071" s="139"/>
      <c r="L1071" s="31"/>
      <c r="M1071" s="140" t="s">
        <v>1</v>
      </c>
      <c r="N1071" s="141" t="s">
        <v>41</v>
      </c>
      <c r="P1071" s="142">
        <f>O1071*H1071</f>
        <v>0</v>
      </c>
      <c r="Q1071" s="142">
        <v>0.00015</v>
      </c>
      <c r="R1071" s="142">
        <f>Q1071*H1071</f>
        <v>0.00015</v>
      </c>
      <c r="S1071" s="142">
        <v>0</v>
      </c>
      <c r="T1071" s="143">
        <f>S1071*H1071</f>
        <v>0</v>
      </c>
      <c r="AR1071" s="144" t="s">
        <v>258</v>
      </c>
      <c r="AT1071" s="144" t="s">
        <v>152</v>
      </c>
      <c r="AU1071" s="144" t="s">
        <v>85</v>
      </c>
      <c r="AY1071" s="16" t="s">
        <v>150</v>
      </c>
      <c r="BE1071" s="145">
        <f>IF(N1071="základní",J1071,0)</f>
        <v>0</v>
      </c>
      <c r="BF1071" s="145">
        <f>IF(N1071="snížená",J1071,0)</f>
        <v>0</v>
      </c>
      <c r="BG1071" s="145">
        <f>IF(N1071="zákl. přenesená",J1071,0)</f>
        <v>0</v>
      </c>
      <c r="BH1071" s="145">
        <f>IF(N1071="sníž. přenesená",J1071,0)</f>
        <v>0</v>
      </c>
      <c r="BI1071" s="145">
        <f>IF(N1071="nulová",J1071,0)</f>
        <v>0</v>
      </c>
      <c r="BJ1071" s="16" t="s">
        <v>83</v>
      </c>
      <c r="BK1071" s="145">
        <f>ROUND(I1071*H1071,2)</f>
        <v>0</v>
      </c>
      <c r="BL1071" s="16" t="s">
        <v>258</v>
      </c>
      <c r="BM1071" s="144" t="s">
        <v>1667</v>
      </c>
    </row>
    <row r="1072" spans="2:47" s="1" customFormat="1" ht="19.2">
      <c r="B1072" s="31"/>
      <c r="D1072" s="146" t="s">
        <v>158</v>
      </c>
      <c r="F1072" s="147" t="s">
        <v>1663</v>
      </c>
      <c r="I1072" s="148"/>
      <c r="L1072" s="31"/>
      <c r="M1072" s="149"/>
      <c r="T1072" s="53"/>
      <c r="AT1072" s="16" t="s">
        <v>158</v>
      </c>
      <c r="AU1072" s="16" t="s">
        <v>85</v>
      </c>
    </row>
    <row r="1073" spans="2:65" s="1" customFormat="1" ht="16.5" customHeight="1">
      <c r="B1073" s="31"/>
      <c r="C1073" s="132" t="s">
        <v>1668</v>
      </c>
      <c r="D1073" s="132" t="s">
        <v>152</v>
      </c>
      <c r="E1073" s="133" t="s">
        <v>1669</v>
      </c>
      <c r="F1073" s="134" t="s">
        <v>1670</v>
      </c>
      <c r="G1073" s="135" t="s">
        <v>467</v>
      </c>
      <c r="H1073" s="136">
        <v>6</v>
      </c>
      <c r="I1073" s="137"/>
      <c r="J1073" s="138">
        <f>ROUND(I1073*H1073,2)</f>
        <v>0</v>
      </c>
      <c r="K1073" s="139"/>
      <c r="L1073" s="31"/>
      <c r="M1073" s="140" t="s">
        <v>1</v>
      </c>
      <c r="N1073" s="141" t="s">
        <v>41</v>
      </c>
      <c r="P1073" s="142">
        <f>O1073*H1073</f>
        <v>0</v>
      </c>
      <c r="Q1073" s="142">
        <v>0.00015</v>
      </c>
      <c r="R1073" s="142">
        <f>Q1073*H1073</f>
        <v>0.0009</v>
      </c>
      <c r="S1073" s="142">
        <v>0</v>
      </c>
      <c r="T1073" s="143">
        <f>S1073*H1073</f>
        <v>0</v>
      </c>
      <c r="AR1073" s="144" t="s">
        <v>258</v>
      </c>
      <c r="AT1073" s="144" t="s">
        <v>152</v>
      </c>
      <c r="AU1073" s="144" t="s">
        <v>85</v>
      </c>
      <c r="AY1073" s="16" t="s">
        <v>150</v>
      </c>
      <c r="BE1073" s="145">
        <f>IF(N1073="základní",J1073,0)</f>
        <v>0</v>
      </c>
      <c r="BF1073" s="145">
        <f>IF(N1073="snížená",J1073,0)</f>
        <v>0</v>
      </c>
      <c r="BG1073" s="145">
        <f>IF(N1073="zákl. přenesená",J1073,0)</f>
        <v>0</v>
      </c>
      <c r="BH1073" s="145">
        <f>IF(N1073="sníž. přenesená",J1073,0)</f>
        <v>0</v>
      </c>
      <c r="BI1073" s="145">
        <f>IF(N1073="nulová",J1073,0)</f>
        <v>0</v>
      </c>
      <c r="BJ1073" s="16" t="s">
        <v>83</v>
      </c>
      <c r="BK1073" s="145">
        <f>ROUND(I1073*H1073,2)</f>
        <v>0</v>
      </c>
      <c r="BL1073" s="16" t="s">
        <v>258</v>
      </c>
      <c r="BM1073" s="144" t="s">
        <v>1671</v>
      </c>
    </row>
    <row r="1074" spans="2:47" s="1" customFormat="1" ht="19.2">
      <c r="B1074" s="31"/>
      <c r="D1074" s="146" t="s">
        <v>158</v>
      </c>
      <c r="F1074" s="147" t="s">
        <v>1663</v>
      </c>
      <c r="I1074" s="148"/>
      <c r="L1074" s="31"/>
      <c r="M1074" s="149"/>
      <c r="T1074" s="53"/>
      <c r="AT1074" s="16" t="s">
        <v>158</v>
      </c>
      <c r="AU1074" s="16" t="s">
        <v>85</v>
      </c>
    </row>
    <row r="1075" spans="2:65" s="1" customFormat="1" ht="16.5" customHeight="1">
      <c r="B1075" s="31"/>
      <c r="C1075" s="132" t="s">
        <v>1672</v>
      </c>
      <c r="D1075" s="132" t="s">
        <v>152</v>
      </c>
      <c r="E1075" s="133" t="s">
        <v>1673</v>
      </c>
      <c r="F1075" s="134" t="s">
        <v>1674</v>
      </c>
      <c r="G1075" s="135" t="s">
        <v>467</v>
      </c>
      <c r="H1075" s="136">
        <v>1</v>
      </c>
      <c r="I1075" s="137"/>
      <c r="J1075" s="138">
        <f>ROUND(I1075*H1075,2)</f>
        <v>0</v>
      </c>
      <c r="K1075" s="139"/>
      <c r="L1075" s="31"/>
      <c r="M1075" s="140" t="s">
        <v>1</v>
      </c>
      <c r="N1075" s="141" t="s">
        <v>41</v>
      </c>
      <c r="P1075" s="142">
        <f>O1075*H1075</f>
        <v>0</v>
      </c>
      <c r="Q1075" s="142">
        <v>0.00015</v>
      </c>
      <c r="R1075" s="142">
        <f>Q1075*H1075</f>
        <v>0.00015</v>
      </c>
      <c r="S1075" s="142">
        <v>0</v>
      </c>
      <c r="T1075" s="143">
        <f>S1075*H1075</f>
        <v>0</v>
      </c>
      <c r="AR1075" s="144" t="s">
        <v>258</v>
      </c>
      <c r="AT1075" s="144" t="s">
        <v>152</v>
      </c>
      <c r="AU1075" s="144" t="s">
        <v>85</v>
      </c>
      <c r="AY1075" s="16" t="s">
        <v>150</v>
      </c>
      <c r="BE1075" s="145">
        <f>IF(N1075="základní",J1075,0)</f>
        <v>0</v>
      </c>
      <c r="BF1075" s="145">
        <f>IF(N1075="snížená",J1075,0)</f>
        <v>0</v>
      </c>
      <c r="BG1075" s="145">
        <f>IF(N1075="zákl. přenesená",J1075,0)</f>
        <v>0</v>
      </c>
      <c r="BH1075" s="145">
        <f>IF(N1075="sníž. přenesená",J1075,0)</f>
        <v>0</v>
      </c>
      <c r="BI1075" s="145">
        <f>IF(N1075="nulová",J1075,0)</f>
        <v>0</v>
      </c>
      <c r="BJ1075" s="16" t="s">
        <v>83</v>
      </c>
      <c r="BK1075" s="145">
        <f>ROUND(I1075*H1075,2)</f>
        <v>0</v>
      </c>
      <c r="BL1075" s="16" t="s">
        <v>258</v>
      </c>
      <c r="BM1075" s="144" t="s">
        <v>1675</v>
      </c>
    </row>
    <row r="1076" spans="2:47" s="1" customFormat="1" ht="19.2">
      <c r="B1076" s="31"/>
      <c r="D1076" s="146" t="s">
        <v>158</v>
      </c>
      <c r="F1076" s="147" t="s">
        <v>1663</v>
      </c>
      <c r="I1076" s="148"/>
      <c r="L1076" s="31"/>
      <c r="M1076" s="149"/>
      <c r="T1076" s="53"/>
      <c r="AT1076" s="16" t="s">
        <v>158</v>
      </c>
      <c r="AU1076" s="16" t="s">
        <v>85</v>
      </c>
    </row>
    <row r="1077" spans="2:65" s="1" customFormat="1" ht="16.5" customHeight="1">
      <c r="B1077" s="31"/>
      <c r="C1077" s="132" t="s">
        <v>1676</v>
      </c>
      <c r="D1077" s="132" t="s">
        <v>152</v>
      </c>
      <c r="E1077" s="133" t="s">
        <v>1677</v>
      </c>
      <c r="F1077" s="134" t="s">
        <v>1678</v>
      </c>
      <c r="G1077" s="135" t="s">
        <v>467</v>
      </c>
      <c r="H1077" s="136">
        <v>1</v>
      </c>
      <c r="I1077" s="137"/>
      <c r="J1077" s="138">
        <f>ROUND(I1077*H1077,2)</f>
        <v>0</v>
      </c>
      <c r="K1077" s="139"/>
      <c r="L1077" s="31"/>
      <c r="M1077" s="140" t="s">
        <v>1</v>
      </c>
      <c r="N1077" s="141" t="s">
        <v>41</v>
      </c>
      <c r="P1077" s="142">
        <f>O1077*H1077</f>
        <v>0</v>
      </c>
      <c r="Q1077" s="142">
        <v>0.00015</v>
      </c>
      <c r="R1077" s="142">
        <f>Q1077*H1077</f>
        <v>0.00015</v>
      </c>
      <c r="S1077" s="142">
        <v>0</v>
      </c>
      <c r="T1077" s="143">
        <f>S1077*H1077</f>
        <v>0</v>
      </c>
      <c r="AR1077" s="144" t="s">
        <v>258</v>
      </c>
      <c r="AT1077" s="144" t="s">
        <v>152</v>
      </c>
      <c r="AU1077" s="144" t="s">
        <v>85</v>
      </c>
      <c r="AY1077" s="16" t="s">
        <v>150</v>
      </c>
      <c r="BE1077" s="145">
        <f>IF(N1077="základní",J1077,0)</f>
        <v>0</v>
      </c>
      <c r="BF1077" s="145">
        <f>IF(N1077="snížená",J1077,0)</f>
        <v>0</v>
      </c>
      <c r="BG1077" s="145">
        <f>IF(N1077="zákl. přenesená",J1077,0)</f>
        <v>0</v>
      </c>
      <c r="BH1077" s="145">
        <f>IF(N1077="sníž. přenesená",J1077,0)</f>
        <v>0</v>
      </c>
      <c r="BI1077" s="145">
        <f>IF(N1077="nulová",J1077,0)</f>
        <v>0</v>
      </c>
      <c r="BJ1077" s="16" t="s">
        <v>83</v>
      </c>
      <c r="BK1077" s="145">
        <f>ROUND(I1077*H1077,2)</f>
        <v>0</v>
      </c>
      <c r="BL1077" s="16" t="s">
        <v>258</v>
      </c>
      <c r="BM1077" s="144" t="s">
        <v>1679</v>
      </c>
    </row>
    <row r="1078" spans="2:47" s="1" customFormat="1" ht="19.2">
      <c r="B1078" s="31"/>
      <c r="D1078" s="146" t="s">
        <v>158</v>
      </c>
      <c r="F1078" s="147" t="s">
        <v>1663</v>
      </c>
      <c r="I1078" s="148"/>
      <c r="L1078" s="31"/>
      <c r="M1078" s="149"/>
      <c r="T1078" s="53"/>
      <c r="AT1078" s="16" t="s">
        <v>158</v>
      </c>
      <c r="AU1078" s="16" t="s">
        <v>85</v>
      </c>
    </row>
    <row r="1079" spans="2:65" s="1" customFormat="1" ht="16.5" customHeight="1">
      <c r="B1079" s="31"/>
      <c r="C1079" s="132" t="s">
        <v>1680</v>
      </c>
      <c r="D1079" s="132" t="s">
        <v>152</v>
      </c>
      <c r="E1079" s="133" t="s">
        <v>1681</v>
      </c>
      <c r="F1079" s="134" t="s">
        <v>1682</v>
      </c>
      <c r="G1079" s="135" t="s">
        <v>467</v>
      </c>
      <c r="H1079" s="136">
        <v>1</v>
      </c>
      <c r="I1079" s="137"/>
      <c r="J1079" s="138">
        <f>ROUND(I1079*H1079,2)</f>
        <v>0</v>
      </c>
      <c r="K1079" s="139"/>
      <c r="L1079" s="31"/>
      <c r="M1079" s="140" t="s">
        <v>1</v>
      </c>
      <c r="N1079" s="141" t="s">
        <v>41</v>
      </c>
      <c r="P1079" s="142">
        <f>O1079*H1079</f>
        <v>0</v>
      </c>
      <c r="Q1079" s="142">
        <v>0.00015</v>
      </c>
      <c r="R1079" s="142">
        <f>Q1079*H1079</f>
        <v>0.00015</v>
      </c>
      <c r="S1079" s="142">
        <v>0</v>
      </c>
      <c r="T1079" s="143">
        <f>S1079*H1079</f>
        <v>0</v>
      </c>
      <c r="AR1079" s="144" t="s">
        <v>258</v>
      </c>
      <c r="AT1079" s="144" t="s">
        <v>152</v>
      </c>
      <c r="AU1079" s="144" t="s">
        <v>85</v>
      </c>
      <c r="AY1079" s="16" t="s">
        <v>150</v>
      </c>
      <c r="BE1079" s="145">
        <f>IF(N1079="základní",J1079,0)</f>
        <v>0</v>
      </c>
      <c r="BF1079" s="145">
        <f>IF(N1079="snížená",J1079,0)</f>
        <v>0</v>
      </c>
      <c r="BG1079" s="145">
        <f>IF(N1079="zákl. přenesená",J1079,0)</f>
        <v>0</v>
      </c>
      <c r="BH1079" s="145">
        <f>IF(N1079="sníž. přenesená",J1079,0)</f>
        <v>0</v>
      </c>
      <c r="BI1079" s="145">
        <f>IF(N1079="nulová",J1079,0)</f>
        <v>0</v>
      </c>
      <c r="BJ1079" s="16" t="s">
        <v>83</v>
      </c>
      <c r="BK1079" s="145">
        <f>ROUND(I1079*H1079,2)</f>
        <v>0</v>
      </c>
      <c r="BL1079" s="16" t="s">
        <v>258</v>
      </c>
      <c r="BM1079" s="144" t="s">
        <v>1683</v>
      </c>
    </row>
    <row r="1080" spans="2:47" s="1" customFormat="1" ht="19.2">
      <c r="B1080" s="31"/>
      <c r="D1080" s="146" t="s">
        <v>158</v>
      </c>
      <c r="F1080" s="147" t="s">
        <v>1663</v>
      </c>
      <c r="I1080" s="148"/>
      <c r="L1080" s="31"/>
      <c r="M1080" s="149"/>
      <c r="T1080" s="53"/>
      <c r="AT1080" s="16" t="s">
        <v>158</v>
      </c>
      <c r="AU1080" s="16" t="s">
        <v>85</v>
      </c>
    </row>
    <row r="1081" spans="2:65" s="1" customFormat="1" ht="21.75" customHeight="1">
      <c r="B1081" s="31"/>
      <c r="C1081" s="132" t="s">
        <v>1684</v>
      </c>
      <c r="D1081" s="132" t="s">
        <v>152</v>
      </c>
      <c r="E1081" s="133" t="s">
        <v>1685</v>
      </c>
      <c r="F1081" s="134" t="s">
        <v>1686</v>
      </c>
      <c r="G1081" s="135" t="s">
        <v>467</v>
      </c>
      <c r="H1081" s="136">
        <v>1</v>
      </c>
      <c r="I1081" s="137"/>
      <c r="J1081" s="138">
        <f>ROUND(I1081*H1081,2)</f>
        <v>0</v>
      </c>
      <c r="K1081" s="139"/>
      <c r="L1081" s="31"/>
      <c r="M1081" s="140" t="s">
        <v>1</v>
      </c>
      <c r="N1081" s="141" t="s">
        <v>41</v>
      </c>
      <c r="P1081" s="142">
        <f>O1081*H1081</f>
        <v>0</v>
      </c>
      <c r="Q1081" s="142">
        <v>0.00015</v>
      </c>
      <c r="R1081" s="142">
        <f>Q1081*H1081</f>
        <v>0.00015</v>
      </c>
      <c r="S1081" s="142">
        <v>0</v>
      </c>
      <c r="T1081" s="143">
        <f>S1081*H1081</f>
        <v>0</v>
      </c>
      <c r="AR1081" s="144" t="s">
        <v>258</v>
      </c>
      <c r="AT1081" s="144" t="s">
        <v>152</v>
      </c>
      <c r="AU1081" s="144" t="s">
        <v>85</v>
      </c>
      <c r="AY1081" s="16" t="s">
        <v>150</v>
      </c>
      <c r="BE1081" s="145">
        <f>IF(N1081="základní",J1081,0)</f>
        <v>0</v>
      </c>
      <c r="BF1081" s="145">
        <f>IF(N1081="snížená",J1081,0)</f>
        <v>0</v>
      </c>
      <c r="BG1081" s="145">
        <f>IF(N1081="zákl. přenesená",J1081,0)</f>
        <v>0</v>
      </c>
      <c r="BH1081" s="145">
        <f>IF(N1081="sníž. přenesená",J1081,0)</f>
        <v>0</v>
      </c>
      <c r="BI1081" s="145">
        <f>IF(N1081="nulová",J1081,0)</f>
        <v>0</v>
      </c>
      <c r="BJ1081" s="16" t="s">
        <v>83</v>
      </c>
      <c r="BK1081" s="145">
        <f>ROUND(I1081*H1081,2)</f>
        <v>0</v>
      </c>
      <c r="BL1081" s="16" t="s">
        <v>258</v>
      </c>
      <c r="BM1081" s="144" t="s">
        <v>1687</v>
      </c>
    </row>
    <row r="1082" spans="2:47" s="1" customFormat="1" ht="19.2">
      <c r="B1082" s="31"/>
      <c r="D1082" s="146" t="s">
        <v>158</v>
      </c>
      <c r="F1082" s="147" t="s">
        <v>1663</v>
      </c>
      <c r="I1082" s="148"/>
      <c r="L1082" s="31"/>
      <c r="M1082" s="149"/>
      <c r="T1082" s="53"/>
      <c r="AT1082" s="16" t="s">
        <v>158</v>
      </c>
      <c r="AU1082" s="16" t="s">
        <v>85</v>
      </c>
    </row>
    <row r="1083" spans="2:65" s="1" customFormat="1" ht="16.5" customHeight="1">
      <c r="B1083" s="31"/>
      <c r="C1083" s="132" t="s">
        <v>1688</v>
      </c>
      <c r="D1083" s="132" t="s">
        <v>152</v>
      </c>
      <c r="E1083" s="133" t="s">
        <v>1689</v>
      </c>
      <c r="F1083" s="134" t="s">
        <v>1690</v>
      </c>
      <c r="G1083" s="135" t="s">
        <v>467</v>
      </c>
      <c r="H1083" s="136">
        <v>1</v>
      </c>
      <c r="I1083" s="137"/>
      <c r="J1083" s="138">
        <f>ROUND(I1083*H1083,2)</f>
        <v>0</v>
      </c>
      <c r="K1083" s="139"/>
      <c r="L1083" s="31"/>
      <c r="M1083" s="140" t="s">
        <v>1</v>
      </c>
      <c r="N1083" s="141" t="s">
        <v>41</v>
      </c>
      <c r="P1083" s="142">
        <f>O1083*H1083</f>
        <v>0</v>
      </c>
      <c r="Q1083" s="142">
        <v>0</v>
      </c>
      <c r="R1083" s="142">
        <f>Q1083*H1083</f>
        <v>0</v>
      </c>
      <c r="S1083" s="142">
        <v>0</v>
      </c>
      <c r="T1083" s="143">
        <f>S1083*H1083</f>
        <v>0</v>
      </c>
      <c r="AR1083" s="144" t="s">
        <v>258</v>
      </c>
      <c r="AT1083" s="144" t="s">
        <v>152</v>
      </c>
      <c r="AU1083" s="144" t="s">
        <v>85</v>
      </c>
      <c r="AY1083" s="16" t="s">
        <v>150</v>
      </c>
      <c r="BE1083" s="145">
        <f>IF(N1083="základní",J1083,0)</f>
        <v>0</v>
      </c>
      <c r="BF1083" s="145">
        <f>IF(N1083="snížená",J1083,0)</f>
        <v>0</v>
      </c>
      <c r="BG1083" s="145">
        <f>IF(N1083="zákl. přenesená",J1083,0)</f>
        <v>0</v>
      </c>
      <c r="BH1083" s="145">
        <f>IF(N1083="sníž. přenesená",J1083,0)</f>
        <v>0</v>
      </c>
      <c r="BI1083" s="145">
        <f>IF(N1083="nulová",J1083,0)</f>
        <v>0</v>
      </c>
      <c r="BJ1083" s="16" t="s">
        <v>83</v>
      </c>
      <c r="BK1083" s="145">
        <f>ROUND(I1083*H1083,2)</f>
        <v>0</v>
      </c>
      <c r="BL1083" s="16" t="s">
        <v>258</v>
      </c>
      <c r="BM1083" s="144" t="s">
        <v>1691</v>
      </c>
    </row>
    <row r="1084" spans="2:47" s="1" customFormat="1" ht="19.2">
      <c r="B1084" s="31"/>
      <c r="D1084" s="146" t="s">
        <v>158</v>
      </c>
      <c r="F1084" s="147" t="s">
        <v>1692</v>
      </c>
      <c r="I1084" s="148"/>
      <c r="L1084" s="31"/>
      <c r="M1084" s="149"/>
      <c r="T1084" s="53"/>
      <c r="AT1084" s="16" t="s">
        <v>158</v>
      </c>
      <c r="AU1084" s="16" t="s">
        <v>85</v>
      </c>
    </row>
    <row r="1085" spans="2:65" s="1" customFormat="1" ht="24.15" customHeight="1">
      <c r="B1085" s="31"/>
      <c r="C1085" s="132" t="s">
        <v>1693</v>
      </c>
      <c r="D1085" s="132" t="s">
        <v>152</v>
      </c>
      <c r="E1085" s="133" t="s">
        <v>1694</v>
      </c>
      <c r="F1085" s="134" t="s">
        <v>1695</v>
      </c>
      <c r="G1085" s="135" t="s">
        <v>467</v>
      </c>
      <c r="H1085" s="136">
        <v>7</v>
      </c>
      <c r="I1085" s="137"/>
      <c r="J1085" s="138">
        <f>ROUND(I1085*H1085,2)</f>
        <v>0</v>
      </c>
      <c r="K1085" s="139"/>
      <c r="L1085" s="31"/>
      <c r="M1085" s="140" t="s">
        <v>1</v>
      </c>
      <c r="N1085" s="141" t="s">
        <v>41</v>
      </c>
      <c r="P1085" s="142">
        <f>O1085*H1085</f>
        <v>0</v>
      </c>
      <c r="Q1085" s="142">
        <v>0</v>
      </c>
      <c r="R1085" s="142">
        <f>Q1085*H1085</f>
        <v>0</v>
      </c>
      <c r="S1085" s="142">
        <v>0</v>
      </c>
      <c r="T1085" s="143">
        <f>S1085*H1085</f>
        <v>0</v>
      </c>
      <c r="AR1085" s="144" t="s">
        <v>258</v>
      </c>
      <c r="AT1085" s="144" t="s">
        <v>152</v>
      </c>
      <c r="AU1085" s="144" t="s">
        <v>85</v>
      </c>
      <c r="AY1085" s="16" t="s">
        <v>150</v>
      </c>
      <c r="BE1085" s="145">
        <f>IF(N1085="základní",J1085,0)</f>
        <v>0</v>
      </c>
      <c r="BF1085" s="145">
        <f>IF(N1085="snížená",J1085,0)</f>
        <v>0</v>
      </c>
      <c r="BG1085" s="145">
        <f>IF(N1085="zákl. přenesená",J1085,0)</f>
        <v>0</v>
      </c>
      <c r="BH1085" s="145">
        <f>IF(N1085="sníž. přenesená",J1085,0)</f>
        <v>0</v>
      </c>
      <c r="BI1085" s="145">
        <f>IF(N1085="nulová",J1085,0)</f>
        <v>0</v>
      </c>
      <c r="BJ1085" s="16" t="s">
        <v>83</v>
      </c>
      <c r="BK1085" s="145">
        <f>ROUND(I1085*H1085,2)</f>
        <v>0</v>
      </c>
      <c r="BL1085" s="16" t="s">
        <v>258</v>
      </c>
      <c r="BM1085" s="144" t="s">
        <v>1696</v>
      </c>
    </row>
    <row r="1086" spans="2:47" s="1" customFormat="1" ht="19.2">
      <c r="B1086" s="31"/>
      <c r="D1086" s="146" t="s">
        <v>158</v>
      </c>
      <c r="F1086" s="147" t="s">
        <v>1692</v>
      </c>
      <c r="I1086" s="148"/>
      <c r="L1086" s="31"/>
      <c r="M1086" s="149"/>
      <c r="T1086" s="53"/>
      <c r="AT1086" s="16" t="s">
        <v>158</v>
      </c>
      <c r="AU1086" s="16" t="s">
        <v>85</v>
      </c>
    </row>
    <row r="1087" spans="2:65" s="1" customFormat="1" ht="24.15" customHeight="1">
      <c r="B1087" s="31"/>
      <c r="C1087" s="132" t="s">
        <v>1697</v>
      </c>
      <c r="D1087" s="132" t="s">
        <v>152</v>
      </c>
      <c r="E1087" s="133" t="s">
        <v>1698</v>
      </c>
      <c r="F1087" s="134" t="s">
        <v>1699</v>
      </c>
      <c r="G1087" s="135" t="s">
        <v>467</v>
      </c>
      <c r="H1087" s="136">
        <v>4</v>
      </c>
      <c r="I1087" s="137"/>
      <c r="J1087" s="138">
        <f>ROUND(I1087*H1087,2)</f>
        <v>0</v>
      </c>
      <c r="K1087" s="139"/>
      <c r="L1087" s="31"/>
      <c r="M1087" s="140" t="s">
        <v>1</v>
      </c>
      <c r="N1087" s="141" t="s">
        <v>41</v>
      </c>
      <c r="P1087" s="142">
        <f>O1087*H1087</f>
        <v>0</v>
      </c>
      <c r="Q1087" s="142">
        <v>0</v>
      </c>
      <c r="R1087" s="142">
        <f>Q1087*H1087</f>
        <v>0</v>
      </c>
      <c r="S1087" s="142">
        <v>0</v>
      </c>
      <c r="T1087" s="143">
        <f>S1087*H1087</f>
        <v>0</v>
      </c>
      <c r="AR1087" s="144" t="s">
        <v>258</v>
      </c>
      <c r="AT1087" s="144" t="s">
        <v>152</v>
      </c>
      <c r="AU1087" s="144" t="s">
        <v>85</v>
      </c>
      <c r="AY1087" s="16" t="s">
        <v>150</v>
      </c>
      <c r="BE1087" s="145">
        <f>IF(N1087="základní",J1087,0)</f>
        <v>0</v>
      </c>
      <c r="BF1087" s="145">
        <f>IF(N1087="snížená",J1087,0)</f>
        <v>0</v>
      </c>
      <c r="BG1087" s="145">
        <f>IF(N1087="zákl. přenesená",J1087,0)</f>
        <v>0</v>
      </c>
      <c r="BH1087" s="145">
        <f>IF(N1087="sníž. přenesená",J1087,0)</f>
        <v>0</v>
      </c>
      <c r="BI1087" s="145">
        <f>IF(N1087="nulová",J1087,0)</f>
        <v>0</v>
      </c>
      <c r="BJ1087" s="16" t="s">
        <v>83</v>
      </c>
      <c r="BK1087" s="145">
        <f>ROUND(I1087*H1087,2)</f>
        <v>0</v>
      </c>
      <c r="BL1087" s="16" t="s">
        <v>258</v>
      </c>
      <c r="BM1087" s="144" t="s">
        <v>1700</v>
      </c>
    </row>
    <row r="1088" spans="2:47" s="1" customFormat="1" ht="19.2">
      <c r="B1088" s="31"/>
      <c r="D1088" s="146" t="s">
        <v>158</v>
      </c>
      <c r="F1088" s="147" t="s">
        <v>1692</v>
      </c>
      <c r="I1088" s="148"/>
      <c r="L1088" s="31"/>
      <c r="M1088" s="149"/>
      <c r="T1088" s="53"/>
      <c r="AT1088" s="16" t="s">
        <v>158</v>
      </c>
      <c r="AU1088" s="16" t="s">
        <v>85</v>
      </c>
    </row>
    <row r="1089" spans="2:65" s="1" customFormat="1" ht="24.15" customHeight="1">
      <c r="B1089" s="31"/>
      <c r="C1089" s="132" t="s">
        <v>1701</v>
      </c>
      <c r="D1089" s="132" t="s">
        <v>152</v>
      </c>
      <c r="E1089" s="133" t="s">
        <v>1702</v>
      </c>
      <c r="F1089" s="134" t="s">
        <v>1703</v>
      </c>
      <c r="G1089" s="135" t="s">
        <v>467</v>
      </c>
      <c r="H1089" s="136">
        <v>1</v>
      </c>
      <c r="I1089" s="137"/>
      <c r="J1089" s="138">
        <f>ROUND(I1089*H1089,2)</f>
        <v>0</v>
      </c>
      <c r="K1089" s="139"/>
      <c r="L1089" s="31"/>
      <c r="M1089" s="140" t="s">
        <v>1</v>
      </c>
      <c r="N1089" s="141" t="s">
        <v>41</v>
      </c>
      <c r="P1089" s="142">
        <f>O1089*H1089</f>
        <v>0</v>
      </c>
      <c r="Q1089" s="142">
        <v>0</v>
      </c>
      <c r="R1089" s="142">
        <f>Q1089*H1089</f>
        <v>0</v>
      </c>
      <c r="S1089" s="142">
        <v>0</v>
      </c>
      <c r="T1089" s="143">
        <f>S1089*H1089</f>
        <v>0</v>
      </c>
      <c r="AR1089" s="144" t="s">
        <v>258</v>
      </c>
      <c r="AT1089" s="144" t="s">
        <v>152</v>
      </c>
      <c r="AU1089" s="144" t="s">
        <v>85</v>
      </c>
      <c r="AY1089" s="16" t="s">
        <v>150</v>
      </c>
      <c r="BE1089" s="145">
        <f>IF(N1089="základní",J1089,0)</f>
        <v>0</v>
      </c>
      <c r="BF1089" s="145">
        <f>IF(N1089="snížená",J1089,0)</f>
        <v>0</v>
      </c>
      <c r="BG1089" s="145">
        <f>IF(N1089="zákl. přenesená",J1089,0)</f>
        <v>0</v>
      </c>
      <c r="BH1089" s="145">
        <f>IF(N1089="sníž. přenesená",J1089,0)</f>
        <v>0</v>
      </c>
      <c r="BI1089" s="145">
        <f>IF(N1089="nulová",J1089,0)</f>
        <v>0</v>
      </c>
      <c r="BJ1089" s="16" t="s">
        <v>83</v>
      </c>
      <c r="BK1089" s="145">
        <f>ROUND(I1089*H1089,2)</f>
        <v>0</v>
      </c>
      <c r="BL1089" s="16" t="s">
        <v>258</v>
      </c>
      <c r="BM1089" s="144" t="s">
        <v>1704</v>
      </c>
    </row>
    <row r="1090" spans="2:47" s="1" customFormat="1" ht="19.2">
      <c r="B1090" s="31"/>
      <c r="D1090" s="146" t="s">
        <v>158</v>
      </c>
      <c r="F1090" s="147" t="s">
        <v>1692</v>
      </c>
      <c r="I1090" s="148"/>
      <c r="L1090" s="31"/>
      <c r="M1090" s="149"/>
      <c r="T1090" s="53"/>
      <c r="AT1090" s="16" t="s">
        <v>158</v>
      </c>
      <c r="AU1090" s="16" t="s">
        <v>85</v>
      </c>
    </row>
    <row r="1091" spans="2:65" s="1" customFormat="1" ht="24.15" customHeight="1">
      <c r="B1091" s="31"/>
      <c r="C1091" s="132" t="s">
        <v>1705</v>
      </c>
      <c r="D1091" s="132" t="s">
        <v>152</v>
      </c>
      <c r="E1091" s="133" t="s">
        <v>1706</v>
      </c>
      <c r="F1091" s="134" t="s">
        <v>1707</v>
      </c>
      <c r="G1091" s="135" t="s">
        <v>902</v>
      </c>
      <c r="H1091" s="181"/>
      <c r="I1091" s="137"/>
      <c r="J1091" s="138">
        <f>ROUND(I1091*H1091,2)</f>
        <v>0</v>
      </c>
      <c r="K1091" s="139"/>
      <c r="L1091" s="31"/>
      <c r="M1091" s="140" t="s">
        <v>1</v>
      </c>
      <c r="N1091" s="141" t="s">
        <v>41</v>
      </c>
      <c r="P1091" s="142">
        <f>O1091*H1091</f>
        <v>0</v>
      </c>
      <c r="Q1091" s="142">
        <v>0</v>
      </c>
      <c r="R1091" s="142">
        <f>Q1091*H1091</f>
        <v>0</v>
      </c>
      <c r="S1091" s="142">
        <v>0</v>
      </c>
      <c r="T1091" s="143">
        <f>S1091*H1091</f>
        <v>0</v>
      </c>
      <c r="AR1091" s="144" t="s">
        <v>258</v>
      </c>
      <c r="AT1091" s="144" t="s">
        <v>152</v>
      </c>
      <c r="AU1091" s="144" t="s">
        <v>85</v>
      </c>
      <c r="AY1091" s="16" t="s">
        <v>150</v>
      </c>
      <c r="BE1091" s="145">
        <f>IF(N1091="základní",J1091,0)</f>
        <v>0</v>
      </c>
      <c r="BF1091" s="145">
        <f>IF(N1091="snížená",J1091,0)</f>
        <v>0</v>
      </c>
      <c r="BG1091" s="145">
        <f>IF(N1091="zákl. přenesená",J1091,0)</f>
        <v>0</v>
      </c>
      <c r="BH1091" s="145">
        <f>IF(N1091="sníž. přenesená",J1091,0)</f>
        <v>0</v>
      </c>
      <c r="BI1091" s="145">
        <f>IF(N1091="nulová",J1091,0)</f>
        <v>0</v>
      </c>
      <c r="BJ1091" s="16" t="s">
        <v>83</v>
      </c>
      <c r="BK1091" s="145">
        <f>ROUND(I1091*H1091,2)</f>
        <v>0</v>
      </c>
      <c r="BL1091" s="16" t="s">
        <v>258</v>
      </c>
      <c r="BM1091" s="144" t="s">
        <v>1708</v>
      </c>
    </row>
    <row r="1092" spans="2:47" s="1" customFormat="1" ht="28.8">
      <c r="B1092" s="31"/>
      <c r="D1092" s="146" t="s">
        <v>158</v>
      </c>
      <c r="F1092" s="147" t="s">
        <v>1709</v>
      </c>
      <c r="I1092" s="148"/>
      <c r="L1092" s="31"/>
      <c r="M1092" s="149"/>
      <c r="T1092" s="53"/>
      <c r="AT1092" s="16" t="s">
        <v>158</v>
      </c>
      <c r="AU1092" s="16" t="s">
        <v>85</v>
      </c>
    </row>
    <row r="1093" spans="2:63" s="11" customFormat="1" ht="22.65" customHeight="1">
      <c r="B1093" s="120"/>
      <c r="D1093" s="121" t="s">
        <v>75</v>
      </c>
      <c r="E1093" s="130" t="s">
        <v>1710</v>
      </c>
      <c r="F1093" s="130" t="s">
        <v>1711</v>
      </c>
      <c r="I1093" s="123"/>
      <c r="J1093" s="131">
        <f>BK1093</f>
        <v>0</v>
      </c>
      <c r="L1093" s="120"/>
      <c r="M1093" s="125"/>
      <c r="P1093" s="126">
        <f>SUM(P1094:P1138)</f>
        <v>0</v>
      </c>
      <c r="R1093" s="126">
        <f>SUM(R1094:R1138)</f>
        <v>3.96248988</v>
      </c>
      <c r="T1093" s="127">
        <f>SUM(T1094:T1138)</f>
        <v>0</v>
      </c>
      <c r="AR1093" s="121" t="s">
        <v>85</v>
      </c>
      <c r="AT1093" s="128" t="s">
        <v>75</v>
      </c>
      <c r="AU1093" s="128" t="s">
        <v>83</v>
      </c>
      <c r="AY1093" s="121" t="s">
        <v>150</v>
      </c>
      <c r="BK1093" s="129">
        <f>SUM(BK1094:BK1138)</f>
        <v>0</v>
      </c>
    </row>
    <row r="1094" spans="2:65" s="1" customFormat="1" ht="16.5" customHeight="1">
      <c r="B1094" s="31"/>
      <c r="C1094" s="132" t="s">
        <v>1712</v>
      </c>
      <c r="D1094" s="132" t="s">
        <v>152</v>
      </c>
      <c r="E1094" s="133" t="s">
        <v>1713</v>
      </c>
      <c r="F1094" s="134" t="s">
        <v>1714</v>
      </c>
      <c r="G1094" s="135" t="s">
        <v>155</v>
      </c>
      <c r="H1094" s="136">
        <v>75.1</v>
      </c>
      <c r="I1094" s="137"/>
      <c r="J1094" s="138">
        <f>ROUND(I1094*H1094,2)</f>
        <v>0</v>
      </c>
      <c r="K1094" s="139"/>
      <c r="L1094" s="31"/>
      <c r="M1094" s="140" t="s">
        <v>1</v>
      </c>
      <c r="N1094" s="141" t="s">
        <v>41</v>
      </c>
      <c r="P1094" s="142">
        <f>O1094*H1094</f>
        <v>0</v>
      </c>
      <c r="Q1094" s="142">
        <v>0.0003</v>
      </c>
      <c r="R1094" s="142">
        <f>Q1094*H1094</f>
        <v>0.022529999999999998</v>
      </c>
      <c r="S1094" s="142">
        <v>0</v>
      </c>
      <c r="T1094" s="143">
        <f>S1094*H1094</f>
        <v>0</v>
      </c>
      <c r="AR1094" s="144" t="s">
        <v>258</v>
      </c>
      <c r="AT1094" s="144" t="s">
        <v>152</v>
      </c>
      <c r="AU1094" s="144" t="s">
        <v>85</v>
      </c>
      <c r="AY1094" s="16" t="s">
        <v>150</v>
      </c>
      <c r="BE1094" s="145">
        <f>IF(N1094="základní",J1094,0)</f>
        <v>0</v>
      </c>
      <c r="BF1094" s="145">
        <f>IF(N1094="snížená",J1094,0)</f>
        <v>0</v>
      </c>
      <c r="BG1094" s="145">
        <f>IF(N1094="zákl. přenesená",J1094,0)</f>
        <v>0</v>
      </c>
      <c r="BH1094" s="145">
        <f>IF(N1094="sníž. přenesená",J1094,0)</f>
        <v>0</v>
      </c>
      <c r="BI1094" s="145">
        <f>IF(N1094="nulová",J1094,0)</f>
        <v>0</v>
      </c>
      <c r="BJ1094" s="16" t="s">
        <v>83</v>
      </c>
      <c r="BK1094" s="145">
        <f>ROUND(I1094*H1094,2)</f>
        <v>0</v>
      </c>
      <c r="BL1094" s="16" t="s">
        <v>258</v>
      </c>
      <c r="BM1094" s="144" t="s">
        <v>1715</v>
      </c>
    </row>
    <row r="1095" spans="2:47" s="1" customFormat="1" ht="19.2">
      <c r="B1095" s="31"/>
      <c r="D1095" s="146" t="s">
        <v>158</v>
      </c>
      <c r="F1095" s="147" t="s">
        <v>1716</v>
      </c>
      <c r="I1095" s="148"/>
      <c r="L1095" s="31"/>
      <c r="M1095" s="149"/>
      <c r="T1095" s="53"/>
      <c r="AT1095" s="16" t="s">
        <v>158</v>
      </c>
      <c r="AU1095" s="16" t="s">
        <v>85</v>
      </c>
    </row>
    <row r="1096" spans="2:51" s="12" customFormat="1" ht="12">
      <c r="B1096" s="150"/>
      <c r="D1096" s="146" t="s">
        <v>160</v>
      </c>
      <c r="E1096" s="151" t="s">
        <v>1</v>
      </c>
      <c r="F1096" s="152" t="s">
        <v>1717</v>
      </c>
      <c r="H1096" s="153">
        <v>75.1</v>
      </c>
      <c r="I1096" s="154"/>
      <c r="L1096" s="150"/>
      <c r="M1096" s="155"/>
      <c r="T1096" s="156"/>
      <c r="AT1096" s="151" t="s">
        <v>160</v>
      </c>
      <c r="AU1096" s="151" t="s">
        <v>85</v>
      </c>
      <c r="AV1096" s="12" t="s">
        <v>85</v>
      </c>
      <c r="AW1096" s="12" t="s">
        <v>32</v>
      </c>
      <c r="AX1096" s="12" t="s">
        <v>83</v>
      </c>
      <c r="AY1096" s="151" t="s">
        <v>150</v>
      </c>
    </row>
    <row r="1097" spans="2:65" s="1" customFormat="1" ht="24.15" customHeight="1">
      <c r="B1097" s="31"/>
      <c r="C1097" s="132" t="s">
        <v>1718</v>
      </c>
      <c r="D1097" s="132" t="s">
        <v>152</v>
      </c>
      <c r="E1097" s="133" t="s">
        <v>1719</v>
      </c>
      <c r="F1097" s="134" t="s">
        <v>1720</v>
      </c>
      <c r="G1097" s="135" t="s">
        <v>253</v>
      </c>
      <c r="H1097" s="136">
        <v>77.1</v>
      </c>
      <c r="I1097" s="137"/>
      <c r="J1097" s="138">
        <f>ROUND(I1097*H1097,2)</f>
        <v>0</v>
      </c>
      <c r="K1097" s="139"/>
      <c r="L1097" s="31"/>
      <c r="M1097" s="140" t="s">
        <v>1</v>
      </c>
      <c r="N1097" s="141" t="s">
        <v>41</v>
      </c>
      <c r="P1097" s="142">
        <f>O1097*H1097</f>
        <v>0</v>
      </c>
      <c r="Q1097" s="142">
        <v>0.0003</v>
      </c>
      <c r="R1097" s="142">
        <f>Q1097*H1097</f>
        <v>0.023129999999999998</v>
      </c>
      <c r="S1097" s="142">
        <v>0</v>
      </c>
      <c r="T1097" s="143">
        <f>S1097*H1097</f>
        <v>0</v>
      </c>
      <c r="AR1097" s="144" t="s">
        <v>258</v>
      </c>
      <c r="AT1097" s="144" t="s">
        <v>152</v>
      </c>
      <c r="AU1097" s="144" t="s">
        <v>85</v>
      </c>
      <c r="AY1097" s="16" t="s">
        <v>150</v>
      </c>
      <c r="BE1097" s="145">
        <f>IF(N1097="základní",J1097,0)</f>
        <v>0</v>
      </c>
      <c r="BF1097" s="145">
        <f>IF(N1097="snížená",J1097,0)</f>
        <v>0</v>
      </c>
      <c r="BG1097" s="145">
        <f>IF(N1097="zákl. přenesená",J1097,0)</f>
        <v>0</v>
      </c>
      <c r="BH1097" s="145">
        <f>IF(N1097="sníž. přenesená",J1097,0)</f>
        <v>0</v>
      </c>
      <c r="BI1097" s="145">
        <f>IF(N1097="nulová",J1097,0)</f>
        <v>0</v>
      </c>
      <c r="BJ1097" s="16" t="s">
        <v>83</v>
      </c>
      <c r="BK1097" s="145">
        <f>ROUND(I1097*H1097,2)</f>
        <v>0</v>
      </c>
      <c r="BL1097" s="16" t="s">
        <v>258</v>
      </c>
      <c r="BM1097" s="144" t="s">
        <v>1721</v>
      </c>
    </row>
    <row r="1098" spans="2:47" s="1" customFormat="1" ht="19.2">
      <c r="B1098" s="31"/>
      <c r="D1098" s="146" t="s">
        <v>158</v>
      </c>
      <c r="F1098" s="147" t="s">
        <v>1722</v>
      </c>
      <c r="I1098" s="148"/>
      <c r="L1098" s="31"/>
      <c r="M1098" s="149"/>
      <c r="T1098" s="53"/>
      <c r="AT1098" s="16" t="s">
        <v>158</v>
      </c>
      <c r="AU1098" s="16" t="s">
        <v>85</v>
      </c>
    </row>
    <row r="1099" spans="2:51" s="12" customFormat="1" ht="12">
      <c r="B1099" s="150"/>
      <c r="D1099" s="146" t="s">
        <v>160</v>
      </c>
      <c r="E1099" s="151" t="s">
        <v>1</v>
      </c>
      <c r="F1099" s="152" t="s">
        <v>1723</v>
      </c>
      <c r="H1099" s="153">
        <v>77.1</v>
      </c>
      <c r="I1099" s="154"/>
      <c r="L1099" s="150"/>
      <c r="M1099" s="155"/>
      <c r="T1099" s="156"/>
      <c r="AT1099" s="151" t="s">
        <v>160</v>
      </c>
      <c r="AU1099" s="151" t="s">
        <v>85</v>
      </c>
      <c r="AV1099" s="12" t="s">
        <v>85</v>
      </c>
      <c r="AW1099" s="12" t="s">
        <v>32</v>
      </c>
      <c r="AX1099" s="12" t="s">
        <v>83</v>
      </c>
      <c r="AY1099" s="151" t="s">
        <v>150</v>
      </c>
    </row>
    <row r="1100" spans="2:65" s="1" customFormat="1" ht="24.15" customHeight="1">
      <c r="B1100" s="31"/>
      <c r="C1100" s="170" t="s">
        <v>1724</v>
      </c>
      <c r="D1100" s="170" t="s">
        <v>266</v>
      </c>
      <c r="E1100" s="171" t="s">
        <v>1725</v>
      </c>
      <c r="F1100" s="172" t="s">
        <v>1726</v>
      </c>
      <c r="G1100" s="173" t="s">
        <v>467</v>
      </c>
      <c r="H1100" s="174">
        <v>319.034</v>
      </c>
      <c r="I1100" s="175"/>
      <c r="J1100" s="176">
        <f>ROUND(I1100*H1100,2)</f>
        <v>0</v>
      </c>
      <c r="K1100" s="177"/>
      <c r="L1100" s="178"/>
      <c r="M1100" s="179" t="s">
        <v>1</v>
      </c>
      <c r="N1100" s="180" t="s">
        <v>41</v>
      </c>
      <c r="P1100" s="142">
        <f>O1100*H1100</f>
        <v>0</v>
      </c>
      <c r="Q1100" s="142">
        <v>0.00077</v>
      </c>
      <c r="R1100" s="142">
        <f>Q1100*H1100</f>
        <v>0.24565617999999997</v>
      </c>
      <c r="S1100" s="142">
        <v>0</v>
      </c>
      <c r="T1100" s="143">
        <f>S1100*H1100</f>
        <v>0</v>
      </c>
      <c r="AR1100" s="144" t="s">
        <v>371</v>
      </c>
      <c r="AT1100" s="144" t="s">
        <v>266</v>
      </c>
      <c r="AU1100" s="144" t="s">
        <v>85</v>
      </c>
      <c r="AY1100" s="16" t="s">
        <v>150</v>
      </c>
      <c r="BE1100" s="145">
        <f>IF(N1100="základní",J1100,0)</f>
        <v>0</v>
      </c>
      <c r="BF1100" s="145">
        <f>IF(N1100="snížená",J1100,0)</f>
        <v>0</v>
      </c>
      <c r="BG1100" s="145">
        <f>IF(N1100="zákl. přenesená",J1100,0)</f>
        <v>0</v>
      </c>
      <c r="BH1100" s="145">
        <f>IF(N1100="sníž. přenesená",J1100,0)</f>
        <v>0</v>
      </c>
      <c r="BI1100" s="145">
        <f>IF(N1100="nulová",J1100,0)</f>
        <v>0</v>
      </c>
      <c r="BJ1100" s="16" t="s">
        <v>83</v>
      </c>
      <c r="BK1100" s="145">
        <f>ROUND(I1100*H1100,2)</f>
        <v>0</v>
      </c>
      <c r="BL1100" s="16" t="s">
        <v>258</v>
      </c>
      <c r="BM1100" s="144" t="s">
        <v>1727</v>
      </c>
    </row>
    <row r="1101" spans="2:47" s="1" customFormat="1" ht="12">
      <c r="B1101" s="31"/>
      <c r="D1101" s="146" t="s">
        <v>158</v>
      </c>
      <c r="F1101" s="147" t="s">
        <v>1728</v>
      </c>
      <c r="I1101" s="148"/>
      <c r="L1101" s="31"/>
      <c r="M1101" s="149"/>
      <c r="T1101" s="53"/>
      <c r="AT1101" s="16" t="s">
        <v>158</v>
      </c>
      <c r="AU1101" s="16" t="s">
        <v>85</v>
      </c>
    </row>
    <row r="1102" spans="2:51" s="12" customFormat="1" ht="12">
      <c r="B1102" s="150"/>
      <c r="D1102" s="146" t="s">
        <v>160</v>
      </c>
      <c r="E1102" s="151" t="s">
        <v>1</v>
      </c>
      <c r="F1102" s="152" t="s">
        <v>1729</v>
      </c>
      <c r="H1102" s="153">
        <v>265.862</v>
      </c>
      <c r="I1102" s="154"/>
      <c r="L1102" s="150"/>
      <c r="M1102" s="155"/>
      <c r="T1102" s="156"/>
      <c r="AT1102" s="151" t="s">
        <v>160</v>
      </c>
      <c r="AU1102" s="151" t="s">
        <v>85</v>
      </c>
      <c r="AV1102" s="12" t="s">
        <v>85</v>
      </c>
      <c r="AW1102" s="12" t="s">
        <v>32</v>
      </c>
      <c r="AX1102" s="12" t="s">
        <v>83</v>
      </c>
      <c r="AY1102" s="151" t="s">
        <v>150</v>
      </c>
    </row>
    <row r="1103" spans="2:51" s="12" customFormat="1" ht="12">
      <c r="B1103" s="150"/>
      <c r="D1103" s="146" t="s">
        <v>160</v>
      </c>
      <c r="F1103" s="152" t="s">
        <v>1730</v>
      </c>
      <c r="H1103" s="153">
        <v>319.034</v>
      </c>
      <c r="I1103" s="154"/>
      <c r="L1103" s="150"/>
      <c r="M1103" s="155"/>
      <c r="T1103" s="156"/>
      <c r="AT1103" s="151" t="s">
        <v>160</v>
      </c>
      <c r="AU1103" s="151" t="s">
        <v>85</v>
      </c>
      <c r="AV1103" s="12" t="s">
        <v>85</v>
      </c>
      <c r="AW1103" s="12" t="s">
        <v>4</v>
      </c>
      <c r="AX1103" s="12" t="s">
        <v>83</v>
      </c>
      <c r="AY1103" s="151" t="s">
        <v>150</v>
      </c>
    </row>
    <row r="1104" spans="2:65" s="1" customFormat="1" ht="24.15" customHeight="1">
      <c r="B1104" s="31"/>
      <c r="C1104" s="132" t="s">
        <v>1731</v>
      </c>
      <c r="D1104" s="132" t="s">
        <v>152</v>
      </c>
      <c r="E1104" s="133" t="s">
        <v>1732</v>
      </c>
      <c r="F1104" s="134" t="s">
        <v>1733</v>
      </c>
      <c r="G1104" s="135" t="s">
        <v>253</v>
      </c>
      <c r="H1104" s="136">
        <v>44.295</v>
      </c>
      <c r="I1104" s="137"/>
      <c r="J1104" s="138">
        <f>ROUND(I1104*H1104,2)</f>
        <v>0</v>
      </c>
      <c r="K1104" s="139"/>
      <c r="L1104" s="31"/>
      <c r="M1104" s="140" t="s">
        <v>1</v>
      </c>
      <c r="N1104" s="141" t="s">
        <v>41</v>
      </c>
      <c r="P1104" s="142">
        <f>O1104*H1104</f>
        <v>0</v>
      </c>
      <c r="Q1104" s="142">
        <v>0.0002</v>
      </c>
      <c r="R1104" s="142">
        <f>Q1104*H1104</f>
        <v>0.008859</v>
      </c>
      <c r="S1104" s="142">
        <v>0</v>
      </c>
      <c r="T1104" s="143">
        <f>S1104*H1104</f>
        <v>0</v>
      </c>
      <c r="AR1104" s="144" t="s">
        <v>258</v>
      </c>
      <c r="AT1104" s="144" t="s">
        <v>152</v>
      </c>
      <c r="AU1104" s="144" t="s">
        <v>85</v>
      </c>
      <c r="AY1104" s="16" t="s">
        <v>150</v>
      </c>
      <c r="BE1104" s="145">
        <f>IF(N1104="základní",J1104,0)</f>
        <v>0</v>
      </c>
      <c r="BF1104" s="145">
        <f>IF(N1104="snížená",J1104,0)</f>
        <v>0</v>
      </c>
      <c r="BG1104" s="145">
        <f>IF(N1104="zákl. přenesená",J1104,0)</f>
        <v>0</v>
      </c>
      <c r="BH1104" s="145">
        <f>IF(N1104="sníž. přenesená",J1104,0)</f>
        <v>0</v>
      </c>
      <c r="BI1104" s="145">
        <f>IF(N1104="nulová",J1104,0)</f>
        <v>0</v>
      </c>
      <c r="BJ1104" s="16" t="s">
        <v>83</v>
      </c>
      <c r="BK1104" s="145">
        <f>ROUND(I1104*H1104,2)</f>
        <v>0</v>
      </c>
      <c r="BL1104" s="16" t="s">
        <v>258</v>
      </c>
      <c r="BM1104" s="144" t="s">
        <v>1734</v>
      </c>
    </row>
    <row r="1105" spans="2:47" s="1" customFormat="1" ht="19.2">
      <c r="B1105" s="31"/>
      <c r="D1105" s="146" t="s">
        <v>158</v>
      </c>
      <c r="F1105" s="147" t="s">
        <v>1735</v>
      </c>
      <c r="I1105" s="148"/>
      <c r="L1105" s="31"/>
      <c r="M1105" s="149"/>
      <c r="T1105" s="53"/>
      <c r="AT1105" s="16" t="s">
        <v>158</v>
      </c>
      <c r="AU1105" s="16" t="s">
        <v>85</v>
      </c>
    </row>
    <row r="1106" spans="2:51" s="12" customFormat="1" ht="12">
      <c r="B1106" s="150"/>
      <c r="D1106" s="146" t="s">
        <v>160</v>
      </c>
      <c r="E1106" s="151" t="s">
        <v>1</v>
      </c>
      <c r="F1106" s="152" t="s">
        <v>1736</v>
      </c>
      <c r="H1106" s="153">
        <v>9.42</v>
      </c>
      <c r="I1106" s="154"/>
      <c r="L1106" s="150"/>
      <c r="M1106" s="155"/>
      <c r="T1106" s="156"/>
      <c r="AT1106" s="151" t="s">
        <v>160</v>
      </c>
      <c r="AU1106" s="151" t="s">
        <v>85</v>
      </c>
      <c r="AV1106" s="12" t="s">
        <v>85</v>
      </c>
      <c r="AW1106" s="12" t="s">
        <v>32</v>
      </c>
      <c r="AX1106" s="12" t="s">
        <v>76</v>
      </c>
      <c r="AY1106" s="151" t="s">
        <v>150</v>
      </c>
    </row>
    <row r="1107" spans="2:51" s="12" customFormat="1" ht="12">
      <c r="B1107" s="150"/>
      <c r="D1107" s="146" t="s">
        <v>160</v>
      </c>
      <c r="E1107" s="151" t="s">
        <v>1</v>
      </c>
      <c r="F1107" s="152" t="s">
        <v>1737</v>
      </c>
      <c r="H1107" s="153">
        <v>3.13</v>
      </c>
      <c r="I1107" s="154"/>
      <c r="L1107" s="150"/>
      <c r="M1107" s="155"/>
      <c r="T1107" s="156"/>
      <c r="AT1107" s="151" t="s">
        <v>160</v>
      </c>
      <c r="AU1107" s="151" t="s">
        <v>85</v>
      </c>
      <c r="AV1107" s="12" t="s">
        <v>85</v>
      </c>
      <c r="AW1107" s="12" t="s">
        <v>32</v>
      </c>
      <c r="AX1107" s="12" t="s">
        <v>76</v>
      </c>
      <c r="AY1107" s="151" t="s">
        <v>150</v>
      </c>
    </row>
    <row r="1108" spans="2:51" s="12" customFormat="1" ht="12">
      <c r="B1108" s="150"/>
      <c r="D1108" s="146" t="s">
        <v>160</v>
      </c>
      <c r="E1108" s="151" t="s">
        <v>1</v>
      </c>
      <c r="F1108" s="152" t="s">
        <v>1738</v>
      </c>
      <c r="H1108" s="153">
        <v>4.4</v>
      </c>
      <c r="I1108" s="154"/>
      <c r="L1108" s="150"/>
      <c r="M1108" s="155"/>
      <c r="T1108" s="156"/>
      <c r="AT1108" s="151" t="s">
        <v>160</v>
      </c>
      <c r="AU1108" s="151" t="s">
        <v>85</v>
      </c>
      <c r="AV1108" s="12" t="s">
        <v>85</v>
      </c>
      <c r="AW1108" s="12" t="s">
        <v>32</v>
      </c>
      <c r="AX1108" s="12" t="s">
        <v>76</v>
      </c>
      <c r="AY1108" s="151" t="s">
        <v>150</v>
      </c>
    </row>
    <row r="1109" spans="2:51" s="12" customFormat="1" ht="12">
      <c r="B1109" s="150"/>
      <c r="D1109" s="146" t="s">
        <v>160</v>
      </c>
      <c r="E1109" s="151" t="s">
        <v>1</v>
      </c>
      <c r="F1109" s="152" t="s">
        <v>1739</v>
      </c>
      <c r="H1109" s="153">
        <v>11.79</v>
      </c>
      <c r="I1109" s="154"/>
      <c r="L1109" s="150"/>
      <c r="M1109" s="155"/>
      <c r="T1109" s="156"/>
      <c r="AT1109" s="151" t="s">
        <v>160</v>
      </c>
      <c r="AU1109" s="151" t="s">
        <v>85</v>
      </c>
      <c r="AV1109" s="12" t="s">
        <v>85</v>
      </c>
      <c r="AW1109" s="12" t="s">
        <v>32</v>
      </c>
      <c r="AX1109" s="12" t="s">
        <v>76</v>
      </c>
      <c r="AY1109" s="151" t="s">
        <v>150</v>
      </c>
    </row>
    <row r="1110" spans="2:51" s="12" customFormat="1" ht="12">
      <c r="B1110" s="150"/>
      <c r="D1110" s="146" t="s">
        <v>160</v>
      </c>
      <c r="E1110" s="151" t="s">
        <v>1</v>
      </c>
      <c r="F1110" s="152" t="s">
        <v>1740</v>
      </c>
      <c r="H1110" s="153">
        <v>9.5</v>
      </c>
      <c r="I1110" s="154"/>
      <c r="L1110" s="150"/>
      <c r="M1110" s="155"/>
      <c r="T1110" s="156"/>
      <c r="AT1110" s="151" t="s">
        <v>160</v>
      </c>
      <c r="AU1110" s="151" t="s">
        <v>85</v>
      </c>
      <c r="AV1110" s="12" t="s">
        <v>85</v>
      </c>
      <c r="AW1110" s="12" t="s">
        <v>32</v>
      </c>
      <c r="AX1110" s="12" t="s">
        <v>76</v>
      </c>
      <c r="AY1110" s="151" t="s">
        <v>150</v>
      </c>
    </row>
    <row r="1111" spans="2:51" s="12" customFormat="1" ht="12">
      <c r="B1111" s="150"/>
      <c r="D1111" s="146" t="s">
        <v>160</v>
      </c>
      <c r="E1111" s="151" t="s">
        <v>1</v>
      </c>
      <c r="F1111" s="152" t="s">
        <v>1741</v>
      </c>
      <c r="H1111" s="153">
        <v>6.055</v>
      </c>
      <c r="I1111" s="154"/>
      <c r="L1111" s="150"/>
      <c r="M1111" s="155"/>
      <c r="T1111" s="156"/>
      <c r="AT1111" s="151" t="s">
        <v>160</v>
      </c>
      <c r="AU1111" s="151" t="s">
        <v>85</v>
      </c>
      <c r="AV1111" s="12" t="s">
        <v>85</v>
      </c>
      <c r="AW1111" s="12" t="s">
        <v>32</v>
      </c>
      <c r="AX1111" s="12" t="s">
        <v>76</v>
      </c>
      <c r="AY1111" s="151" t="s">
        <v>150</v>
      </c>
    </row>
    <row r="1112" spans="2:51" s="13" customFormat="1" ht="12">
      <c r="B1112" s="157"/>
      <c r="D1112" s="146" t="s">
        <v>160</v>
      </c>
      <c r="E1112" s="158" t="s">
        <v>1</v>
      </c>
      <c r="F1112" s="159" t="s">
        <v>164</v>
      </c>
      <c r="H1112" s="160">
        <v>44.295</v>
      </c>
      <c r="I1112" s="161"/>
      <c r="L1112" s="157"/>
      <c r="M1112" s="162"/>
      <c r="T1112" s="163"/>
      <c r="AT1112" s="158" t="s">
        <v>160</v>
      </c>
      <c r="AU1112" s="158" t="s">
        <v>85</v>
      </c>
      <c r="AV1112" s="13" t="s">
        <v>156</v>
      </c>
      <c r="AW1112" s="13" t="s">
        <v>32</v>
      </c>
      <c r="AX1112" s="13" t="s">
        <v>83</v>
      </c>
      <c r="AY1112" s="158" t="s">
        <v>150</v>
      </c>
    </row>
    <row r="1113" spans="2:65" s="1" customFormat="1" ht="24.15" customHeight="1">
      <c r="B1113" s="31"/>
      <c r="C1113" s="170" t="s">
        <v>1742</v>
      </c>
      <c r="D1113" s="170" t="s">
        <v>266</v>
      </c>
      <c r="E1113" s="171" t="s">
        <v>1743</v>
      </c>
      <c r="F1113" s="172" t="s">
        <v>1744</v>
      </c>
      <c r="G1113" s="173" t="s">
        <v>253</v>
      </c>
      <c r="H1113" s="174">
        <v>48.725</v>
      </c>
      <c r="I1113" s="175"/>
      <c r="J1113" s="176">
        <f>ROUND(I1113*H1113,2)</f>
        <v>0</v>
      </c>
      <c r="K1113" s="177"/>
      <c r="L1113" s="178"/>
      <c r="M1113" s="179" t="s">
        <v>1</v>
      </c>
      <c r="N1113" s="180" t="s">
        <v>41</v>
      </c>
      <c r="P1113" s="142">
        <f>O1113*H1113</f>
        <v>0</v>
      </c>
      <c r="Q1113" s="142">
        <v>0.00198</v>
      </c>
      <c r="R1113" s="142">
        <f>Q1113*H1113</f>
        <v>0.0964755</v>
      </c>
      <c r="S1113" s="142">
        <v>0</v>
      </c>
      <c r="T1113" s="143">
        <f>S1113*H1113</f>
        <v>0</v>
      </c>
      <c r="AR1113" s="144" t="s">
        <v>371</v>
      </c>
      <c r="AT1113" s="144" t="s">
        <v>266</v>
      </c>
      <c r="AU1113" s="144" t="s">
        <v>85</v>
      </c>
      <c r="AY1113" s="16" t="s">
        <v>150</v>
      </c>
      <c r="BE1113" s="145">
        <f>IF(N1113="základní",J1113,0)</f>
        <v>0</v>
      </c>
      <c r="BF1113" s="145">
        <f>IF(N1113="snížená",J1113,0)</f>
        <v>0</v>
      </c>
      <c r="BG1113" s="145">
        <f>IF(N1113="zákl. přenesená",J1113,0)</f>
        <v>0</v>
      </c>
      <c r="BH1113" s="145">
        <f>IF(N1113="sníž. přenesená",J1113,0)</f>
        <v>0</v>
      </c>
      <c r="BI1113" s="145">
        <f>IF(N1113="nulová",J1113,0)</f>
        <v>0</v>
      </c>
      <c r="BJ1113" s="16" t="s">
        <v>83</v>
      </c>
      <c r="BK1113" s="145">
        <f>ROUND(I1113*H1113,2)</f>
        <v>0</v>
      </c>
      <c r="BL1113" s="16" t="s">
        <v>258</v>
      </c>
      <c r="BM1113" s="144" t="s">
        <v>1745</v>
      </c>
    </row>
    <row r="1114" spans="2:47" s="1" customFormat="1" ht="19.2">
      <c r="B1114" s="31"/>
      <c r="D1114" s="146" t="s">
        <v>158</v>
      </c>
      <c r="F1114" s="147" t="s">
        <v>1746</v>
      </c>
      <c r="I1114" s="148"/>
      <c r="L1114" s="31"/>
      <c r="M1114" s="149"/>
      <c r="T1114" s="53"/>
      <c r="AT1114" s="16" t="s">
        <v>158</v>
      </c>
      <c r="AU1114" s="16" t="s">
        <v>85</v>
      </c>
    </row>
    <row r="1115" spans="2:51" s="12" customFormat="1" ht="12">
      <c r="B1115" s="150"/>
      <c r="D1115" s="146" t="s">
        <v>160</v>
      </c>
      <c r="F1115" s="152" t="s">
        <v>1747</v>
      </c>
      <c r="H1115" s="153">
        <v>48.725</v>
      </c>
      <c r="I1115" s="154"/>
      <c r="L1115" s="150"/>
      <c r="M1115" s="155"/>
      <c r="T1115" s="156"/>
      <c r="AT1115" s="151" t="s">
        <v>160</v>
      </c>
      <c r="AU1115" s="151" t="s">
        <v>85</v>
      </c>
      <c r="AV1115" s="12" t="s">
        <v>85</v>
      </c>
      <c r="AW1115" s="12" t="s">
        <v>4</v>
      </c>
      <c r="AX1115" s="12" t="s">
        <v>83</v>
      </c>
      <c r="AY1115" s="151" t="s">
        <v>150</v>
      </c>
    </row>
    <row r="1116" spans="2:65" s="1" customFormat="1" ht="33" customHeight="1">
      <c r="B1116" s="31"/>
      <c r="C1116" s="132" t="s">
        <v>1748</v>
      </c>
      <c r="D1116" s="132" t="s">
        <v>152</v>
      </c>
      <c r="E1116" s="133" t="s">
        <v>1749</v>
      </c>
      <c r="F1116" s="134" t="s">
        <v>1750</v>
      </c>
      <c r="G1116" s="135" t="s">
        <v>155</v>
      </c>
      <c r="H1116" s="136">
        <v>75.1</v>
      </c>
      <c r="I1116" s="137"/>
      <c r="J1116" s="138">
        <f>ROUND(I1116*H1116,2)</f>
        <v>0</v>
      </c>
      <c r="K1116" s="139"/>
      <c r="L1116" s="31"/>
      <c r="M1116" s="140" t="s">
        <v>1</v>
      </c>
      <c r="N1116" s="141" t="s">
        <v>41</v>
      </c>
      <c r="P1116" s="142">
        <f>O1116*H1116</f>
        <v>0</v>
      </c>
      <c r="Q1116" s="142">
        <v>0.009</v>
      </c>
      <c r="R1116" s="142">
        <f>Q1116*H1116</f>
        <v>0.6759</v>
      </c>
      <c r="S1116" s="142">
        <v>0</v>
      </c>
      <c r="T1116" s="143">
        <f>S1116*H1116</f>
        <v>0</v>
      </c>
      <c r="AR1116" s="144" t="s">
        <v>258</v>
      </c>
      <c r="AT1116" s="144" t="s">
        <v>152</v>
      </c>
      <c r="AU1116" s="144" t="s">
        <v>85</v>
      </c>
      <c r="AY1116" s="16" t="s">
        <v>150</v>
      </c>
      <c r="BE1116" s="145">
        <f>IF(N1116="základní",J1116,0)</f>
        <v>0</v>
      </c>
      <c r="BF1116" s="145">
        <f>IF(N1116="snížená",J1116,0)</f>
        <v>0</v>
      </c>
      <c r="BG1116" s="145">
        <f>IF(N1116="zákl. přenesená",J1116,0)</f>
        <v>0</v>
      </c>
      <c r="BH1116" s="145">
        <f>IF(N1116="sníž. přenesená",J1116,0)</f>
        <v>0</v>
      </c>
      <c r="BI1116" s="145">
        <f>IF(N1116="nulová",J1116,0)</f>
        <v>0</v>
      </c>
      <c r="BJ1116" s="16" t="s">
        <v>83</v>
      </c>
      <c r="BK1116" s="145">
        <f>ROUND(I1116*H1116,2)</f>
        <v>0</v>
      </c>
      <c r="BL1116" s="16" t="s">
        <v>258</v>
      </c>
      <c r="BM1116" s="144" t="s">
        <v>1751</v>
      </c>
    </row>
    <row r="1117" spans="2:47" s="1" customFormat="1" ht="28.8">
      <c r="B1117" s="31"/>
      <c r="D1117" s="146" t="s">
        <v>158</v>
      </c>
      <c r="F1117" s="147" t="s">
        <v>1752</v>
      </c>
      <c r="I1117" s="148"/>
      <c r="L1117" s="31"/>
      <c r="M1117" s="149"/>
      <c r="T1117" s="53"/>
      <c r="AT1117" s="16" t="s">
        <v>158</v>
      </c>
      <c r="AU1117" s="16" t="s">
        <v>85</v>
      </c>
    </row>
    <row r="1118" spans="2:51" s="12" customFormat="1" ht="12">
      <c r="B1118" s="150"/>
      <c r="D1118" s="146" t="s">
        <v>160</v>
      </c>
      <c r="E1118" s="151" t="s">
        <v>1</v>
      </c>
      <c r="F1118" s="152" t="s">
        <v>1753</v>
      </c>
      <c r="H1118" s="153">
        <v>75.1</v>
      </c>
      <c r="I1118" s="154"/>
      <c r="L1118" s="150"/>
      <c r="M1118" s="155"/>
      <c r="T1118" s="156"/>
      <c r="AT1118" s="151" t="s">
        <v>160</v>
      </c>
      <c r="AU1118" s="151" t="s">
        <v>85</v>
      </c>
      <c r="AV1118" s="12" t="s">
        <v>85</v>
      </c>
      <c r="AW1118" s="12" t="s">
        <v>32</v>
      </c>
      <c r="AX1118" s="12" t="s">
        <v>83</v>
      </c>
      <c r="AY1118" s="151" t="s">
        <v>150</v>
      </c>
    </row>
    <row r="1119" spans="2:65" s="1" customFormat="1" ht="16.5" customHeight="1">
      <c r="B1119" s="31"/>
      <c r="C1119" s="170" t="s">
        <v>1754</v>
      </c>
      <c r="D1119" s="170" t="s">
        <v>266</v>
      </c>
      <c r="E1119" s="171" t="s">
        <v>1755</v>
      </c>
      <c r="F1119" s="172" t="s">
        <v>1756</v>
      </c>
      <c r="G1119" s="173" t="s">
        <v>155</v>
      </c>
      <c r="H1119" s="174">
        <v>86.365</v>
      </c>
      <c r="I1119" s="175"/>
      <c r="J1119" s="176">
        <f>ROUND(I1119*H1119,2)</f>
        <v>0</v>
      </c>
      <c r="K1119" s="177"/>
      <c r="L1119" s="178"/>
      <c r="M1119" s="179" t="s">
        <v>1</v>
      </c>
      <c r="N1119" s="180" t="s">
        <v>41</v>
      </c>
      <c r="P1119" s="142">
        <f>O1119*H1119</f>
        <v>0</v>
      </c>
      <c r="Q1119" s="142">
        <v>0.025</v>
      </c>
      <c r="R1119" s="142">
        <f>Q1119*H1119</f>
        <v>2.159125</v>
      </c>
      <c r="S1119" s="142">
        <v>0</v>
      </c>
      <c r="T1119" s="143">
        <f>S1119*H1119</f>
        <v>0</v>
      </c>
      <c r="AR1119" s="144" t="s">
        <v>371</v>
      </c>
      <c r="AT1119" s="144" t="s">
        <v>266</v>
      </c>
      <c r="AU1119" s="144" t="s">
        <v>85</v>
      </c>
      <c r="AY1119" s="16" t="s">
        <v>150</v>
      </c>
      <c r="BE1119" s="145">
        <f>IF(N1119="základní",J1119,0)</f>
        <v>0</v>
      </c>
      <c r="BF1119" s="145">
        <f>IF(N1119="snížená",J1119,0)</f>
        <v>0</v>
      </c>
      <c r="BG1119" s="145">
        <f>IF(N1119="zákl. přenesená",J1119,0)</f>
        <v>0</v>
      </c>
      <c r="BH1119" s="145">
        <f>IF(N1119="sníž. přenesená",J1119,0)</f>
        <v>0</v>
      </c>
      <c r="BI1119" s="145">
        <f>IF(N1119="nulová",J1119,0)</f>
        <v>0</v>
      </c>
      <c r="BJ1119" s="16" t="s">
        <v>83</v>
      </c>
      <c r="BK1119" s="145">
        <f>ROUND(I1119*H1119,2)</f>
        <v>0</v>
      </c>
      <c r="BL1119" s="16" t="s">
        <v>258</v>
      </c>
      <c r="BM1119" s="144" t="s">
        <v>1757</v>
      </c>
    </row>
    <row r="1120" spans="2:47" s="1" customFormat="1" ht="12">
      <c r="B1120" s="31"/>
      <c r="D1120" s="146" t="s">
        <v>158</v>
      </c>
      <c r="F1120" s="147" t="s">
        <v>1758</v>
      </c>
      <c r="I1120" s="148"/>
      <c r="L1120" s="31"/>
      <c r="M1120" s="149"/>
      <c r="T1120" s="53"/>
      <c r="AT1120" s="16" t="s">
        <v>158</v>
      </c>
      <c r="AU1120" s="16" t="s">
        <v>85</v>
      </c>
    </row>
    <row r="1121" spans="2:51" s="12" customFormat="1" ht="12">
      <c r="B1121" s="150"/>
      <c r="D1121" s="146" t="s">
        <v>160</v>
      </c>
      <c r="F1121" s="152" t="s">
        <v>1759</v>
      </c>
      <c r="H1121" s="153">
        <v>86.365</v>
      </c>
      <c r="I1121" s="154"/>
      <c r="L1121" s="150"/>
      <c r="M1121" s="155"/>
      <c r="T1121" s="156"/>
      <c r="AT1121" s="151" t="s">
        <v>160</v>
      </c>
      <c r="AU1121" s="151" t="s">
        <v>85</v>
      </c>
      <c r="AV1121" s="12" t="s">
        <v>85</v>
      </c>
      <c r="AW1121" s="12" t="s">
        <v>4</v>
      </c>
      <c r="AX1121" s="12" t="s">
        <v>83</v>
      </c>
      <c r="AY1121" s="151" t="s">
        <v>150</v>
      </c>
    </row>
    <row r="1122" spans="2:65" s="1" customFormat="1" ht="24.15" customHeight="1">
      <c r="B1122" s="31"/>
      <c r="C1122" s="132" t="s">
        <v>1760</v>
      </c>
      <c r="D1122" s="132" t="s">
        <v>152</v>
      </c>
      <c r="E1122" s="133" t="s">
        <v>1761</v>
      </c>
      <c r="F1122" s="134" t="s">
        <v>1762</v>
      </c>
      <c r="G1122" s="135" t="s">
        <v>155</v>
      </c>
      <c r="H1122" s="136">
        <v>100.082</v>
      </c>
      <c r="I1122" s="137"/>
      <c r="J1122" s="138">
        <f>ROUND(I1122*H1122,2)</f>
        <v>0</v>
      </c>
      <c r="K1122" s="139"/>
      <c r="L1122" s="31"/>
      <c r="M1122" s="140" t="s">
        <v>1</v>
      </c>
      <c r="N1122" s="141" t="s">
        <v>41</v>
      </c>
      <c r="P1122" s="142">
        <f>O1122*H1122</f>
        <v>0</v>
      </c>
      <c r="Q1122" s="142">
        <v>0.0015</v>
      </c>
      <c r="R1122" s="142">
        <f>Q1122*H1122</f>
        <v>0.150123</v>
      </c>
      <c r="S1122" s="142">
        <v>0</v>
      </c>
      <c r="T1122" s="143">
        <f>S1122*H1122</f>
        <v>0</v>
      </c>
      <c r="AR1122" s="144" t="s">
        <v>258</v>
      </c>
      <c r="AT1122" s="144" t="s">
        <v>152</v>
      </c>
      <c r="AU1122" s="144" t="s">
        <v>85</v>
      </c>
      <c r="AY1122" s="16" t="s">
        <v>150</v>
      </c>
      <c r="BE1122" s="145">
        <f>IF(N1122="základní",J1122,0)</f>
        <v>0</v>
      </c>
      <c r="BF1122" s="145">
        <f>IF(N1122="snížená",J1122,0)</f>
        <v>0</v>
      </c>
      <c r="BG1122" s="145">
        <f>IF(N1122="zákl. přenesená",J1122,0)</f>
        <v>0</v>
      </c>
      <c r="BH1122" s="145">
        <f>IF(N1122="sníž. přenesená",J1122,0)</f>
        <v>0</v>
      </c>
      <c r="BI1122" s="145">
        <f>IF(N1122="nulová",J1122,0)</f>
        <v>0</v>
      </c>
      <c r="BJ1122" s="16" t="s">
        <v>83</v>
      </c>
      <c r="BK1122" s="145">
        <f>ROUND(I1122*H1122,2)</f>
        <v>0</v>
      </c>
      <c r="BL1122" s="16" t="s">
        <v>258</v>
      </c>
      <c r="BM1122" s="144" t="s">
        <v>1763</v>
      </c>
    </row>
    <row r="1123" spans="2:47" s="1" customFormat="1" ht="19.2">
      <c r="B1123" s="31"/>
      <c r="D1123" s="146" t="s">
        <v>158</v>
      </c>
      <c r="F1123" s="147" t="s">
        <v>1764</v>
      </c>
      <c r="I1123" s="148"/>
      <c r="L1123" s="31"/>
      <c r="M1123" s="149"/>
      <c r="T1123" s="53"/>
      <c r="AT1123" s="16" t="s">
        <v>158</v>
      </c>
      <c r="AU1123" s="16" t="s">
        <v>85</v>
      </c>
    </row>
    <row r="1124" spans="2:51" s="12" customFormat="1" ht="12">
      <c r="B1124" s="150"/>
      <c r="D1124" s="146" t="s">
        <v>160</v>
      </c>
      <c r="E1124" s="151" t="s">
        <v>1</v>
      </c>
      <c r="F1124" s="152" t="s">
        <v>1765</v>
      </c>
      <c r="H1124" s="153">
        <v>75.1</v>
      </c>
      <c r="I1124" s="154"/>
      <c r="L1124" s="150"/>
      <c r="M1124" s="155"/>
      <c r="T1124" s="156"/>
      <c r="AT1124" s="151" t="s">
        <v>160</v>
      </c>
      <c r="AU1124" s="151" t="s">
        <v>85</v>
      </c>
      <c r="AV1124" s="12" t="s">
        <v>85</v>
      </c>
      <c r="AW1124" s="12" t="s">
        <v>32</v>
      </c>
      <c r="AX1124" s="12" t="s">
        <v>76</v>
      </c>
      <c r="AY1124" s="151" t="s">
        <v>150</v>
      </c>
    </row>
    <row r="1125" spans="2:51" s="12" customFormat="1" ht="30.6">
      <c r="B1125" s="150"/>
      <c r="D1125" s="146" t="s">
        <v>160</v>
      </c>
      <c r="E1125" s="151" t="s">
        <v>1</v>
      </c>
      <c r="F1125" s="152" t="s">
        <v>1766</v>
      </c>
      <c r="H1125" s="153">
        <v>24.982</v>
      </c>
      <c r="I1125" s="154"/>
      <c r="L1125" s="150"/>
      <c r="M1125" s="155"/>
      <c r="T1125" s="156"/>
      <c r="AT1125" s="151" t="s">
        <v>160</v>
      </c>
      <c r="AU1125" s="151" t="s">
        <v>85</v>
      </c>
      <c r="AV1125" s="12" t="s">
        <v>85</v>
      </c>
      <c r="AW1125" s="12" t="s">
        <v>32</v>
      </c>
      <c r="AX1125" s="12" t="s">
        <v>76</v>
      </c>
      <c r="AY1125" s="151" t="s">
        <v>150</v>
      </c>
    </row>
    <row r="1126" spans="2:51" s="13" customFormat="1" ht="12">
      <c r="B1126" s="157"/>
      <c r="D1126" s="146" t="s">
        <v>160</v>
      </c>
      <c r="E1126" s="158" t="s">
        <v>1</v>
      </c>
      <c r="F1126" s="159" t="s">
        <v>164</v>
      </c>
      <c r="H1126" s="160">
        <v>100.082</v>
      </c>
      <c r="I1126" s="161"/>
      <c r="L1126" s="157"/>
      <c r="M1126" s="162"/>
      <c r="T1126" s="163"/>
      <c r="AT1126" s="158" t="s">
        <v>160</v>
      </c>
      <c r="AU1126" s="158" t="s">
        <v>85</v>
      </c>
      <c r="AV1126" s="13" t="s">
        <v>156</v>
      </c>
      <c r="AW1126" s="13" t="s">
        <v>32</v>
      </c>
      <c r="AX1126" s="13" t="s">
        <v>83</v>
      </c>
      <c r="AY1126" s="158" t="s">
        <v>150</v>
      </c>
    </row>
    <row r="1127" spans="2:65" s="1" customFormat="1" ht="16.5" customHeight="1">
      <c r="B1127" s="31"/>
      <c r="C1127" s="132" t="s">
        <v>1767</v>
      </c>
      <c r="D1127" s="132" t="s">
        <v>152</v>
      </c>
      <c r="E1127" s="133" t="s">
        <v>1768</v>
      </c>
      <c r="F1127" s="134" t="s">
        <v>1769</v>
      </c>
      <c r="G1127" s="135" t="s">
        <v>253</v>
      </c>
      <c r="H1127" s="136">
        <v>124.91</v>
      </c>
      <c r="I1127" s="137"/>
      <c r="J1127" s="138">
        <f>ROUND(I1127*H1127,2)</f>
        <v>0</v>
      </c>
      <c r="K1127" s="139"/>
      <c r="L1127" s="31"/>
      <c r="M1127" s="140" t="s">
        <v>1</v>
      </c>
      <c r="N1127" s="141" t="s">
        <v>41</v>
      </c>
      <c r="P1127" s="142">
        <f>O1127*H1127</f>
        <v>0</v>
      </c>
      <c r="Q1127" s="142">
        <v>0.00032</v>
      </c>
      <c r="R1127" s="142">
        <f>Q1127*H1127</f>
        <v>0.039971200000000005</v>
      </c>
      <c r="S1127" s="142">
        <v>0</v>
      </c>
      <c r="T1127" s="143">
        <f>S1127*H1127</f>
        <v>0</v>
      </c>
      <c r="AR1127" s="144" t="s">
        <v>258</v>
      </c>
      <c r="AT1127" s="144" t="s">
        <v>152</v>
      </c>
      <c r="AU1127" s="144" t="s">
        <v>85</v>
      </c>
      <c r="AY1127" s="16" t="s">
        <v>150</v>
      </c>
      <c r="BE1127" s="145">
        <f>IF(N1127="základní",J1127,0)</f>
        <v>0</v>
      </c>
      <c r="BF1127" s="145">
        <f>IF(N1127="snížená",J1127,0)</f>
        <v>0</v>
      </c>
      <c r="BG1127" s="145">
        <f>IF(N1127="zákl. přenesená",J1127,0)</f>
        <v>0</v>
      </c>
      <c r="BH1127" s="145">
        <f>IF(N1127="sníž. přenesená",J1127,0)</f>
        <v>0</v>
      </c>
      <c r="BI1127" s="145">
        <f>IF(N1127="nulová",J1127,0)</f>
        <v>0</v>
      </c>
      <c r="BJ1127" s="16" t="s">
        <v>83</v>
      </c>
      <c r="BK1127" s="145">
        <f>ROUND(I1127*H1127,2)</f>
        <v>0</v>
      </c>
      <c r="BL1127" s="16" t="s">
        <v>258</v>
      </c>
      <c r="BM1127" s="144" t="s">
        <v>1770</v>
      </c>
    </row>
    <row r="1128" spans="2:47" s="1" customFormat="1" ht="19.2">
      <c r="B1128" s="31"/>
      <c r="D1128" s="146" t="s">
        <v>158</v>
      </c>
      <c r="F1128" s="147" t="s">
        <v>1771</v>
      </c>
      <c r="I1128" s="148"/>
      <c r="L1128" s="31"/>
      <c r="M1128" s="149"/>
      <c r="T1128" s="53"/>
      <c r="AT1128" s="16" t="s">
        <v>158</v>
      </c>
      <c r="AU1128" s="16" t="s">
        <v>85</v>
      </c>
    </row>
    <row r="1129" spans="2:51" s="12" customFormat="1" ht="12">
      <c r="B1129" s="150"/>
      <c r="D1129" s="146" t="s">
        <v>160</v>
      </c>
      <c r="E1129" s="151" t="s">
        <v>1</v>
      </c>
      <c r="F1129" s="152" t="s">
        <v>1772</v>
      </c>
      <c r="H1129" s="153">
        <v>59.51</v>
      </c>
      <c r="I1129" s="154"/>
      <c r="L1129" s="150"/>
      <c r="M1129" s="155"/>
      <c r="T1129" s="156"/>
      <c r="AT1129" s="151" t="s">
        <v>160</v>
      </c>
      <c r="AU1129" s="151" t="s">
        <v>85</v>
      </c>
      <c r="AV1129" s="12" t="s">
        <v>85</v>
      </c>
      <c r="AW1129" s="12" t="s">
        <v>32</v>
      </c>
      <c r="AX1129" s="12" t="s">
        <v>76</v>
      </c>
      <c r="AY1129" s="151" t="s">
        <v>150</v>
      </c>
    </row>
    <row r="1130" spans="2:51" s="12" customFormat="1" ht="12">
      <c r="B1130" s="150"/>
      <c r="D1130" s="146" t="s">
        <v>160</v>
      </c>
      <c r="E1130" s="151" t="s">
        <v>1</v>
      </c>
      <c r="F1130" s="152" t="s">
        <v>1773</v>
      </c>
      <c r="H1130" s="153">
        <v>65.4</v>
      </c>
      <c r="I1130" s="154"/>
      <c r="L1130" s="150"/>
      <c r="M1130" s="155"/>
      <c r="T1130" s="156"/>
      <c r="AT1130" s="151" t="s">
        <v>160</v>
      </c>
      <c r="AU1130" s="151" t="s">
        <v>85</v>
      </c>
      <c r="AV1130" s="12" t="s">
        <v>85</v>
      </c>
      <c r="AW1130" s="12" t="s">
        <v>32</v>
      </c>
      <c r="AX1130" s="12" t="s">
        <v>76</v>
      </c>
      <c r="AY1130" s="151" t="s">
        <v>150</v>
      </c>
    </row>
    <row r="1131" spans="2:51" s="13" customFormat="1" ht="12">
      <c r="B1131" s="157"/>
      <c r="D1131" s="146" t="s">
        <v>160</v>
      </c>
      <c r="E1131" s="158" t="s">
        <v>1</v>
      </c>
      <c r="F1131" s="159" t="s">
        <v>164</v>
      </c>
      <c r="H1131" s="160">
        <v>124.91</v>
      </c>
      <c r="I1131" s="161"/>
      <c r="L1131" s="157"/>
      <c r="M1131" s="162"/>
      <c r="T1131" s="163"/>
      <c r="AT1131" s="158" t="s">
        <v>160</v>
      </c>
      <c r="AU1131" s="158" t="s">
        <v>85</v>
      </c>
      <c r="AV1131" s="13" t="s">
        <v>156</v>
      </c>
      <c r="AW1131" s="13" t="s">
        <v>32</v>
      </c>
      <c r="AX1131" s="13" t="s">
        <v>83</v>
      </c>
      <c r="AY1131" s="158" t="s">
        <v>150</v>
      </c>
    </row>
    <row r="1132" spans="2:65" s="1" customFormat="1" ht="24.15" customHeight="1">
      <c r="B1132" s="31"/>
      <c r="C1132" s="132" t="s">
        <v>1774</v>
      </c>
      <c r="D1132" s="132" t="s">
        <v>152</v>
      </c>
      <c r="E1132" s="133" t="s">
        <v>1775</v>
      </c>
      <c r="F1132" s="134" t="s">
        <v>1776</v>
      </c>
      <c r="G1132" s="135" t="s">
        <v>155</v>
      </c>
      <c r="H1132" s="136">
        <v>75.1</v>
      </c>
      <c r="I1132" s="137"/>
      <c r="J1132" s="138">
        <f>ROUND(I1132*H1132,2)</f>
        <v>0</v>
      </c>
      <c r="K1132" s="139"/>
      <c r="L1132" s="31"/>
      <c r="M1132" s="140" t="s">
        <v>1</v>
      </c>
      <c r="N1132" s="141" t="s">
        <v>41</v>
      </c>
      <c r="P1132" s="142">
        <f>O1132*H1132</f>
        <v>0</v>
      </c>
      <c r="Q1132" s="142">
        <v>5E-05</v>
      </c>
      <c r="R1132" s="142">
        <f>Q1132*H1132</f>
        <v>0.003755</v>
      </c>
      <c r="S1132" s="142">
        <v>0</v>
      </c>
      <c r="T1132" s="143">
        <f>S1132*H1132</f>
        <v>0</v>
      </c>
      <c r="AR1132" s="144" t="s">
        <v>258</v>
      </c>
      <c r="AT1132" s="144" t="s">
        <v>152</v>
      </c>
      <c r="AU1132" s="144" t="s">
        <v>85</v>
      </c>
      <c r="AY1132" s="16" t="s">
        <v>150</v>
      </c>
      <c r="BE1132" s="145">
        <f>IF(N1132="základní",J1132,0)</f>
        <v>0</v>
      </c>
      <c r="BF1132" s="145">
        <f>IF(N1132="snížená",J1132,0)</f>
        <v>0</v>
      </c>
      <c r="BG1132" s="145">
        <f>IF(N1132="zákl. přenesená",J1132,0)</f>
        <v>0</v>
      </c>
      <c r="BH1132" s="145">
        <f>IF(N1132="sníž. přenesená",J1132,0)</f>
        <v>0</v>
      </c>
      <c r="BI1132" s="145">
        <f>IF(N1132="nulová",J1132,0)</f>
        <v>0</v>
      </c>
      <c r="BJ1132" s="16" t="s">
        <v>83</v>
      </c>
      <c r="BK1132" s="145">
        <f>ROUND(I1132*H1132,2)</f>
        <v>0</v>
      </c>
      <c r="BL1132" s="16" t="s">
        <v>258</v>
      </c>
      <c r="BM1132" s="144" t="s">
        <v>1777</v>
      </c>
    </row>
    <row r="1133" spans="2:47" s="1" customFormat="1" ht="19.2">
      <c r="B1133" s="31"/>
      <c r="D1133" s="146" t="s">
        <v>158</v>
      </c>
      <c r="F1133" s="147" t="s">
        <v>1778</v>
      </c>
      <c r="I1133" s="148"/>
      <c r="L1133" s="31"/>
      <c r="M1133" s="149"/>
      <c r="T1133" s="53"/>
      <c r="AT1133" s="16" t="s">
        <v>158</v>
      </c>
      <c r="AU1133" s="16" t="s">
        <v>85</v>
      </c>
    </row>
    <row r="1134" spans="2:51" s="12" customFormat="1" ht="12">
      <c r="B1134" s="150"/>
      <c r="D1134" s="146" t="s">
        <v>160</v>
      </c>
      <c r="E1134" s="151" t="s">
        <v>1</v>
      </c>
      <c r="F1134" s="152" t="s">
        <v>1717</v>
      </c>
      <c r="H1134" s="153">
        <v>75.1</v>
      </c>
      <c r="I1134" s="154"/>
      <c r="L1134" s="150"/>
      <c r="M1134" s="155"/>
      <c r="T1134" s="156"/>
      <c r="AT1134" s="151" t="s">
        <v>160</v>
      </c>
      <c r="AU1134" s="151" t="s">
        <v>85</v>
      </c>
      <c r="AV1134" s="12" t="s">
        <v>85</v>
      </c>
      <c r="AW1134" s="12" t="s">
        <v>32</v>
      </c>
      <c r="AX1134" s="12" t="s">
        <v>83</v>
      </c>
      <c r="AY1134" s="151" t="s">
        <v>150</v>
      </c>
    </row>
    <row r="1135" spans="2:65" s="1" customFormat="1" ht="24.15" customHeight="1">
      <c r="B1135" s="31"/>
      <c r="C1135" s="132" t="s">
        <v>1779</v>
      </c>
      <c r="D1135" s="132" t="s">
        <v>152</v>
      </c>
      <c r="E1135" s="133" t="s">
        <v>1780</v>
      </c>
      <c r="F1135" s="134" t="s">
        <v>1781</v>
      </c>
      <c r="G1135" s="135" t="s">
        <v>155</v>
      </c>
      <c r="H1135" s="136">
        <v>75.1</v>
      </c>
      <c r="I1135" s="137"/>
      <c r="J1135" s="138">
        <f>ROUND(I1135*H1135,2)</f>
        <v>0</v>
      </c>
      <c r="K1135" s="139"/>
      <c r="L1135" s="31"/>
      <c r="M1135" s="140" t="s">
        <v>1</v>
      </c>
      <c r="N1135" s="141" t="s">
        <v>41</v>
      </c>
      <c r="P1135" s="142">
        <f>O1135*H1135</f>
        <v>0</v>
      </c>
      <c r="Q1135" s="142">
        <v>0.00715</v>
      </c>
      <c r="R1135" s="142">
        <f>Q1135*H1135</f>
        <v>0.5369649999999999</v>
      </c>
      <c r="S1135" s="142">
        <v>0</v>
      </c>
      <c r="T1135" s="143">
        <f>S1135*H1135</f>
        <v>0</v>
      </c>
      <c r="AR1135" s="144" t="s">
        <v>258</v>
      </c>
      <c r="AT1135" s="144" t="s">
        <v>152</v>
      </c>
      <c r="AU1135" s="144" t="s">
        <v>85</v>
      </c>
      <c r="AY1135" s="16" t="s">
        <v>150</v>
      </c>
      <c r="BE1135" s="145">
        <f>IF(N1135="základní",J1135,0)</f>
        <v>0</v>
      </c>
      <c r="BF1135" s="145">
        <f>IF(N1135="snížená",J1135,0)</f>
        <v>0</v>
      </c>
      <c r="BG1135" s="145">
        <f>IF(N1135="zákl. přenesená",J1135,0)</f>
        <v>0</v>
      </c>
      <c r="BH1135" s="145">
        <f>IF(N1135="sníž. přenesená",J1135,0)</f>
        <v>0</v>
      </c>
      <c r="BI1135" s="145">
        <f>IF(N1135="nulová",J1135,0)</f>
        <v>0</v>
      </c>
      <c r="BJ1135" s="16" t="s">
        <v>83</v>
      </c>
      <c r="BK1135" s="145">
        <f>ROUND(I1135*H1135,2)</f>
        <v>0</v>
      </c>
      <c r="BL1135" s="16" t="s">
        <v>258</v>
      </c>
      <c r="BM1135" s="144" t="s">
        <v>1782</v>
      </c>
    </row>
    <row r="1136" spans="2:47" s="1" customFormat="1" ht="19.2">
      <c r="B1136" s="31"/>
      <c r="D1136" s="146" t="s">
        <v>158</v>
      </c>
      <c r="F1136" s="147" t="s">
        <v>1783</v>
      </c>
      <c r="I1136" s="148"/>
      <c r="L1136" s="31"/>
      <c r="M1136" s="149"/>
      <c r="T1136" s="53"/>
      <c r="AT1136" s="16" t="s">
        <v>158</v>
      </c>
      <c r="AU1136" s="16" t="s">
        <v>85</v>
      </c>
    </row>
    <row r="1137" spans="2:65" s="1" customFormat="1" ht="24.15" customHeight="1">
      <c r="B1137" s="31"/>
      <c r="C1137" s="132" t="s">
        <v>1784</v>
      </c>
      <c r="D1137" s="132" t="s">
        <v>152</v>
      </c>
      <c r="E1137" s="133" t="s">
        <v>1785</v>
      </c>
      <c r="F1137" s="134" t="s">
        <v>1786</v>
      </c>
      <c r="G1137" s="135" t="s">
        <v>902</v>
      </c>
      <c r="H1137" s="181"/>
      <c r="I1137" s="137"/>
      <c r="J1137" s="138">
        <f>ROUND(I1137*H1137,2)</f>
        <v>0</v>
      </c>
      <c r="K1137" s="139"/>
      <c r="L1137" s="31"/>
      <c r="M1137" s="140" t="s">
        <v>1</v>
      </c>
      <c r="N1137" s="141" t="s">
        <v>41</v>
      </c>
      <c r="P1137" s="142">
        <f>O1137*H1137</f>
        <v>0</v>
      </c>
      <c r="Q1137" s="142">
        <v>0</v>
      </c>
      <c r="R1137" s="142">
        <f>Q1137*H1137</f>
        <v>0</v>
      </c>
      <c r="S1137" s="142">
        <v>0</v>
      </c>
      <c r="T1137" s="143">
        <f>S1137*H1137</f>
        <v>0</v>
      </c>
      <c r="AR1137" s="144" t="s">
        <v>258</v>
      </c>
      <c r="AT1137" s="144" t="s">
        <v>152</v>
      </c>
      <c r="AU1137" s="144" t="s">
        <v>85</v>
      </c>
      <c r="AY1137" s="16" t="s">
        <v>150</v>
      </c>
      <c r="BE1137" s="145">
        <f>IF(N1137="základní",J1137,0)</f>
        <v>0</v>
      </c>
      <c r="BF1137" s="145">
        <f>IF(N1137="snížená",J1137,0)</f>
        <v>0</v>
      </c>
      <c r="BG1137" s="145">
        <f>IF(N1137="zákl. přenesená",J1137,0)</f>
        <v>0</v>
      </c>
      <c r="BH1137" s="145">
        <f>IF(N1137="sníž. přenesená",J1137,0)</f>
        <v>0</v>
      </c>
      <c r="BI1137" s="145">
        <f>IF(N1137="nulová",J1137,0)</f>
        <v>0</v>
      </c>
      <c r="BJ1137" s="16" t="s">
        <v>83</v>
      </c>
      <c r="BK1137" s="145">
        <f>ROUND(I1137*H1137,2)</f>
        <v>0</v>
      </c>
      <c r="BL1137" s="16" t="s">
        <v>258</v>
      </c>
      <c r="BM1137" s="144" t="s">
        <v>1787</v>
      </c>
    </row>
    <row r="1138" spans="2:47" s="1" customFormat="1" ht="28.8">
      <c r="B1138" s="31"/>
      <c r="D1138" s="146" t="s">
        <v>158</v>
      </c>
      <c r="F1138" s="147" t="s">
        <v>1788</v>
      </c>
      <c r="I1138" s="148"/>
      <c r="L1138" s="31"/>
      <c r="M1138" s="149"/>
      <c r="T1138" s="53"/>
      <c r="AT1138" s="16" t="s">
        <v>158</v>
      </c>
      <c r="AU1138" s="16" t="s">
        <v>85</v>
      </c>
    </row>
    <row r="1139" spans="2:63" s="11" customFormat="1" ht="22.65" customHeight="1">
      <c r="B1139" s="120"/>
      <c r="D1139" s="121" t="s">
        <v>75</v>
      </c>
      <c r="E1139" s="130" t="s">
        <v>1789</v>
      </c>
      <c r="F1139" s="130" t="s">
        <v>1790</v>
      </c>
      <c r="I1139" s="123"/>
      <c r="J1139" s="131">
        <f>BK1139</f>
        <v>0</v>
      </c>
      <c r="L1139" s="120"/>
      <c r="M1139" s="125"/>
      <c r="P1139" s="126">
        <f>SUM(P1140:P1148)</f>
        <v>0</v>
      </c>
      <c r="R1139" s="126">
        <f>SUM(R1140:R1148)</f>
        <v>0.007524</v>
      </c>
      <c r="T1139" s="127">
        <f>SUM(T1140:T1148)</f>
        <v>0</v>
      </c>
      <c r="AR1139" s="121" t="s">
        <v>85</v>
      </c>
      <c r="AT1139" s="128" t="s">
        <v>75</v>
      </c>
      <c r="AU1139" s="128" t="s">
        <v>83</v>
      </c>
      <c r="AY1139" s="121" t="s">
        <v>150</v>
      </c>
      <c r="BK1139" s="129">
        <f>SUM(BK1140:BK1148)</f>
        <v>0</v>
      </c>
    </row>
    <row r="1140" spans="2:65" s="1" customFormat="1" ht="16.5" customHeight="1">
      <c r="B1140" s="31"/>
      <c r="C1140" s="132" t="s">
        <v>1791</v>
      </c>
      <c r="D1140" s="132" t="s">
        <v>152</v>
      </c>
      <c r="E1140" s="133" t="s">
        <v>1792</v>
      </c>
      <c r="F1140" s="134" t="s">
        <v>1793</v>
      </c>
      <c r="G1140" s="135" t="s">
        <v>155</v>
      </c>
      <c r="H1140" s="136">
        <v>2.28</v>
      </c>
      <c r="I1140" s="137"/>
      <c r="J1140" s="138">
        <f>ROUND(I1140*H1140,2)</f>
        <v>0</v>
      </c>
      <c r="K1140" s="139"/>
      <c r="L1140" s="31"/>
      <c r="M1140" s="140" t="s">
        <v>1</v>
      </c>
      <c r="N1140" s="141" t="s">
        <v>41</v>
      </c>
      <c r="P1140" s="142">
        <f>O1140*H1140</f>
        <v>0</v>
      </c>
      <c r="Q1140" s="142">
        <v>0</v>
      </c>
      <c r="R1140" s="142">
        <f>Q1140*H1140</f>
        <v>0</v>
      </c>
      <c r="S1140" s="142">
        <v>0</v>
      </c>
      <c r="T1140" s="143">
        <f>S1140*H1140</f>
        <v>0</v>
      </c>
      <c r="AR1140" s="144" t="s">
        <v>258</v>
      </c>
      <c r="AT1140" s="144" t="s">
        <v>152</v>
      </c>
      <c r="AU1140" s="144" t="s">
        <v>85</v>
      </c>
      <c r="AY1140" s="16" t="s">
        <v>150</v>
      </c>
      <c r="BE1140" s="145">
        <f>IF(N1140="základní",J1140,0)</f>
        <v>0</v>
      </c>
      <c r="BF1140" s="145">
        <f>IF(N1140="snížená",J1140,0)</f>
        <v>0</v>
      </c>
      <c r="BG1140" s="145">
        <f>IF(N1140="zákl. přenesená",J1140,0)</f>
        <v>0</v>
      </c>
      <c r="BH1140" s="145">
        <f>IF(N1140="sníž. přenesená",J1140,0)</f>
        <v>0</v>
      </c>
      <c r="BI1140" s="145">
        <f>IF(N1140="nulová",J1140,0)</f>
        <v>0</v>
      </c>
      <c r="BJ1140" s="16" t="s">
        <v>83</v>
      </c>
      <c r="BK1140" s="145">
        <f>ROUND(I1140*H1140,2)</f>
        <v>0</v>
      </c>
      <c r="BL1140" s="16" t="s">
        <v>258</v>
      </c>
      <c r="BM1140" s="144" t="s">
        <v>1794</v>
      </c>
    </row>
    <row r="1141" spans="2:47" s="1" customFormat="1" ht="12">
      <c r="B1141" s="31"/>
      <c r="D1141" s="146" t="s">
        <v>158</v>
      </c>
      <c r="F1141" s="147" t="s">
        <v>1795</v>
      </c>
      <c r="I1141" s="148"/>
      <c r="L1141" s="31"/>
      <c r="M1141" s="149"/>
      <c r="T1141" s="53"/>
      <c r="AT1141" s="16" t="s">
        <v>158</v>
      </c>
      <c r="AU1141" s="16" t="s">
        <v>85</v>
      </c>
    </row>
    <row r="1142" spans="2:65" s="1" customFormat="1" ht="16.5" customHeight="1">
      <c r="B1142" s="31"/>
      <c r="C1142" s="170" t="s">
        <v>1796</v>
      </c>
      <c r="D1142" s="170" t="s">
        <v>266</v>
      </c>
      <c r="E1142" s="171" t="s">
        <v>1797</v>
      </c>
      <c r="F1142" s="172" t="s">
        <v>1798</v>
      </c>
      <c r="G1142" s="173" t="s">
        <v>155</v>
      </c>
      <c r="H1142" s="174">
        <v>2.508</v>
      </c>
      <c r="I1142" s="175"/>
      <c r="J1142" s="176">
        <f>ROUND(I1142*H1142,2)</f>
        <v>0</v>
      </c>
      <c r="K1142" s="177"/>
      <c r="L1142" s="178"/>
      <c r="M1142" s="179" t="s">
        <v>1</v>
      </c>
      <c r="N1142" s="180" t="s">
        <v>41</v>
      </c>
      <c r="P1142" s="142">
        <f>O1142*H1142</f>
        <v>0</v>
      </c>
      <c r="Q1142" s="142">
        <v>0.003</v>
      </c>
      <c r="R1142" s="142">
        <f>Q1142*H1142</f>
        <v>0.007524</v>
      </c>
      <c r="S1142" s="142">
        <v>0</v>
      </c>
      <c r="T1142" s="143">
        <f>S1142*H1142</f>
        <v>0</v>
      </c>
      <c r="AR1142" s="144" t="s">
        <v>371</v>
      </c>
      <c r="AT1142" s="144" t="s">
        <v>266</v>
      </c>
      <c r="AU1142" s="144" t="s">
        <v>85</v>
      </c>
      <c r="AY1142" s="16" t="s">
        <v>150</v>
      </c>
      <c r="BE1142" s="145">
        <f>IF(N1142="základní",J1142,0)</f>
        <v>0</v>
      </c>
      <c r="BF1142" s="145">
        <f>IF(N1142="snížená",J1142,0)</f>
        <v>0</v>
      </c>
      <c r="BG1142" s="145">
        <f>IF(N1142="zákl. přenesená",J1142,0)</f>
        <v>0</v>
      </c>
      <c r="BH1142" s="145">
        <f>IF(N1142="sníž. přenesená",J1142,0)</f>
        <v>0</v>
      </c>
      <c r="BI1142" s="145">
        <f>IF(N1142="nulová",J1142,0)</f>
        <v>0</v>
      </c>
      <c r="BJ1142" s="16" t="s">
        <v>83</v>
      </c>
      <c r="BK1142" s="145">
        <f>ROUND(I1142*H1142,2)</f>
        <v>0</v>
      </c>
      <c r="BL1142" s="16" t="s">
        <v>258</v>
      </c>
      <c r="BM1142" s="144" t="s">
        <v>1799</v>
      </c>
    </row>
    <row r="1143" spans="2:47" s="1" customFormat="1" ht="19.2">
      <c r="B1143" s="31"/>
      <c r="D1143" s="146" t="s">
        <v>158</v>
      </c>
      <c r="F1143" s="147" t="s">
        <v>1800</v>
      </c>
      <c r="I1143" s="148"/>
      <c r="L1143" s="31"/>
      <c r="M1143" s="149"/>
      <c r="T1143" s="53"/>
      <c r="AT1143" s="16" t="s">
        <v>158</v>
      </c>
      <c r="AU1143" s="16" t="s">
        <v>85</v>
      </c>
    </row>
    <row r="1144" spans="2:51" s="12" customFormat="1" ht="12">
      <c r="B1144" s="150"/>
      <c r="D1144" s="146" t="s">
        <v>160</v>
      </c>
      <c r="F1144" s="152" t="s">
        <v>1801</v>
      </c>
      <c r="H1144" s="153">
        <v>2.508</v>
      </c>
      <c r="I1144" s="154"/>
      <c r="L1144" s="150"/>
      <c r="M1144" s="155"/>
      <c r="T1144" s="156"/>
      <c r="AT1144" s="151" t="s">
        <v>160</v>
      </c>
      <c r="AU1144" s="151" t="s">
        <v>85</v>
      </c>
      <c r="AV1144" s="12" t="s">
        <v>85</v>
      </c>
      <c r="AW1144" s="12" t="s">
        <v>4</v>
      </c>
      <c r="AX1144" s="12" t="s">
        <v>83</v>
      </c>
      <c r="AY1144" s="151" t="s">
        <v>150</v>
      </c>
    </row>
    <row r="1145" spans="2:65" s="1" customFormat="1" ht="16.5" customHeight="1">
      <c r="B1145" s="31"/>
      <c r="C1145" s="132" t="s">
        <v>1802</v>
      </c>
      <c r="D1145" s="132" t="s">
        <v>152</v>
      </c>
      <c r="E1145" s="133" t="s">
        <v>1803</v>
      </c>
      <c r="F1145" s="134" t="s">
        <v>1804</v>
      </c>
      <c r="G1145" s="135" t="s">
        <v>155</v>
      </c>
      <c r="H1145" s="136">
        <v>2.28</v>
      </c>
      <c r="I1145" s="137"/>
      <c r="J1145" s="138">
        <f>ROUND(I1145*H1145,2)</f>
        <v>0</v>
      </c>
      <c r="K1145" s="139"/>
      <c r="L1145" s="31"/>
      <c r="M1145" s="140" t="s">
        <v>1</v>
      </c>
      <c r="N1145" s="141" t="s">
        <v>41</v>
      </c>
      <c r="P1145" s="142">
        <f>O1145*H1145</f>
        <v>0</v>
      </c>
      <c r="Q1145" s="142">
        <v>0</v>
      </c>
      <c r="R1145" s="142">
        <f>Q1145*H1145</f>
        <v>0</v>
      </c>
      <c r="S1145" s="142">
        <v>0</v>
      </c>
      <c r="T1145" s="143">
        <f>S1145*H1145</f>
        <v>0</v>
      </c>
      <c r="AR1145" s="144" t="s">
        <v>258</v>
      </c>
      <c r="AT1145" s="144" t="s">
        <v>152</v>
      </c>
      <c r="AU1145" s="144" t="s">
        <v>85</v>
      </c>
      <c r="AY1145" s="16" t="s">
        <v>150</v>
      </c>
      <c r="BE1145" s="145">
        <f>IF(N1145="základní",J1145,0)</f>
        <v>0</v>
      </c>
      <c r="BF1145" s="145">
        <f>IF(N1145="snížená",J1145,0)</f>
        <v>0</v>
      </c>
      <c r="BG1145" s="145">
        <f>IF(N1145="zákl. přenesená",J1145,0)</f>
        <v>0</v>
      </c>
      <c r="BH1145" s="145">
        <f>IF(N1145="sníž. přenesená",J1145,0)</f>
        <v>0</v>
      </c>
      <c r="BI1145" s="145">
        <f>IF(N1145="nulová",J1145,0)</f>
        <v>0</v>
      </c>
      <c r="BJ1145" s="16" t="s">
        <v>83</v>
      </c>
      <c r="BK1145" s="145">
        <f>ROUND(I1145*H1145,2)</f>
        <v>0</v>
      </c>
      <c r="BL1145" s="16" t="s">
        <v>258</v>
      </c>
      <c r="BM1145" s="144" t="s">
        <v>1805</v>
      </c>
    </row>
    <row r="1146" spans="2:47" s="1" customFormat="1" ht="19.2">
      <c r="B1146" s="31"/>
      <c r="D1146" s="146" t="s">
        <v>158</v>
      </c>
      <c r="F1146" s="147" t="s">
        <v>1806</v>
      </c>
      <c r="I1146" s="148"/>
      <c r="L1146" s="31"/>
      <c r="M1146" s="149"/>
      <c r="T1146" s="53"/>
      <c r="AT1146" s="16" t="s">
        <v>158</v>
      </c>
      <c r="AU1146" s="16" t="s">
        <v>85</v>
      </c>
    </row>
    <row r="1147" spans="2:65" s="1" customFormat="1" ht="24.15" customHeight="1">
      <c r="B1147" s="31"/>
      <c r="C1147" s="132" t="s">
        <v>1807</v>
      </c>
      <c r="D1147" s="132" t="s">
        <v>152</v>
      </c>
      <c r="E1147" s="133" t="s">
        <v>1808</v>
      </c>
      <c r="F1147" s="134" t="s">
        <v>1809</v>
      </c>
      <c r="G1147" s="135" t="s">
        <v>902</v>
      </c>
      <c r="H1147" s="181"/>
      <c r="I1147" s="137"/>
      <c r="J1147" s="138">
        <f>ROUND(I1147*H1147,2)</f>
        <v>0</v>
      </c>
      <c r="K1147" s="139"/>
      <c r="L1147" s="31"/>
      <c r="M1147" s="140" t="s">
        <v>1</v>
      </c>
      <c r="N1147" s="141" t="s">
        <v>41</v>
      </c>
      <c r="P1147" s="142">
        <f>O1147*H1147</f>
        <v>0</v>
      </c>
      <c r="Q1147" s="142">
        <v>0</v>
      </c>
      <c r="R1147" s="142">
        <f>Q1147*H1147</f>
        <v>0</v>
      </c>
      <c r="S1147" s="142">
        <v>0</v>
      </c>
      <c r="T1147" s="143">
        <f>S1147*H1147</f>
        <v>0</v>
      </c>
      <c r="AR1147" s="144" t="s">
        <v>258</v>
      </c>
      <c r="AT1147" s="144" t="s">
        <v>152</v>
      </c>
      <c r="AU1147" s="144" t="s">
        <v>85</v>
      </c>
      <c r="AY1147" s="16" t="s">
        <v>150</v>
      </c>
      <c r="BE1147" s="145">
        <f>IF(N1147="základní",J1147,0)</f>
        <v>0</v>
      </c>
      <c r="BF1147" s="145">
        <f>IF(N1147="snížená",J1147,0)</f>
        <v>0</v>
      </c>
      <c r="BG1147" s="145">
        <f>IF(N1147="zákl. přenesená",J1147,0)</f>
        <v>0</v>
      </c>
      <c r="BH1147" s="145">
        <f>IF(N1147="sníž. přenesená",J1147,0)</f>
        <v>0</v>
      </c>
      <c r="BI1147" s="145">
        <f>IF(N1147="nulová",J1147,0)</f>
        <v>0</v>
      </c>
      <c r="BJ1147" s="16" t="s">
        <v>83</v>
      </c>
      <c r="BK1147" s="145">
        <f>ROUND(I1147*H1147,2)</f>
        <v>0</v>
      </c>
      <c r="BL1147" s="16" t="s">
        <v>258</v>
      </c>
      <c r="BM1147" s="144" t="s">
        <v>1810</v>
      </c>
    </row>
    <row r="1148" spans="2:47" s="1" customFormat="1" ht="28.8">
      <c r="B1148" s="31"/>
      <c r="D1148" s="146" t="s">
        <v>158</v>
      </c>
      <c r="F1148" s="147" t="s">
        <v>1811</v>
      </c>
      <c r="I1148" s="148"/>
      <c r="L1148" s="31"/>
      <c r="M1148" s="149"/>
      <c r="T1148" s="53"/>
      <c r="AT1148" s="16" t="s">
        <v>158</v>
      </c>
      <c r="AU1148" s="16" t="s">
        <v>85</v>
      </c>
    </row>
    <row r="1149" spans="2:63" s="11" customFormat="1" ht="22.65" customHeight="1">
      <c r="B1149" s="120"/>
      <c r="D1149" s="121" t="s">
        <v>75</v>
      </c>
      <c r="E1149" s="130" t="s">
        <v>1812</v>
      </c>
      <c r="F1149" s="130" t="s">
        <v>1813</v>
      </c>
      <c r="I1149" s="123"/>
      <c r="J1149" s="131">
        <f>BK1149</f>
        <v>0</v>
      </c>
      <c r="L1149" s="120"/>
      <c r="M1149" s="125"/>
      <c r="P1149" s="126">
        <f>SUM(P1150:P1160)</f>
        <v>0</v>
      </c>
      <c r="R1149" s="126">
        <f>SUM(R1150:R1160)</f>
        <v>0.6112500000000001</v>
      </c>
      <c r="T1149" s="127">
        <f>SUM(T1150:T1160)</f>
        <v>0</v>
      </c>
      <c r="AR1149" s="121" t="s">
        <v>85</v>
      </c>
      <c r="AT1149" s="128" t="s">
        <v>75</v>
      </c>
      <c r="AU1149" s="128" t="s">
        <v>83</v>
      </c>
      <c r="AY1149" s="121" t="s">
        <v>150</v>
      </c>
      <c r="BK1149" s="129">
        <f>SUM(BK1150:BK1160)</f>
        <v>0</v>
      </c>
    </row>
    <row r="1150" spans="2:65" s="1" customFormat="1" ht="16.5" customHeight="1">
      <c r="B1150" s="31"/>
      <c r="C1150" s="132" t="s">
        <v>1814</v>
      </c>
      <c r="D1150" s="132" t="s">
        <v>152</v>
      </c>
      <c r="E1150" s="133" t="s">
        <v>1815</v>
      </c>
      <c r="F1150" s="134" t="s">
        <v>1816</v>
      </c>
      <c r="G1150" s="135" t="s">
        <v>155</v>
      </c>
      <c r="H1150" s="136">
        <v>81.5</v>
      </c>
      <c r="I1150" s="137"/>
      <c r="J1150" s="138">
        <f>ROUND(I1150*H1150,2)</f>
        <v>0</v>
      </c>
      <c r="K1150" s="139"/>
      <c r="L1150" s="31"/>
      <c r="M1150" s="140" t="s">
        <v>1</v>
      </c>
      <c r="N1150" s="141" t="s">
        <v>41</v>
      </c>
      <c r="P1150" s="142">
        <f>O1150*H1150</f>
        <v>0</v>
      </c>
      <c r="Q1150" s="142">
        <v>0</v>
      </c>
      <c r="R1150" s="142">
        <f>Q1150*H1150</f>
        <v>0</v>
      </c>
      <c r="S1150" s="142">
        <v>0</v>
      </c>
      <c r="T1150" s="143">
        <f>S1150*H1150</f>
        <v>0</v>
      </c>
      <c r="AR1150" s="144" t="s">
        <v>258</v>
      </c>
      <c r="AT1150" s="144" t="s">
        <v>152</v>
      </c>
      <c r="AU1150" s="144" t="s">
        <v>85</v>
      </c>
      <c r="AY1150" s="16" t="s">
        <v>150</v>
      </c>
      <c r="BE1150" s="145">
        <f>IF(N1150="základní",J1150,0)</f>
        <v>0</v>
      </c>
      <c r="BF1150" s="145">
        <f>IF(N1150="snížená",J1150,0)</f>
        <v>0</v>
      </c>
      <c r="BG1150" s="145">
        <f>IF(N1150="zákl. přenesená",J1150,0)</f>
        <v>0</v>
      </c>
      <c r="BH1150" s="145">
        <f>IF(N1150="sníž. přenesená",J1150,0)</f>
        <v>0</v>
      </c>
      <c r="BI1150" s="145">
        <f>IF(N1150="nulová",J1150,0)</f>
        <v>0</v>
      </c>
      <c r="BJ1150" s="16" t="s">
        <v>83</v>
      </c>
      <c r="BK1150" s="145">
        <f>ROUND(I1150*H1150,2)</f>
        <v>0</v>
      </c>
      <c r="BL1150" s="16" t="s">
        <v>258</v>
      </c>
      <c r="BM1150" s="144" t="s">
        <v>1817</v>
      </c>
    </row>
    <row r="1151" spans="2:47" s="1" customFormat="1" ht="12">
      <c r="B1151" s="31"/>
      <c r="D1151" s="146" t="s">
        <v>158</v>
      </c>
      <c r="F1151" s="147" t="s">
        <v>1818</v>
      </c>
      <c r="I1151" s="148"/>
      <c r="L1151" s="31"/>
      <c r="M1151" s="149"/>
      <c r="T1151" s="53"/>
      <c r="AT1151" s="16" t="s">
        <v>158</v>
      </c>
      <c r="AU1151" s="16" t="s">
        <v>85</v>
      </c>
    </row>
    <row r="1152" spans="2:51" s="12" customFormat="1" ht="12">
      <c r="B1152" s="150"/>
      <c r="D1152" s="146" t="s">
        <v>160</v>
      </c>
      <c r="E1152" s="151" t="s">
        <v>1</v>
      </c>
      <c r="F1152" s="152" t="s">
        <v>1819</v>
      </c>
      <c r="H1152" s="153">
        <v>81.5</v>
      </c>
      <c r="I1152" s="154"/>
      <c r="L1152" s="150"/>
      <c r="M1152" s="155"/>
      <c r="T1152" s="156"/>
      <c r="AT1152" s="151" t="s">
        <v>160</v>
      </c>
      <c r="AU1152" s="151" t="s">
        <v>85</v>
      </c>
      <c r="AV1152" s="12" t="s">
        <v>85</v>
      </c>
      <c r="AW1152" s="12" t="s">
        <v>32</v>
      </c>
      <c r="AX1152" s="12" t="s">
        <v>83</v>
      </c>
      <c r="AY1152" s="151" t="s">
        <v>150</v>
      </c>
    </row>
    <row r="1153" spans="2:65" s="1" customFormat="1" ht="21.75" customHeight="1">
      <c r="B1153" s="31"/>
      <c r="C1153" s="132" t="s">
        <v>1820</v>
      </c>
      <c r="D1153" s="132" t="s">
        <v>152</v>
      </c>
      <c r="E1153" s="133" t="s">
        <v>1821</v>
      </c>
      <c r="F1153" s="134" t="s">
        <v>1822</v>
      </c>
      <c r="G1153" s="135" t="s">
        <v>155</v>
      </c>
      <c r="H1153" s="136">
        <v>22.3</v>
      </c>
      <c r="I1153" s="137"/>
      <c r="J1153" s="138">
        <f>ROUND(I1153*H1153,2)</f>
        <v>0</v>
      </c>
      <c r="K1153" s="139"/>
      <c r="L1153" s="31"/>
      <c r="M1153" s="140" t="s">
        <v>1</v>
      </c>
      <c r="N1153" s="141" t="s">
        <v>41</v>
      </c>
      <c r="P1153" s="142">
        <f>O1153*H1153</f>
        <v>0</v>
      </c>
      <c r="Q1153" s="142">
        <v>0.0075</v>
      </c>
      <c r="R1153" s="142">
        <f>Q1153*H1153</f>
        <v>0.16725</v>
      </c>
      <c r="S1153" s="142">
        <v>0</v>
      </c>
      <c r="T1153" s="143">
        <f>S1153*H1153</f>
        <v>0</v>
      </c>
      <c r="AR1153" s="144" t="s">
        <v>258</v>
      </c>
      <c r="AT1153" s="144" t="s">
        <v>152</v>
      </c>
      <c r="AU1153" s="144" t="s">
        <v>85</v>
      </c>
      <c r="AY1153" s="16" t="s">
        <v>150</v>
      </c>
      <c r="BE1153" s="145">
        <f>IF(N1153="základní",J1153,0)</f>
        <v>0</v>
      </c>
      <c r="BF1153" s="145">
        <f>IF(N1153="snížená",J1153,0)</f>
        <v>0</v>
      </c>
      <c r="BG1153" s="145">
        <f>IF(N1153="zákl. přenesená",J1153,0)</f>
        <v>0</v>
      </c>
      <c r="BH1153" s="145">
        <f>IF(N1153="sníž. přenesená",J1153,0)</f>
        <v>0</v>
      </c>
      <c r="BI1153" s="145">
        <f>IF(N1153="nulová",J1153,0)</f>
        <v>0</v>
      </c>
      <c r="BJ1153" s="16" t="s">
        <v>83</v>
      </c>
      <c r="BK1153" s="145">
        <f>ROUND(I1153*H1153,2)</f>
        <v>0</v>
      </c>
      <c r="BL1153" s="16" t="s">
        <v>258</v>
      </c>
      <c r="BM1153" s="144" t="s">
        <v>1823</v>
      </c>
    </row>
    <row r="1154" spans="2:47" s="1" customFormat="1" ht="19.2">
      <c r="B1154" s="31"/>
      <c r="D1154" s="146" t="s">
        <v>158</v>
      </c>
      <c r="F1154" s="147" t="s">
        <v>1824</v>
      </c>
      <c r="I1154" s="148"/>
      <c r="L1154" s="31"/>
      <c r="M1154" s="149"/>
      <c r="T1154" s="53"/>
      <c r="AT1154" s="16" t="s">
        <v>158</v>
      </c>
      <c r="AU1154" s="16" t="s">
        <v>85</v>
      </c>
    </row>
    <row r="1155" spans="2:51" s="12" customFormat="1" ht="12">
      <c r="B1155" s="150"/>
      <c r="D1155" s="146" t="s">
        <v>160</v>
      </c>
      <c r="E1155" s="151" t="s">
        <v>1</v>
      </c>
      <c r="F1155" s="152" t="s">
        <v>1825</v>
      </c>
      <c r="H1155" s="153">
        <v>22.3</v>
      </c>
      <c r="I1155" s="154"/>
      <c r="L1155" s="150"/>
      <c r="M1155" s="155"/>
      <c r="T1155" s="156"/>
      <c r="AT1155" s="151" t="s">
        <v>160</v>
      </c>
      <c r="AU1155" s="151" t="s">
        <v>85</v>
      </c>
      <c r="AV1155" s="12" t="s">
        <v>85</v>
      </c>
      <c r="AW1155" s="12" t="s">
        <v>32</v>
      </c>
      <c r="AX1155" s="12" t="s">
        <v>83</v>
      </c>
      <c r="AY1155" s="151" t="s">
        <v>150</v>
      </c>
    </row>
    <row r="1156" spans="2:65" s="1" customFormat="1" ht="33" customHeight="1">
      <c r="B1156" s="31"/>
      <c r="C1156" s="132" t="s">
        <v>1826</v>
      </c>
      <c r="D1156" s="132" t="s">
        <v>152</v>
      </c>
      <c r="E1156" s="133" t="s">
        <v>1827</v>
      </c>
      <c r="F1156" s="134" t="s">
        <v>1828</v>
      </c>
      <c r="G1156" s="135" t="s">
        <v>155</v>
      </c>
      <c r="H1156" s="136">
        <v>59.2</v>
      </c>
      <c r="I1156" s="137"/>
      <c r="J1156" s="138">
        <f>ROUND(I1156*H1156,2)</f>
        <v>0</v>
      </c>
      <c r="K1156" s="139"/>
      <c r="L1156" s="31"/>
      <c r="M1156" s="140" t="s">
        <v>1</v>
      </c>
      <c r="N1156" s="141" t="s">
        <v>41</v>
      </c>
      <c r="P1156" s="142">
        <f>O1156*H1156</f>
        <v>0</v>
      </c>
      <c r="Q1156" s="142">
        <v>0.0075</v>
      </c>
      <c r="R1156" s="142">
        <f>Q1156*H1156</f>
        <v>0.444</v>
      </c>
      <c r="S1156" s="142">
        <v>0</v>
      </c>
      <c r="T1156" s="143">
        <f>S1156*H1156</f>
        <v>0</v>
      </c>
      <c r="AR1156" s="144" t="s">
        <v>258</v>
      </c>
      <c r="AT1156" s="144" t="s">
        <v>152</v>
      </c>
      <c r="AU1156" s="144" t="s">
        <v>85</v>
      </c>
      <c r="AY1156" s="16" t="s">
        <v>150</v>
      </c>
      <c r="BE1156" s="145">
        <f>IF(N1156="základní",J1156,0)</f>
        <v>0</v>
      </c>
      <c r="BF1156" s="145">
        <f>IF(N1156="snížená",J1156,0)</f>
        <v>0</v>
      </c>
      <c r="BG1156" s="145">
        <f>IF(N1156="zákl. přenesená",J1156,0)</f>
        <v>0</v>
      </c>
      <c r="BH1156" s="145">
        <f>IF(N1156="sníž. přenesená",J1156,0)</f>
        <v>0</v>
      </c>
      <c r="BI1156" s="145">
        <f>IF(N1156="nulová",J1156,0)</f>
        <v>0</v>
      </c>
      <c r="BJ1156" s="16" t="s">
        <v>83</v>
      </c>
      <c r="BK1156" s="145">
        <f>ROUND(I1156*H1156,2)</f>
        <v>0</v>
      </c>
      <c r="BL1156" s="16" t="s">
        <v>258</v>
      </c>
      <c r="BM1156" s="144" t="s">
        <v>1829</v>
      </c>
    </row>
    <row r="1157" spans="2:47" s="1" customFormat="1" ht="19.2">
      <c r="B1157" s="31"/>
      <c r="D1157" s="146" t="s">
        <v>158</v>
      </c>
      <c r="F1157" s="147" t="s">
        <v>1824</v>
      </c>
      <c r="I1157" s="148"/>
      <c r="L1157" s="31"/>
      <c r="M1157" s="149"/>
      <c r="T1157" s="53"/>
      <c r="AT1157" s="16" t="s">
        <v>158</v>
      </c>
      <c r="AU1157" s="16" t="s">
        <v>85</v>
      </c>
    </row>
    <row r="1158" spans="2:51" s="12" customFormat="1" ht="12">
      <c r="B1158" s="150"/>
      <c r="D1158" s="146" t="s">
        <v>160</v>
      </c>
      <c r="E1158" s="151" t="s">
        <v>1</v>
      </c>
      <c r="F1158" s="152" t="s">
        <v>1830</v>
      </c>
      <c r="H1158" s="153">
        <v>59.2</v>
      </c>
      <c r="I1158" s="154"/>
      <c r="L1158" s="150"/>
      <c r="M1158" s="155"/>
      <c r="T1158" s="156"/>
      <c r="AT1158" s="151" t="s">
        <v>160</v>
      </c>
      <c r="AU1158" s="151" t="s">
        <v>85</v>
      </c>
      <c r="AV1158" s="12" t="s">
        <v>85</v>
      </c>
      <c r="AW1158" s="12" t="s">
        <v>32</v>
      </c>
      <c r="AX1158" s="12" t="s">
        <v>83</v>
      </c>
      <c r="AY1158" s="151" t="s">
        <v>150</v>
      </c>
    </row>
    <row r="1159" spans="2:65" s="1" customFormat="1" ht="24.15" customHeight="1">
      <c r="B1159" s="31"/>
      <c r="C1159" s="132" t="s">
        <v>1831</v>
      </c>
      <c r="D1159" s="132" t="s">
        <v>152</v>
      </c>
      <c r="E1159" s="133" t="s">
        <v>1832</v>
      </c>
      <c r="F1159" s="134" t="s">
        <v>1833</v>
      </c>
      <c r="G1159" s="135" t="s">
        <v>902</v>
      </c>
      <c r="H1159" s="181"/>
      <c r="I1159" s="137"/>
      <c r="J1159" s="138">
        <f>ROUND(I1159*H1159,2)</f>
        <v>0</v>
      </c>
      <c r="K1159" s="139"/>
      <c r="L1159" s="31"/>
      <c r="M1159" s="140" t="s">
        <v>1</v>
      </c>
      <c r="N1159" s="141" t="s">
        <v>41</v>
      </c>
      <c r="P1159" s="142">
        <f>O1159*H1159</f>
        <v>0</v>
      </c>
      <c r="Q1159" s="142">
        <v>0</v>
      </c>
      <c r="R1159" s="142">
        <f>Q1159*H1159</f>
        <v>0</v>
      </c>
      <c r="S1159" s="142">
        <v>0</v>
      </c>
      <c r="T1159" s="143">
        <f>S1159*H1159</f>
        <v>0</v>
      </c>
      <c r="AR1159" s="144" t="s">
        <v>258</v>
      </c>
      <c r="AT1159" s="144" t="s">
        <v>152</v>
      </c>
      <c r="AU1159" s="144" t="s">
        <v>85</v>
      </c>
      <c r="AY1159" s="16" t="s">
        <v>150</v>
      </c>
      <c r="BE1159" s="145">
        <f>IF(N1159="základní",J1159,0)</f>
        <v>0</v>
      </c>
      <c r="BF1159" s="145">
        <f>IF(N1159="snížená",J1159,0)</f>
        <v>0</v>
      </c>
      <c r="BG1159" s="145">
        <f>IF(N1159="zákl. přenesená",J1159,0)</f>
        <v>0</v>
      </c>
      <c r="BH1159" s="145">
        <f>IF(N1159="sníž. přenesená",J1159,0)</f>
        <v>0</v>
      </c>
      <c r="BI1159" s="145">
        <f>IF(N1159="nulová",J1159,0)</f>
        <v>0</v>
      </c>
      <c r="BJ1159" s="16" t="s">
        <v>83</v>
      </c>
      <c r="BK1159" s="145">
        <f>ROUND(I1159*H1159,2)</f>
        <v>0</v>
      </c>
      <c r="BL1159" s="16" t="s">
        <v>258</v>
      </c>
      <c r="BM1159" s="144" t="s">
        <v>1834</v>
      </c>
    </row>
    <row r="1160" spans="2:47" s="1" customFormat="1" ht="28.8">
      <c r="B1160" s="31"/>
      <c r="D1160" s="146" t="s">
        <v>158</v>
      </c>
      <c r="F1160" s="147" t="s">
        <v>1835</v>
      </c>
      <c r="I1160" s="148"/>
      <c r="L1160" s="31"/>
      <c r="M1160" s="149"/>
      <c r="T1160" s="53"/>
      <c r="AT1160" s="16" t="s">
        <v>158</v>
      </c>
      <c r="AU1160" s="16" t="s">
        <v>85</v>
      </c>
    </row>
    <row r="1161" spans="2:63" s="11" customFormat="1" ht="22.65" customHeight="1">
      <c r="B1161" s="120"/>
      <c r="D1161" s="121" t="s">
        <v>75</v>
      </c>
      <c r="E1161" s="130" t="s">
        <v>1836</v>
      </c>
      <c r="F1161" s="130" t="s">
        <v>1837</v>
      </c>
      <c r="I1161" s="123"/>
      <c r="J1161" s="131">
        <f>BK1161</f>
        <v>0</v>
      </c>
      <c r="L1161" s="120"/>
      <c r="M1161" s="125"/>
      <c r="P1161" s="126">
        <f>SUM(P1162:P1244)</f>
        <v>0</v>
      </c>
      <c r="R1161" s="126">
        <f>SUM(R1162:R1244)</f>
        <v>1.5861255499999998</v>
      </c>
      <c r="T1161" s="127">
        <f>SUM(T1162:T1244)</f>
        <v>0</v>
      </c>
      <c r="AR1161" s="121" t="s">
        <v>85</v>
      </c>
      <c r="AT1161" s="128" t="s">
        <v>75</v>
      </c>
      <c r="AU1161" s="128" t="s">
        <v>83</v>
      </c>
      <c r="AY1161" s="121" t="s">
        <v>150</v>
      </c>
      <c r="BK1161" s="129">
        <f>SUM(BK1162:BK1244)</f>
        <v>0</v>
      </c>
    </row>
    <row r="1162" spans="2:65" s="1" customFormat="1" ht="16.5" customHeight="1">
      <c r="B1162" s="31"/>
      <c r="C1162" s="132" t="s">
        <v>1838</v>
      </c>
      <c r="D1162" s="132" t="s">
        <v>152</v>
      </c>
      <c r="E1162" s="133" t="s">
        <v>1839</v>
      </c>
      <c r="F1162" s="134" t="s">
        <v>1840</v>
      </c>
      <c r="G1162" s="135" t="s">
        <v>155</v>
      </c>
      <c r="H1162" s="136">
        <v>53.33</v>
      </c>
      <c r="I1162" s="137"/>
      <c r="J1162" s="138">
        <f>ROUND(I1162*H1162,2)</f>
        <v>0</v>
      </c>
      <c r="K1162" s="139"/>
      <c r="L1162" s="31"/>
      <c r="M1162" s="140" t="s">
        <v>1</v>
      </c>
      <c r="N1162" s="141" t="s">
        <v>41</v>
      </c>
      <c r="P1162" s="142">
        <f>O1162*H1162</f>
        <v>0</v>
      </c>
      <c r="Q1162" s="142">
        <v>0</v>
      </c>
      <c r="R1162" s="142">
        <f>Q1162*H1162</f>
        <v>0</v>
      </c>
      <c r="S1162" s="142">
        <v>0</v>
      </c>
      <c r="T1162" s="143">
        <f>S1162*H1162</f>
        <v>0</v>
      </c>
      <c r="AR1162" s="144" t="s">
        <v>258</v>
      </c>
      <c r="AT1162" s="144" t="s">
        <v>152</v>
      </c>
      <c r="AU1162" s="144" t="s">
        <v>85</v>
      </c>
      <c r="AY1162" s="16" t="s">
        <v>150</v>
      </c>
      <c r="BE1162" s="145">
        <f>IF(N1162="základní",J1162,0)</f>
        <v>0</v>
      </c>
      <c r="BF1162" s="145">
        <f>IF(N1162="snížená",J1162,0)</f>
        <v>0</v>
      </c>
      <c r="BG1162" s="145">
        <f>IF(N1162="zákl. přenesená",J1162,0)</f>
        <v>0</v>
      </c>
      <c r="BH1162" s="145">
        <f>IF(N1162="sníž. přenesená",J1162,0)</f>
        <v>0</v>
      </c>
      <c r="BI1162" s="145">
        <f>IF(N1162="nulová",J1162,0)</f>
        <v>0</v>
      </c>
      <c r="BJ1162" s="16" t="s">
        <v>83</v>
      </c>
      <c r="BK1162" s="145">
        <f>ROUND(I1162*H1162,2)</f>
        <v>0</v>
      </c>
      <c r="BL1162" s="16" t="s">
        <v>258</v>
      </c>
      <c r="BM1162" s="144" t="s">
        <v>1841</v>
      </c>
    </row>
    <row r="1163" spans="2:47" s="1" customFormat="1" ht="19.2">
      <c r="B1163" s="31"/>
      <c r="D1163" s="146" t="s">
        <v>158</v>
      </c>
      <c r="F1163" s="147" t="s">
        <v>1842</v>
      </c>
      <c r="I1163" s="148"/>
      <c r="L1163" s="31"/>
      <c r="M1163" s="149"/>
      <c r="T1163" s="53"/>
      <c r="AT1163" s="16" t="s">
        <v>158</v>
      </c>
      <c r="AU1163" s="16" t="s">
        <v>85</v>
      </c>
    </row>
    <row r="1164" spans="2:51" s="12" customFormat="1" ht="12">
      <c r="B1164" s="150"/>
      <c r="D1164" s="146" t="s">
        <v>160</v>
      </c>
      <c r="E1164" s="151" t="s">
        <v>1</v>
      </c>
      <c r="F1164" s="152" t="s">
        <v>1843</v>
      </c>
      <c r="H1164" s="153">
        <v>51.9</v>
      </c>
      <c r="I1164" s="154"/>
      <c r="L1164" s="150"/>
      <c r="M1164" s="155"/>
      <c r="T1164" s="156"/>
      <c r="AT1164" s="151" t="s">
        <v>160</v>
      </c>
      <c r="AU1164" s="151" t="s">
        <v>85</v>
      </c>
      <c r="AV1164" s="12" t="s">
        <v>85</v>
      </c>
      <c r="AW1164" s="12" t="s">
        <v>32</v>
      </c>
      <c r="AX1164" s="12" t="s">
        <v>76</v>
      </c>
      <c r="AY1164" s="151" t="s">
        <v>150</v>
      </c>
    </row>
    <row r="1165" spans="2:51" s="14" customFormat="1" ht="12">
      <c r="B1165" s="164"/>
      <c r="D1165" s="146" t="s">
        <v>160</v>
      </c>
      <c r="E1165" s="165" t="s">
        <v>1</v>
      </c>
      <c r="F1165" s="166" t="s">
        <v>1844</v>
      </c>
      <c r="H1165" s="165" t="s">
        <v>1</v>
      </c>
      <c r="I1165" s="167"/>
      <c r="L1165" s="164"/>
      <c r="M1165" s="168"/>
      <c r="T1165" s="169"/>
      <c r="AT1165" s="165" t="s">
        <v>160</v>
      </c>
      <c r="AU1165" s="165" t="s">
        <v>85</v>
      </c>
      <c r="AV1165" s="14" t="s">
        <v>83</v>
      </c>
      <c r="AW1165" s="14" t="s">
        <v>32</v>
      </c>
      <c r="AX1165" s="14" t="s">
        <v>76</v>
      </c>
      <c r="AY1165" s="165" t="s">
        <v>150</v>
      </c>
    </row>
    <row r="1166" spans="2:51" s="12" customFormat="1" ht="12">
      <c r="B1166" s="150"/>
      <c r="D1166" s="146" t="s">
        <v>160</v>
      </c>
      <c r="E1166" s="151" t="s">
        <v>1</v>
      </c>
      <c r="F1166" s="152" t="s">
        <v>1845</v>
      </c>
      <c r="H1166" s="153">
        <v>1.138</v>
      </c>
      <c r="I1166" s="154"/>
      <c r="L1166" s="150"/>
      <c r="M1166" s="155"/>
      <c r="T1166" s="156"/>
      <c r="AT1166" s="151" t="s">
        <v>160</v>
      </c>
      <c r="AU1166" s="151" t="s">
        <v>85</v>
      </c>
      <c r="AV1166" s="12" t="s">
        <v>85</v>
      </c>
      <c r="AW1166" s="12" t="s">
        <v>32</v>
      </c>
      <c r="AX1166" s="12" t="s">
        <v>76</v>
      </c>
      <c r="AY1166" s="151" t="s">
        <v>150</v>
      </c>
    </row>
    <row r="1167" spans="2:51" s="12" customFormat="1" ht="12">
      <c r="B1167" s="150"/>
      <c r="D1167" s="146" t="s">
        <v>160</v>
      </c>
      <c r="E1167" s="151" t="s">
        <v>1</v>
      </c>
      <c r="F1167" s="152" t="s">
        <v>1846</v>
      </c>
      <c r="H1167" s="153">
        <v>0.292</v>
      </c>
      <c r="I1167" s="154"/>
      <c r="L1167" s="150"/>
      <c r="M1167" s="155"/>
      <c r="T1167" s="156"/>
      <c r="AT1167" s="151" t="s">
        <v>160</v>
      </c>
      <c r="AU1167" s="151" t="s">
        <v>85</v>
      </c>
      <c r="AV1167" s="12" t="s">
        <v>85</v>
      </c>
      <c r="AW1167" s="12" t="s">
        <v>32</v>
      </c>
      <c r="AX1167" s="12" t="s">
        <v>76</v>
      </c>
      <c r="AY1167" s="151" t="s">
        <v>150</v>
      </c>
    </row>
    <row r="1168" spans="2:51" s="13" customFormat="1" ht="12">
      <c r="B1168" s="157"/>
      <c r="D1168" s="146" t="s">
        <v>160</v>
      </c>
      <c r="E1168" s="158" t="s">
        <v>1</v>
      </c>
      <c r="F1168" s="159" t="s">
        <v>164</v>
      </c>
      <c r="H1168" s="160">
        <v>53.33</v>
      </c>
      <c r="I1168" s="161"/>
      <c r="L1168" s="157"/>
      <c r="M1168" s="162"/>
      <c r="T1168" s="163"/>
      <c r="AT1168" s="158" t="s">
        <v>160</v>
      </c>
      <c r="AU1168" s="158" t="s">
        <v>85</v>
      </c>
      <c r="AV1168" s="13" t="s">
        <v>156</v>
      </c>
      <c r="AW1168" s="13" t="s">
        <v>32</v>
      </c>
      <c r="AX1168" s="13" t="s">
        <v>83</v>
      </c>
      <c r="AY1168" s="158" t="s">
        <v>150</v>
      </c>
    </row>
    <row r="1169" spans="2:65" s="1" customFormat="1" ht="16.5" customHeight="1">
      <c r="B1169" s="31"/>
      <c r="C1169" s="132" t="s">
        <v>1847</v>
      </c>
      <c r="D1169" s="132" t="s">
        <v>152</v>
      </c>
      <c r="E1169" s="133" t="s">
        <v>1848</v>
      </c>
      <c r="F1169" s="134" t="s">
        <v>1849</v>
      </c>
      <c r="G1169" s="135" t="s">
        <v>155</v>
      </c>
      <c r="H1169" s="136">
        <v>53.33</v>
      </c>
      <c r="I1169" s="137"/>
      <c r="J1169" s="138">
        <f>ROUND(I1169*H1169,2)</f>
        <v>0</v>
      </c>
      <c r="K1169" s="139"/>
      <c r="L1169" s="31"/>
      <c r="M1169" s="140" t="s">
        <v>1</v>
      </c>
      <c r="N1169" s="141" t="s">
        <v>41</v>
      </c>
      <c r="P1169" s="142">
        <f>O1169*H1169</f>
        <v>0</v>
      </c>
      <c r="Q1169" s="142">
        <v>0.0003</v>
      </c>
      <c r="R1169" s="142">
        <f>Q1169*H1169</f>
        <v>0.015999</v>
      </c>
      <c r="S1169" s="142">
        <v>0</v>
      </c>
      <c r="T1169" s="143">
        <f>S1169*H1169</f>
        <v>0</v>
      </c>
      <c r="AR1169" s="144" t="s">
        <v>258</v>
      </c>
      <c r="AT1169" s="144" t="s">
        <v>152</v>
      </c>
      <c r="AU1169" s="144" t="s">
        <v>85</v>
      </c>
      <c r="AY1169" s="16" t="s">
        <v>150</v>
      </c>
      <c r="BE1169" s="145">
        <f>IF(N1169="základní",J1169,0)</f>
        <v>0</v>
      </c>
      <c r="BF1169" s="145">
        <f>IF(N1169="snížená",J1169,0)</f>
        <v>0</v>
      </c>
      <c r="BG1169" s="145">
        <f>IF(N1169="zákl. přenesená",J1169,0)</f>
        <v>0</v>
      </c>
      <c r="BH1169" s="145">
        <f>IF(N1169="sníž. přenesená",J1169,0)</f>
        <v>0</v>
      </c>
      <c r="BI1169" s="145">
        <f>IF(N1169="nulová",J1169,0)</f>
        <v>0</v>
      </c>
      <c r="BJ1169" s="16" t="s">
        <v>83</v>
      </c>
      <c r="BK1169" s="145">
        <f>ROUND(I1169*H1169,2)</f>
        <v>0</v>
      </c>
      <c r="BL1169" s="16" t="s">
        <v>258</v>
      </c>
      <c r="BM1169" s="144" t="s">
        <v>1850</v>
      </c>
    </row>
    <row r="1170" spans="2:47" s="1" customFormat="1" ht="19.2">
      <c r="B1170" s="31"/>
      <c r="D1170" s="146" t="s">
        <v>158</v>
      </c>
      <c r="F1170" s="147" t="s">
        <v>1851</v>
      </c>
      <c r="I1170" s="148"/>
      <c r="L1170" s="31"/>
      <c r="M1170" s="149"/>
      <c r="T1170" s="53"/>
      <c r="AT1170" s="16" t="s">
        <v>158</v>
      </c>
      <c r="AU1170" s="16" t="s">
        <v>85</v>
      </c>
    </row>
    <row r="1171" spans="2:51" s="12" customFormat="1" ht="12">
      <c r="B1171" s="150"/>
      <c r="D1171" s="146" t="s">
        <v>160</v>
      </c>
      <c r="E1171" s="151" t="s">
        <v>1</v>
      </c>
      <c r="F1171" s="152" t="s">
        <v>1843</v>
      </c>
      <c r="H1171" s="153">
        <v>51.9</v>
      </c>
      <c r="I1171" s="154"/>
      <c r="L1171" s="150"/>
      <c r="M1171" s="155"/>
      <c r="T1171" s="156"/>
      <c r="AT1171" s="151" t="s">
        <v>160</v>
      </c>
      <c r="AU1171" s="151" t="s">
        <v>85</v>
      </c>
      <c r="AV1171" s="12" t="s">
        <v>85</v>
      </c>
      <c r="AW1171" s="12" t="s">
        <v>32</v>
      </c>
      <c r="AX1171" s="12" t="s">
        <v>76</v>
      </c>
      <c r="AY1171" s="151" t="s">
        <v>150</v>
      </c>
    </row>
    <row r="1172" spans="2:51" s="14" customFormat="1" ht="12">
      <c r="B1172" s="164"/>
      <c r="D1172" s="146" t="s">
        <v>160</v>
      </c>
      <c r="E1172" s="165" t="s">
        <v>1</v>
      </c>
      <c r="F1172" s="166" t="s">
        <v>1844</v>
      </c>
      <c r="H1172" s="165" t="s">
        <v>1</v>
      </c>
      <c r="I1172" s="167"/>
      <c r="L1172" s="164"/>
      <c r="M1172" s="168"/>
      <c r="T1172" s="169"/>
      <c r="AT1172" s="165" t="s">
        <v>160</v>
      </c>
      <c r="AU1172" s="165" t="s">
        <v>85</v>
      </c>
      <c r="AV1172" s="14" t="s">
        <v>83</v>
      </c>
      <c r="AW1172" s="14" t="s">
        <v>32</v>
      </c>
      <c r="AX1172" s="14" t="s">
        <v>76</v>
      </c>
      <c r="AY1172" s="165" t="s">
        <v>150</v>
      </c>
    </row>
    <row r="1173" spans="2:51" s="12" customFormat="1" ht="12">
      <c r="B1173" s="150"/>
      <c r="D1173" s="146" t="s">
        <v>160</v>
      </c>
      <c r="E1173" s="151" t="s">
        <v>1</v>
      </c>
      <c r="F1173" s="152" t="s">
        <v>1845</v>
      </c>
      <c r="H1173" s="153">
        <v>1.138</v>
      </c>
      <c r="I1173" s="154"/>
      <c r="L1173" s="150"/>
      <c r="M1173" s="155"/>
      <c r="T1173" s="156"/>
      <c r="AT1173" s="151" t="s">
        <v>160</v>
      </c>
      <c r="AU1173" s="151" t="s">
        <v>85</v>
      </c>
      <c r="AV1173" s="12" t="s">
        <v>85</v>
      </c>
      <c r="AW1173" s="12" t="s">
        <v>32</v>
      </c>
      <c r="AX1173" s="12" t="s">
        <v>76</v>
      </c>
      <c r="AY1173" s="151" t="s">
        <v>150</v>
      </c>
    </row>
    <row r="1174" spans="2:51" s="12" customFormat="1" ht="12">
      <c r="B1174" s="150"/>
      <c r="D1174" s="146" t="s">
        <v>160</v>
      </c>
      <c r="E1174" s="151" t="s">
        <v>1</v>
      </c>
      <c r="F1174" s="152" t="s">
        <v>1846</v>
      </c>
      <c r="H1174" s="153">
        <v>0.292</v>
      </c>
      <c r="I1174" s="154"/>
      <c r="L1174" s="150"/>
      <c r="M1174" s="155"/>
      <c r="T1174" s="156"/>
      <c r="AT1174" s="151" t="s">
        <v>160</v>
      </c>
      <c r="AU1174" s="151" t="s">
        <v>85</v>
      </c>
      <c r="AV1174" s="12" t="s">
        <v>85</v>
      </c>
      <c r="AW1174" s="12" t="s">
        <v>32</v>
      </c>
      <c r="AX1174" s="12" t="s">
        <v>76</v>
      </c>
      <c r="AY1174" s="151" t="s">
        <v>150</v>
      </c>
    </row>
    <row r="1175" spans="2:51" s="13" customFormat="1" ht="12">
      <c r="B1175" s="157"/>
      <c r="D1175" s="146" t="s">
        <v>160</v>
      </c>
      <c r="E1175" s="158" t="s">
        <v>1</v>
      </c>
      <c r="F1175" s="159" t="s">
        <v>164</v>
      </c>
      <c r="H1175" s="160">
        <v>53.33</v>
      </c>
      <c r="I1175" s="161"/>
      <c r="L1175" s="157"/>
      <c r="M1175" s="162"/>
      <c r="T1175" s="163"/>
      <c r="AT1175" s="158" t="s">
        <v>160</v>
      </c>
      <c r="AU1175" s="158" t="s">
        <v>85</v>
      </c>
      <c r="AV1175" s="13" t="s">
        <v>156</v>
      </c>
      <c r="AW1175" s="13" t="s">
        <v>32</v>
      </c>
      <c r="AX1175" s="13" t="s">
        <v>83</v>
      </c>
      <c r="AY1175" s="158" t="s">
        <v>150</v>
      </c>
    </row>
    <row r="1176" spans="2:65" s="1" customFormat="1" ht="24.15" customHeight="1">
      <c r="B1176" s="31"/>
      <c r="C1176" s="132" t="s">
        <v>1852</v>
      </c>
      <c r="D1176" s="132" t="s">
        <v>152</v>
      </c>
      <c r="E1176" s="133" t="s">
        <v>1853</v>
      </c>
      <c r="F1176" s="134" t="s">
        <v>1854</v>
      </c>
      <c r="G1176" s="135" t="s">
        <v>155</v>
      </c>
      <c r="H1176" s="136">
        <v>15.1</v>
      </c>
      <c r="I1176" s="137"/>
      <c r="J1176" s="138">
        <f>ROUND(I1176*H1176,2)</f>
        <v>0</v>
      </c>
      <c r="K1176" s="139"/>
      <c r="L1176" s="31"/>
      <c r="M1176" s="140" t="s">
        <v>1</v>
      </c>
      <c r="N1176" s="141" t="s">
        <v>41</v>
      </c>
      <c r="P1176" s="142">
        <f>O1176*H1176</f>
        <v>0</v>
      </c>
      <c r="Q1176" s="142">
        <v>0.0015</v>
      </c>
      <c r="R1176" s="142">
        <f>Q1176*H1176</f>
        <v>0.02265</v>
      </c>
      <c r="S1176" s="142">
        <v>0</v>
      </c>
      <c r="T1176" s="143">
        <f>S1176*H1176</f>
        <v>0</v>
      </c>
      <c r="AR1176" s="144" t="s">
        <v>258</v>
      </c>
      <c r="AT1176" s="144" t="s">
        <v>152</v>
      </c>
      <c r="AU1176" s="144" t="s">
        <v>85</v>
      </c>
      <c r="AY1176" s="16" t="s">
        <v>150</v>
      </c>
      <c r="BE1176" s="145">
        <f>IF(N1176="základní",J1176,0)</f>
        <v>0</v>
      </c>
      <c r="BF1176" s="145">
        <f>IF(N1176="snížená",J1176,0)</f>
        <v>0</v>
      </c>
      <c r="BG1176" s="145">
        <f>IF(N1176="zákl. přenesená",J1176,0)</f>
        <v>0</v>
      </c>
      <c r="BH1176" s="145">
        <f>IF(N1176="sníž. přenesená",J1176,0)</f>
        <v>0</v>
      </c>
      <c r="BI1176" s="145">
        <f>IF(N1176="nulová",J1176,0)</f>
        <v>0</v>
      </c>
      <c r="BJ1176" s="16" t="s">
        <v>83</v>
      </c>
      <c r="BK1176" s="145">
        <f>ROUND(I1176*H1176,2)</f>
        <v>0</v>
      </c>
      <c r="BL1176" s="16" t="s">
        <v>258</v>
      </c>
      <c r="BM1176" s="144" t="s">
        <v>1855</v>
      </c>
    </row>
    <row r="1177" spans="2:47" s="1" customFormat="1" ht="19.2">
      <c r="B1177" s="31"/>
      <c r="D1177" s="146" t="s">
        <v>158</v>
      </c>
      <c r="F1177" s="147" t="s">
        <v>1856</v>
      </c>
      <c r="I1177" s="148"/>
      <c r="L1177" s="31"/>
      <c r="M1177" s="149"/>
      <c r="T1177" s="53"/>
      <c r="AT1177" s="16" t="s">
        <v>158</v>
      </c>
      <c r="AU1177" s="16" t="s">
        <v>85</v>
      </c>
    </row>
    <row r="1178" spans="2:51" s="12" customFormat="1" ht="12">
      <c r="B1178" s="150"/>
      <c r="D1178" s="146" t="s">
        <v>160</v>
      </c>
      <c r="E1178" s="151" t="s">
        <v>1</v>
      </c>
      <c r="F1178" s="152" t="s">
        <v>1857</v>
      </c>
      <c r="H1178" s="153">
        <v>6.8</v>
      </c>
      <c r="I1178" s="154"/>
      <c r="L1178" s="150"/>
      <c r="M1178" s="155"/>
      <c r="T1178" s="156"/>
      <c r="AT1178" s="151" t="s">
        <v>160</v>
      </c>
      <c r="AU1178" s="151" t="s">
        <v>85</v>
      </c>
      <c r="AV1178" s="12" t="s">
        <v>85</v>
      </c>
      <c r="AW1178" s="12" t="s">
        <v>32</v>
      </c>
      <c r="AX1178" s="12" t="s">
        <v>76</v>
      </c>
      <c r="AY1178" s="151" t="s">
        <v>150</v>
      </c>
    </row>
    <row r="1179" spans="2:51" s="12" customFormat="1" ht="12">
      <c r="B1179" s="150"/>
      <c r="D1179" s="146" t="s">
        <v>160</v>
      </c>
      <c r="E1179" s="151" t="s">
        <v>1</v>
      </c>
      <c r="F1179" s="152" t="s">
        <v>1858</v>
      </c>
      <c r="H1179" s="153">
        <v>8.3</v>
      </c>
      <c r="I1179" s="154"/>
      <c r="L1179" s="150"/>
      <c r="M1179" s="155"/>
      <c r="T1179" s="156"/>
      <c r="AT1179" s="151" t="s">
        <v>160</v>
      </c>
      <c r="AU1179" s="151" t="s">
        <v>85</v>
      </c>
      <c r="AV1179" s="12" t="s">
        <v>85</v>
      </c>
      <c r="AW1179" s="12" t="s">
        <v>32</v>
      </c>
      <c r="AX1179" s="12" t="s">
        <v>76</v>
      </c>
      <c r="AY1179" s="151" t="s">
        <v>150</v>
      </c>
    </row>
    <row r="1180" spans="2:51" s="13" customFormat="1" ht="12">
      <c r="B1180" s="157"/>
      <c r="D1180" s="146" t="s">
        <v>160</v>
      </c>
      <c r="E1180" s="158" t="s">
        <v>1</v>
      </c>
      <c r="F1180" s="159" t="s">
        <v>164</v>
      </c>
      <c r="H1180" s="160">
        <v>15.1</v>
      </c>
      <c r="I1180" s="161"/>
      <c r="L1180" s="157"/>
      <c r="M1180" s="162"/>
      <c r="T1180" s="163"/>
      <c r="AT1180" s="158" t="s">
        <v>160</v>
      </c>
      <c r="AU1180" s="158" t="s">
        <v>85</v>
      </c>
      <c r="AV1180" s="13" t="s">
        <v>156</v>
      </c>
      <c r="AW1180" s="13" t="s">
        <v>32</v>
      </c>
      <c r="AX1180" s="13" t="s">
        <v>83</v>
      </c>
      <c r="AY1180" s="158" t="s">
        <v>150</v>
      </c>
    </row>
    <row r="1181" spans="2:65" s="1" customFormat="1" ht="24.15" customHeight="1">
      <c r="B1181" s="31"/>
      <c r="C1181" s="132" t="s">
        <v>1859</v>
      </c>
      <c r="D1181" s="132" t="s">
        <v>152</v>
      </c>
      <c r="E1181" s="133" t="s">
        <v>1860</v>
      </c>
      <c r="F1181" s="134" t="s">
        <v>1861</v>
      </c>
      <c r="G1181" s="135" t="s">
        <v>253</v>
      </c>
      <c r="H1181" s="136">
        <v>7.515</v>
      </c>
      <c r="I1181" s="137"/>
      <c r="J1181" s="138">
        <f>ROUND(I1181*H1181,2)</f>
        <v>0</v>
      </c>
      <c r="K1181" s="139"/>
      <c r="L1181" s="31"/>
      <c r="M1181" s="140" t="s">
        <v>1</v>
      </c>
      <c r="N1181" s="141" t="s">
        <v>41</v>
      </c>
      <c r="P1181" s="142">
        <f>O1181*H1181</f>
        <v>0</v>
      </c>
      <c r="Q1181" s="142">
        <v>0.0004</v>
      </c>
      <c r="R1181" s="142">
        <f>Q1181*H1181</f>
        <v>0.003006</v>
      </c>
      <c r="S1181" s="142">
        <v>0</v>
      </c>
      <c r="T1181" s="143">
        <f>S1181*H1181</f>
        <v>0</v>
      </c>
      <c r="AR1181" s="144" t="s">
        <v>258</v>
      </c>
      <c r="AT1181" s="144" t="s">
        <v>152</v>
      </c>
      <c r="AU1181" s="144" t="s">
        <v>85</v>
      </c>
      <c r="AY1181" s="16" t="s">
        <v>150</v>
      </c>
      <c r="BE1181" s="145">
        <f>IF(N1181="základní",J1181,0)</f>
        <v>0</v>
      </c>
      <c r="BF1181" s="145">
        <f>IF(N1181="snížená",J1181,0)</f>
        <v>0</v>
      </c>
      <c r="BG1181" s="145">
        <f>IF(N1181="zákl. přenesená",J1181,0)</f>
        <v>0</v>
      </c>
      <c r="BH1181" s="145">
        <f>IF(N1181="sníž. přenesená",J1181,0)</f>
        <v>0</v>
      </c>
      <c r="BI1181" s="145">
        <f>IF(N1181="nulová",J1181,0)</f>
        <v>0</v>
      </c>
      <c r="BJ1181" s="16" t="s">
        <v>83</v>
      </c>
      <c r="BK1181" s="145">
        <f>ROUND(I1181*H1181,2)</f>
        <v>0</v>
      </c>
      <c r="BL1181" s="16" t="s">
        <v>258</v>
      </c>
      <c r="BM1181" s="144" t="s">
        <v>1862</v>
      </c>
    </row>
    <row r="1182" spans="2:47" s="1" customFormat="1" ht="19.2">
      <c r="B1182" s="31"/>
      <c r="D1182" s="146" t="s">
        <v>158</v>
      </c>
      <c r="F1182" s="147" t="s">
        <v>1863</v>
      </c>
      <c r="I1182" s="148"/>
      <c r="L1182" s="31"/>
      <c r="M1182" s="149"/>
      <c r="T1182" s="53"/>
      <c r="AT1182" s="16" t="s">
        <v>158</v>
      </c>
      <c r="AU1182" s="16" t="s">
        <v>85</v>
      </c>
    </row>
    <row r="1183" spans="2:51" s="12" customFormat="1" ht="12">
      <c r="B1183" s="150"/>
      <c r="D1183" s="146" t="s">
        <v>160</v>
      </c>
      <c r="E1183" s="151" t="s">
        <v>1</v>
      </c>
      <c r="F1183" s="152" t="s">
        <v>1864</v>
      </c>
      <c r="H1183" s="153">
        <v>3.4</v>
      </c>
      <c r="I1183" s="154"/>
      <c r="L1183" s="150"/>
      <c r="M1183" s="155"/>
      <c r="T1183" s="156"/>
      <c r="AT1183" s="151" t="s">
        <v>160</v>
      </c>
      <c r="AU1183" s="151" t="s">
        <v>85</v>
      </c>
      <c r="AV1183" s="12" t="s">
        <v>85</v>
      </c>
      <c r="AW1183" s="12" t="s">
        <v>32</v>
      </c>
      <c r="AX1183" s="12" t="s">
        <v>76</v>
      </c>
      <c r="AY1183" s="151" t="s">
        <v>150</v>
      </c>
    </row>
    <row r="1184" spans="2:51" s="12" customFormat="1" ht="12">
      <c r="B1184" s="150"/>
      <c r="D1184" s="146" t="s">
        <v>160</v>
      </c>
      <c r="E1184" s="151" t="s">
        <v>1</v>
      </c>
      <c r="F1184" s="152" t="s">
        <v>1865</v>
      </c>
      <c r="H1184" s="153">
        <v>4.115</v>
      </c>
      <c r="I1184" s="154"/>
      <c r="L1184" s="150"/>
      <c r="M1184" s="155"/>
      <c r="T1184" s="156"/>
      <c r="AT1184" s="151" t="s">
        <v>160</v>
      </c>
      <c r="AU1184" s="151" t="s">
        <v>85</v>
      </c>
      <c r="AV1184" s="12" t="s">
        <v>85</v>
      </c>
      <c r="AW1184" s="12" t="s">
        <v>32</v>
      </c>
      <c r="AX1184" s="12" t="s">
        <v>76</v>
      </c>
      <c r="AY1184" s="151" t="s">
        <v>150</v>
      </c>
    </row>
    <row r="1185" spans="2:51" s="13" customFormat="1" ht="12">
      <c r="B1185" s="157"/>
      <c r="D1185" s="146" t="s">
        <v>160</v>
      </c>
      <c r="E1185" s="158" t="s">
        <v>1</v>
      </c>
      <c r="F1185" s="159" t="s">
        <v>164</v>
      </c>
      <c r="H1185" s="160">
        <v>7.515</v>
      </c>
      <c r="I1185" s="161"/>
      <c r="L1185" s="157"/>
      <c r="M1185" s="162"/>
      <c r="T1185" s="163"/>
      <c r="AT1185" s="158" t="s">
        <v>160</v>
      </c>
      <c r="AU1185" s="158" t="s">
        <v>85</v>
      </c>
      <c r="AV1185" s="13" t="s">
        <v>156</v>
      </c>
      <c r="AW1185" s="13" t="s">
        <v>32</v>
      </c>
      <c r="AX1185" s="13" t="s">
        <v>83</v>
      </c>
      <c r="AY1185" s="158" t="s">
        <v>150</v>
      </c>
    </row>
    <row r="1186" spans="2:65" s="1" customFormat="1" ht="44.25" customHeight="1">
      <c r="B1186" s="31"/>
      <c r="C1186" s="132" t="s">
        <v>1866</v>
      </c>
      <c r="D1186" s="132" t="s">
        <v>152</v>
      </c>
      <c r="E1186" s="133" t="s">
        <v>1867</v>
      </c>
      <c r="F1186" s="134" t="s">
        <v>1868</v>
      </c>
      <c r="G1186" s="135" t="s">
        <v>155</v>
      </c>
      <c r="H1186" s="136">
        <v>51.9</v>
      </c>
      <c r="I1186" s="137"/>
      <c r="J1186" s="138">
        <f>ROUND(I1186*H1186,2)</f>
        <v>0</v>
      </c>
      <c r="K1186" s="139"/>
      <c r="L1186" s="31"/>
      <c r="M1186" s="140" t="s">
        <v>1</v>
      </c>
      <c r="N1186" s="141" t="s">
        <v>41</v>
      </c>
      <c r="P1186" s="142">
        <f>O1186*H1186</f>
        <v>0</v>
      </c>
      <c r="Q1186" s="142">
        <v>0.0036</v>
      </c>
      <c r="R1186" s="142">
        <f>Q1186*H1186</f>
        <v>0.18683999999999998</v>
      </c>
      <c r="S1186" s="142">
        <v>0</v>
      </c>
      <c r="T1186" s="143">
        <f>S1186*H1186</f>
        <v>0</v>
      </c>
      <c r="AR1186" s="144" t="s">
        <v>258</v>
      </c>
      <c r="AT1186" s="144" t="s">
        <v>152</v>
      </c>
      <c r="AU1186" s="144" t="s">
        <v>85</v>
      </c>
      <c r="AY1186" s="16" t="s">
        <v>150</v>
      </c>
      <c r="BE1186" s="145">
        <f>IF(N1186="základní",J1186,0)</f>
        <v>0</v>
      </c>
      <c r="BF1186" s="145">
        <f>IF(N1186="snížená",J1186,0)</f>
        <v>0</v>
      </c>
      <c r="BG1186" s="145">
        <f>IF(N1186="zákl. přenesená",J1186,0)</f>
        <v>0</v>
      </c>
      <c r="BH1186" s="145">
        <f>IF(N1186="sníž. přenesená",J1186,0)</f>
        <v>0</v>
      </c>
      <c r="BI1186" s="145">
        <f>IF(N1186="nulová",J1186,0)</f>
        <v>0</v>
      </c>
      <c r="BJ1186" s="16" t="s">
        <v>83</v>
      </c>
      <c r="BK1186" s="145">
        <f>ROUND(I1186*H1186,2)</f>
        <v>0</v>
      </c>
      <c r="BL1186" s="16" t="s">
        <v>258</v>
      </c>
      <c r="BM1186" s="144" t="s">
        <v>1869</v>
      </c>
    </row>
    <row r="1187" spans="2:47" s="1" customFormat="1" ht="28.8">
      <c r="B1187" s="31"/>
      <c r="D1187" s="146" t="s">
        <v>158</v>
      </c>
      <c r="F1187" s="147" t="s">
        <v>1870</v>
      </c>
      <c r="I1187" s="148"/>
      <c r="L1187" s="31"/>
      <c r="M1187" s="149"/>
      <c r="T1187" s="53"/>
      <c r="AT1187" s="16" t="s">
        <v>158</v>
      </c>
      <c r="AU1187" s="16" t="s">
        <v>85</v>
      </c>
    </row>
    <row r="1188" spans="2:65" s="1" customFormat="1" ht="24.15" customHeight="1">
      <c r="B1188" s="31"/>
      <c r="C1188" s="170" t="s">
        <v>1871</v>
      </c>
      <c r="D1188" s="170" t="s">
        <v>266</v>
      </c>
      <c r="E1188" s="171" t="s">
        <v>1872</v>
      </c>
      <c r="F1188" s="172" t="s">
        <v>1873</v>
      </c>
      <c r="G1188" s="173" t="s">
        <v>155</v>
      </c>
      <c r="H1188" s="174">
        <v>59.685</v>
      </c>
      <c r="I1188" s="175"/>
      <c r="J1188" s="176">
        <f>ROUND(I1188*H1188,2)</f>
        <v>0</v>
      </c>
      <c r="K1188" s="177"/>
      <c r="L1188" s="178"/>
      <c r="M1188" s="179" t="s">
        <v>1</v>
      </c>
      <c r="N1188" s="180" t="s">
        <v>41</v>
      </c>
      <c r="P1188" s="142">
        <f>O1188*H1188</f>
        <v>0</v>
      </c>
      <c r="Q1188" s="142">
        <v>0.02</v>
      </c>
      <c r="R1188" s="142">
        <f>Q1188*H1188</f>
        <v>1.1937</v>
      </c>
      <c r="S1188" s="142">
        <v>0</v>
      </c>
      <c r="T1188" s="143">
        <f>S1188*H1188</f>
        <v>0</v>
      </c>
      <c r="AR1188" s="144" t="s">
        <v>371</v>
      </c>
      <c r="AT1188" s="144" t="s">
        <v>266</v>
      </c>
      <c r="AU1188" s="144" t="s">
        <v>85</v>
      </c>
      <c r="AY1188" s="16" t="s">
        <v>150</v>
      </c>
      <c r="BE1188" s="145">
        <f>IF(N1188="základní",J1188,0)</f>
        <v>0</v>
      </c>
      <c r="BF1188" s="145">
        <f>IF(N1188="snížená",J1188,0)</f>
        <v>0</v>
      </c>
      <c r="BG1188" s="145">
        <f>IF(N1188="zákl. přenesená",J1188,0)</f>
        <v>0</v>
      </c>
      <c r="BH1188" s="145">
        <f>IF(N1188="sníž. přenesená",J1188,0)</f>
        <v>0</v>
      </c>
      <c r="BI1188" s="145">
        <f>IF(N1188="nulová",J1188,0)</f>
        <v>0</v>
      </c>
      <c r="BJ1188" s="16" t="s">
        <v>83</v>
      </c>
      <c r="BK1188" s="145">
        <f>ROUND(I1188*H1188,2)</f>
        <v>0</v>
      </c>
      <c r="BL1188" s="16" t="s">
        <v>258</v>
      </c>
      <c r="BM1188" s="144" t="s">
        <v>1874</v>
      </c>
    </row>
    <row r="1189" spans="2:47" s="1" customFormat="1" ht="12">
      <c r="B1189" s="31"/>
      <c r="D1189" s="146" t="s">
        <v>158</v>
      </c>
      <c r="F1189" s="147" t="s">
        <v>1875</v>
      </c>
      <c r="I1189" s="148"/>
      <c r="L1189" s="31"/>
      <c r="M1189" s="149"/>
      <c r="T1189" s="53"/>
      <c r="AT1189" s="16" t="s">
        <v>158</v>
      </c>
      <c r="AU1189" s="16" t="s">
        <v>85</v>
      </c>
    </row>
    <row r="1190" spans="2:51" s="12" customFormat="1" ht="12">
      <c r="B1190" s="150"/>
      <c r="D1190" s="146" t="s">
        <v>160</v>
      </c>
      <c r="F1190" s="152" t="s">
        <v>1876</v>
      </c>
      <c r="H1190" s="153">
        <v>59.685</v>
      </c>
      <c r="I1190" s="154"/>
      <c r="L1190" s="150"/>
      <c r="M1190" s="155"/>
      <c r="T1190" s="156"/>
      <c r="AT1190" s="151" t="s">
        <v>160</v>
      </c>
      <c r="AU1190" s="151" t="s">
        <v>85</v>
      </c>
      <c r="AV1190" s="12" t="s">
        <v>85</v>
      </c>
      <c r="AW1190" s="12" t="s">
        <v>4</v>
      </c>
      <c r="AX1190" s="12" t="s">
        <v>83</v>
      </c>
      <c r="AY1190" s="151" t="s">
        <v>150</v>
      </c>
    </row>
    <row r="1191" spans="2:65" s="1" customFormat="1" ht="24.15" customHeight="1">
      <c r="B1191" s="31"/>
      <c r="C1191" s="132" t="s">
        <v>1877</v>
      </c>
      <c r="D1191" s="132" t="s">
        <v>152</v>
      </c>
      <c r="E1191" s="133" t="s">
        <v>1878</v>
      </c>
      <c r="F1191" s="134" t="s">
        <v>1879</v>
      </c>
      <c r="G1191" s="135" t="s">
        <v>155</v>
      </c>
      <c r="H1191" s="136">
        <v>51.9</v>
      </c>
      <c r="I1191" s="137"/>
      <c r="J1191" s="138">
        <f>ROUND(I1191*H1191,2)</f>
        <v>0</v>
      </c>
      <c r="K1191" s="139"/>
      <c r="L1191" s="31"/>
      <c r="M1191" s="140" t="s">
        <v>1</v>
      </c>
      <c r="N1191" s="141" t="s">
        <v>41</v>
      </c>
      <c r="P1191" s="142">
        <f>O1191*H1191</f>
        <v>0</v>
      </c>
      <c r="Q1191" s="142">
        <v>0</v>
      </c>
      <c r="R1191" s="142">
        <f>Q1191*H1191</f>
        <v>0</v>
      </c>
      <c r="S1191" s="142">
        <v>0</v>
      </c>
      <c r="T1191" s="143">
        <f>S1191*H1191</f>
        <v>0</v>
      </c>
      <c r="AR1191" s="144" t="s">
        <v>258</v>
      </c>
      <c r="AT1191" s="144" t="s">
        <v>152</v>
      </c>
      <c r="AU1191" s="144" t="s">
        <v>85</v>
      </c>
      <c r="AY1191" s="16" t="s">
        <v>150</v>
      </c>
      <c r="BE1191" s="145">
        <f>IF(N1191="základní",J1191,0)</f>
        <v>0</v>
      </c>
      <c r="BF1191" s="145">
        <f>IF(N1191="snížená",J1191,0)</f>
        <v>0</v>
      </c>
      <c r="BG1191" s="145">
        <f>IF(N1191="zákl. přenesená",J1191,0)</f>
        <v>0</v>
      </c>
      <c r="BH1191" s="145">
        <f>IF(N1191="sníž. přenesená",J1191,0)</f>
        <v>0</v>
      </c>
      <c r="BI1191" s="145">
        <f>IF(N1191="nulová",J1191,0)</f>
        <v>0</v>
      </c>
      <c r="BJ1191" s="16" t="s">
        <v>83</v>
      </c>
      <c r="BK1191" s="145">
        <f>ROUND(I1191*H1191,2)</f>
        <v>0</v>
      </c>
      <c r="BL1191" s="16" t="s">
        <v>258</v>
      </c>
      <c r="BM1191" s="144" t="s">
        <v>1880</v>
      </c>
    </row>
    <row r="1192" spans="2:47" s="1" customFormat="1" ht="19.2">
      <c r="B1192" s="31"/>
      <c r="D1192" s="146" t="s">
        <v>158</v>
      </c>
      <c r="F1192" s="147" t="s">
        <v>1881</v>
      </c>
      <c r="I1192" s="148"/>
      <c r="L1192" s="31"/>
      <c r="M1192" s="149"/>
      <c r="T1192" s="53"/>
      <c r="AT1192" s="16" t="s">
        <v>158</v>
      </c>
      <c r="AU1192" s="16" t="s">
        <v>85</v>
      </c>
    </row>
    <row r="1193" spans="2:65" s="1" customFormat="1" ht="21.75" customHeight="1">
      <c r="B1193" s="31"/>
      <c r="C1193" s="132" t="s">
        <v>1882</v>
      </c>
      <c r="D1193" s="132" t="s">
        <v>152</v>
      </c>
      <c r="E1193" s="133" t="s">
        <v>1883</v>
      </c>
      <c r="F1193" s="134" t="s">
        <v>1884</v>
      </c>
      <c r="G1193" s="135" t="s">
        <v>253</v>
      </c>
      <c r="H1193" s="136">
        <v>4</v>
      </c>
      <c r="I1193" s="137"/>
      <c r="J1193" s="138">
        <f>ROUND(I1193*H1193,2)</f>
        <v>0</v>
      </c>
      <c r="K1193" s="139"/>
      <c r="L1193" s="31"/>
      <c r="M1193" s="140" t="s">
        <v>1</v>
      </c>
      <c r="N1193" s="141" t="s">
        <v>41</v>
      </c>
      <c r="P1193" s="142">
        <f>O1193*H1193</f>
        <v>0</v>
      </c>
      <c r="Q1193" s="142">
        <v>0.00013</v>
      </c>
      <c r="R1193" s="142">
        <f>Q1193*H1193</f>
        <v>0.00052</v>
      </c>
      <c r="S1193" s="142">
        <v>0</v>
      </c>
      <c r="T1193" s="143">
        <f>S1193*H1193</f>
        <v>0</v>
      </c>
      <c r="AR1193" s="144" t="s">
        <v>258</v>
      </c>
      <c r="AT1193" s="144" t="s">
        <v>152</v>
      </c>
      <c r="AU1193" s="144" t="s">
        <v>85</v>
      </c>
      <c r="AY1193" s="16" t="s">
        <v>150</v>
      </c>
      <c r="BE1193" s="145">
        <f>IF(N1193="základní",J1193,0)</f>
        <v>0</v>
      </c>
      <c r="BF1193" s="145">
        <f>IF(N1193="snížená",J1193,0)</f>
        <v>0</v>
      </c>
      <c r="BG1193" s="145">
        <f>IF(N1193="zákl. přenesená",J1193,0)</f>
        <v>0</v>
      </c>
      <c r="BH1193" s="145">
        <f>IF(N1193="sníž. přenesená",J1193,0)</f>
        <v>0</v>
      </c>
      <c r="BI1193" s="145">
        <f>IF(N1193="nulová",J1193,0)</f>
        <v>0</v>
      </c>
      <c r="BJ1193" s="16" t="s">
        <v>83</v>
      </c>
      <c r="BK1193" s="145">
        <f>ROUND(I1193*H1193,2)</f>
        <v>0</v>
      </c>
      <c r="BL1193" s="16" t="s">
        <v>258</v>
      </c>
      <c r="BM1193" s="144" t="s">
        <v>1885</v>
      </c>
    </row>
    <row r="1194" spans="2:47" s="1" customFormat="1" ht="19.2">
      <c r="B1194" s="31"/>
      <c r="D1194" s="146" t="s">
        <v>158</v>
      </c>
      <c r="F1194" s="147" t="s">
        <v>1886</v>
      </c>
      <c r="I1194" s="148"/>
      <c r="L1194" s="31"/>
      <c r="M1194" s="149"/>
      <c r="T1194" s="53"/>
      <c r="AT1194" s="16" t="s">
        <v>158</v>
      </c>
      <c r="AU1194" s="16" t="s">
        <v>85</v>
      </c>
    </row>
    <row r="1195" spans="2:51" s="12" customFormat="1" ht="12">
      <c r="B1195" s="150"/>
      <c r="D1195" s="146" t="s">
        <v>160</v>
      </c>
      <c r="E1195" s="151" t="s">
        <v>1</v>
      </c>
      <c r="F1195" s="152" t="s">
        <v>1887</v>
      </c>
      <c r="H1195" s="153">
        <v>4</v>
      </c>
      <c r="I1195" s="154"/>
      <c r="L1195" s="150"/>
      <c r="M1195" s="155"/>
      <c r="T1195" s="156"/>
      <c r="AT1195" s="151" t="s">
        <v>160</v>
      </c>
      <c r="AU1195" s="151" t="s">
        <v>85</v>
      </c>
      <c r="AV1195" s="12" t="s">
        <v>85</v>
      </c>
      <c r="AW1195" s="12" t="s">
        <v>32</v>
      </c>
      <c r="AX1195" s="12" t="s">
        <v>83</v>
      </c>
      <c r="AY1195" s="151" t="s">
        <v>150</v>
      </c>
    </row>
    <row r="1196" spans="2:65" s="1" customFormat="1" ht="16.5" customHeight="1">
      <c r="B1196" s="31"/>
      <c r="C1196" s="170" t="s">
        <v>1888</v>
      </c>
      <c r="D1196" s="170" t="s">
        <v>266</v>
      </c>
      <c r="E1196" s="171" t="s">
        <v>1889</v>
      </c>
      <c r="F1196" s="172" t="s">
        <v>1890</v>
      </c>
      <c r="G1196" s="173" t="s">
        <v>253</v>
      </c>
      <c r="H1196" s="174">
        <v>4.2</v>
      </c>
      <c r="I1196" s="175"/>
      <c r="J1196" s="176">
        <f>ROUND(I1196*H1196,2)</f>
        <v>0</v>
      </c>
      <c r="K1196" s="177"/>
      <c r="L1196" s="178"/>
      <c r="M1196" s="179" t="s">
        <v>1</v>
      </c>
      <c r="N1196" s="180" t="s">
        <v>41</v>
      </c>
      <c r="P1196" s="142">
        <f>O1196*H1196</f>
        <v>0</v>
      </c>
      <c r="Q1196" s="142">
        <v>0.00012</v>
      </c>
      <c r="R1196" s="142">
        <f>Q1196*H1196</f>
        <v>0.000504</v>
      </c>
      <c r="S1196" s="142">
        <v>0</v>
      </c>
      <c r="T1196" s="143">
        <f>S1196*H1196</f>
        <v>0</v>
      </c>
      <c r="AR1196" s="144" t="s">
        <v>371</v>
      </c>
      <c r="AT1196" s="144" t="s">
        <v>266</v>
      </c>
      <c r="AU1196" s="144" t="s">
        <v>85</v>
      </c>
      <c r="AY1196" s="16" t="s">
        <v>150</v>
      </c>
      <c r="BE1196" s="145">
        <f>IF(N1196="základní",J1196,0)</f>
        <v>0</v>
      </c>
      <c r="BF1196" s="145">
        <f>IF(N1196="snížená",J1196,0)</f>
        <v>0</v>
      </c>
      <c r="BG1196" s="145">
        <f>IF(N1196="zákl. přenesená",J1196,0)</f>
        <v>0</v>
      </c>
      <c r="BH1196" s="145">
        <f>IF(N1196="sníž. přenesená",J1196,0)</f>
        <v>0</v>
      </c>
      <c r="BI1196" s="145">
        <f>IF(N1196="nulová",J1196,0)</f>
        <v>0</v>
      </c>
      <c r="BJ1196" s="16" t="s">
        <v>83</v>
      </c>
      <c r="BK1196" s="145">
        <f>ROUND(I1196*H1196,2)</f>
        <v>0</v>
      </c>
      <c r="BL1196" s="16" t="s">
        <v>258</v>
      </c>
      <c r="BM1196" s="144" t="s">
        <v>1891</v>
      </c>
    </row>
    <row r="1197" spans="2:47" s="1" customFormat="1" ht="12">
      <c r="B1197" s="31"/>
      <c r="D1197" s="146" t="s">
        <v>158</v>
      </c>
      <c r="F1197" s="147" t="s">
        <v>1890</v>
      </c>
      <c r="I1197" s="148"/>
      <c r="L1197" s="31"/>
      <c r="M1197" s="149"/>
      <c r="T1197" s="53"/>
      <c r="AT1197" s="16" t="s">
        <v>158</v>
      </c>
      <c r="AU1197" s="16" t="s">
        <v>85</v>
      </c>
    </row>
    <row r="1198" spans="2:51" s="12" customFormat="1" ht="12">
      <c r="B1198" s="150"/>
      <c r="D1198" s="146" t="s">
        <v>160</v>
      </c>
      <c r="F1198" s="152" t="s">
        <v>1892</v>
      </c>
      <c r="H1198" s="153">
        <v>4.2</v>
      </c>
      <c r="I1198" s="154"/>
      <c r="L1198" s="150"/>
      <c r="M1198" s="155"/>
      <c r="T1198" s="156"/>
      <c r="AT1198" s="151" t="s">
        <v>160</v>
      </c>
      <c r="AU1198" s="151" t="s">
        <v>85</v>
      </c>
      <c r="AV1198" s="12" t="s">
        <v>85</v>
      </c>
      <c r="AW1198" s="12" t="s">
        <v>4</v>
      </c>
      <c r="AX1198" s="12" t="s">
        <v>83</v>
      </c>
      <c r="AY1198" s="151" t="s">
        <v>150</v>
      </c>
    </row>
    <row r="1199" spans="2:65" s="1" customFormat="1" ht="24.15" customHeight="1">
      <c r="B1199" s="31"/>
      <c r="C1199" s="132" t="s">
        <v>1893</v>
      </c>
      <c r="D1199" s="132" t="s">
        <v>152</v>
      </c>
      <c r="E1199" s="133" t="s">
        <v>1894</v>
      </c>
      <c r="F1199" s="134" t="s">
        <v>1895</v>
      </c>
      <c r="G1199" s="135" t="s">
        <v>253</v>
      </c>
      <c r="H1199" s="136">
        <v>44.295</v>
      </c>
      <c r="I1199" s="137"/>
      <c r="J1199" s="138">
        <f>ROUND(I1199*H1199,2)</f>
        <v>0</v>
      </c>
      <c r="K1199" s="139"/>
      <c r="L1199" s="31"/>
      <c r="M1199" s="140" t="s">
        <v>1</v>
      </c>
      <c r="N1199" s="141" t="s">
        <v>41</v>
      </c>
      <c r="P1199" s="142">
        <f>O1199*H1199</f>
        <v>0</v>
      </c>
      <c r="Q1199" s="142">
        <v>0.00011</v>
      </c>
      <c r="R1199" s="142">
        <f>Q1199*H1199</f>
        <v>0.00487245</v>
      </c>
      <c r="S1199" s="142">
        <v>0</v>
      </c>
      <c r="T1199" s="143">
        <f>S1199*H1199</f>
        <v>0</v>
      </c>
      <c r="AR1199" s="144" t="s">
        <v>258</v>
      </c>
      <c r="AT1199" s="144" t="s">
        <v>152</v>
      </c>
      <c r="AU1199" s="144" t="s">
        <v>85</v>
      </c>
      <c r="AY1199" s="16" t="s">
        <v>150</v>
      </c>
      <c r="BE1199" s="145">
        <f>IF(N1199="základní",J1199,0)</f>
        <v>0</v>
      </c>
      <c r="BF1199" s="145">
        <f>IF(N1199="snížená",J1199,0)</f>
        <v>0</v>
      </c>
      <c r="BG1199" s="145">
        <f>IF(N1199="zákl. přenesená",J1199,0)</f>
        <v>0</v>
      </c>
      <c r="BH1199" s="145">
        <f>IF(N1199="sníž. přenesená",J1199,0)</f>
        <v>0</v>
      </c>
      <c r="BI1199" s="145">
        <f>IF(N1199="nulová",J1199,0)</f>
        <v>0</v>
      </c>
      <c r="BJ1199" s="16" t="s">
        <v>83</v>
      </c>
      <c r="BK1199" s="145">
        <f>ROUND(I1199*H1199,2)</f>
        <v>0</v>
      </c>
      <c r="BL1199" s="16" t="s">
        <v>258</v>
      </c>
      <c r="BM1199" s="144" t="s">
        <v>1896</v>
      </c>
    </row>
    <row r="1200" spans="2:47" s="1" customFormat="1" ht="19.2">
      <c r="B1200" s="31"/>
      <c r="D1200" s="146" t="s">
        <v>158</v>
      </c>
      <c r="F1200" s="147" t="s">
        <v>1897</v>
      </c>
      <c r="I1200" s="148"/>
      <c r="L1200" s="31"/>
      <c r="M1200" s="149"/>
      <c r="T1200" s="53"/>
      <c r="AT1200" s="16" t="s">
        <v>158</v>
      </c>
      <c r="AU1200" s="16" t="s">
        <v>85</v>
      </c>
    </row>
    <row r="1201" spans="2:51" s="12" customFormat="1" ht="12">
      <c r="B1201" s="150"/>
      <c r="D1201" s="146" t="s">
        <v>160</v>
      </c>
      <c r="E1201" s="151" t="s">
        <v>1</v>
      </c>
      <c r="F1201" s="152" t="s">
        <v>1736</v>
      </c>
      <c r="H1201" s="153">
        <v>9.42</v>
      </c>
      <c r="I1201" s="154"/>
      <c r="L1201" s="150"/>
      <c r="M1201" s="155"/>
      <c r="T1201" s="156"/>
      <c r="AT1201" s="151" t="s">
        <v>160</v>
      </c>
      <c r="AU1201" s="151" t="s">
        <v>85</v>
      </c>
      <c r="AV1201" s="12" t="s">
        <v>85</v>
      </c>
      <c r="AW1201" s="12" t="s">
        <v>32</v>
      </c>
      <c r="AX1201" s="12" t="s">
        <v>76</v>
      </c>
      <c r="AY1201" s="151" t="s">
        <v>150</v>
      </c>
    </row>
    <row r="1202" spans="2:51" s="12" customFormat="1" ht="12">
      <c r="B1202" s="150"/>
      <c r="D1202" s="146" t="s">
        <v>160</v>
      </c>
      <c r="E1202" s="151" t="s">
        <v>1</v>
      </c>
      <c r="F1202" s="152" t="s">
        <v>1737</v>
      </c>
      <c r="H1202" s="153">
        <v>3.13</v>
      </c>
      <c r="I1202" s="154"/>
      <c r="L1202" s="150"/>
      <c r="M1202" s="155"/>
      <c r="T1202" s="156"/>
      <c r="AT1202" s="151" t="s">
        <v>160</v>
      </c>
      <c r="AU1202" s="151" t="s">
        <v>85</v>
      </c>
      <c r="AV1202" s="12" t="s">
        <v>85</v>
      </c>
      <c r="AW1202" s="12" t="s">
        <v>32</v>
      </c>
      <c r="AX1202" s="12" t="s">
        <v>76</v>
      </c>
      <c r="AY1202" s="151" t="s">
        <v>150</v>
      </c>
    </row>
    <row r="1203" spans="2:51" s="12" customFormat="1" ht="12">
      <c r="B1203" s="150"/>
      <c r="D1203" s="146" t="s">
        <v>160</v>
      </c>
      <c r="E1203" s="151" t="s">
        <v>1</v>
      </c>
      <c r="F1203" s="152" t="s">
        <v>1738</v>
      </c>
      <c r="H1203" s="153">
        <v>4.4</v>
      </c>
      <c r="I1203" s="154"/>
      <c r="L1203" s="150"/>
      <c r="M1203" s="155"/>
      <c r="T1203" s="156"/>
      <c r="AT1203" s="151" t="s">
        <v>160</v>
      </c>
      <c r="AU1203" s="151" t="s">
        <v>85</v>
      </c>
      <c r="AV1203" s="12" t="s">
        <v>85</v>
      </c>
      <c r="AW1203" s="12" t="s">
        <v>32</v>
      </c>
      <c r="AX1203" s="12" t="s">
        <v>76</v>
      </c>
      <c r="AY1203" s="151" t="s">
        <v>150</v>
      </c>
    </row>
    <row r="1204" spans="2:51" s="12" customFormat="1" ht="12">
      <c r="B1204" s="150"/>
      <c r="D1204" s="146" t="s">
        <v>160</v>
      </c>
      <c r="E1204" s="151" t="s">
        <v>1</v>
      </c>
      <c r="F1204" s="152" t="s">
        <v>1739</v>
      </c>
      <c r="H1204" s="153">
        <v>11.79</v>
      </c>
      <c r="I1204" s="154"/>
      <c r="L1204" s="150"/>
      <c r="M1204" s="155"/>
      <c r="T1204" s="156"/>
      <c r="AT1204" s="151" t="s">
        <v>160</v>
      </c>
      <c r="AU1204" s="151" t="s">
        <v>85</v>
      </c>
      <c r="AV1204" s="12" t="s">
        <v>85</v>
      </c>
      <c r="AW1204" s="12" t="s">
        <v>32</v>
      </c>
      <c r="AX1204" s="12" t="s">
        <v>76</v>
      </c>
      <c r="AY1204" s="151" t="s">
        <v>150</v>
      </c>
    </row>
    <row r="1205" spans="2:51" s="12" customFormat="1" ht="12">
      <c r="B1205" s="150"/>
      <c r="D1205" s="146" t="s">
        <v>160</v>
      </c>
      <c r="E1205" s="151" t="s">
        <v>1</v>
      </c>
      <c r="F1205" s="152" t="s">
        <v>1740</v>
      </c>
      <c r="H1205" s="153">
        <v>9.5</v>
      </c>
      <c r="I1205" s="154"/>
      <c r="L1205" s="150"/>
      <c r="M1205" s="155"/>
      <c r="T1205" s="156"/>
      <c r="AT1205" s="151" t="s">
        <v>160</v>
      </c>
      <c r="AU1205" s="151" t="s">
        <v>85</v>
      </c>
      <c r="AV1205" s="12" t="s">
        <v>85</v>
      </c>
      <c r="AW1205" s="12" t="s">
        <v>32</v>
      </c>
      <c r="AX1205" s="12" t="s">
        <v>76</v>
      </c>
      <c r="AY1205" s="151" t="s">
        <v>150</v>
      </c>
    </row>
    <row r="1206" spans="2:51" s="12" customFormat="1" ht="12">
      <c r="B1206" s="150"/>
      <c r="D1206" s="146" t="s">
        <v>160</v>
      </c>
      <c r="E1206" s="151" t="s">
        <v>1</v>
      </c>
      <c r="F1206" s="152" t="s">
        <v>1741</v>
      </c>
      <c r="H1206" s="153">
        <v>6.055</v>
      </c>
      <c r="I1206" s="154"/>
      <c r="L1206" s="150"/>
      <c r="M1206" s="155"/>
      <c r="T1206" s="156"/>
      <c r="AT1206" s="151" t="s">
        <v>160</v>
      </c>
      <c r="AU1206" s="151" t="s">
        <v>85</v>
      </c>
      <c r="AV1206" s="12" t="s">
        <v>85</v>
      </c>
      <c r="AW1206" s="12" t="s">
        <v>32</v>
      </c>
      <c r="AX1206" s="12" t="s">
        <v>76</v>
      </c>
      <c r="AY1206" s="151" t="s">
        <v>150</v>
      </c>
    </row>
    <row r="1207" spans="2:51" s="13" customFormat="1" ht="12">
      <c r="B1207" s="157"/>
      <c r="D1207" s="146" t="s">
        <v>160</v>
      </c>
      <c r="E1207" s="158" t="s">
        <v>1</v>
      </c>
      <c r="F1207" s="159" t="s">
        <v>164</v>
      </c>
      <c r="H1207" s="160">
        <v>44.295</v>
      </c>
      <c r="I1207" s="161"/>
      <c r="L1207" s="157"/>
      <c r="M1207" s="162"/>
      <c r="T1207" s="163"/>
      <c r="AT1207" s="158" t="s">
        <v>160</v>
      </c>
      <c r="AU1207" s="158" t="s">
        <v>85</v>
      </c>
      <c r="AV1207" s="13" t="s">
        <v>156</v>
      </c>
      <c r="AW1207" s="13" t="s">
        <v>32</v>
      </c>
      <c r="AX1207" s="13" t="s">
        <v>83</v>
      </c>
      <c r="AY1207" s="158" t="s">
        <v>150</v>
      </c>
    </row>
    <row r="1208" spans="2:65" s="1" customFormat="1" ht="16.5" customHeight="1">
      <c r="B1208" s="31"/>
      <c r="C1208" s="170" t="s">
        <v>1898</v>
      </c>
      <c r="D1208" s="170" t="s">
        <v>266</v>
      </c>
      <c r="E1208" s="171" t="s">
        <v>1889</v>
      </c>
      <c r="F1208" s="172" t="s">
        <v>1890</v>
      </c>
      <c r="G1208" s="173" t="s">
        <v>253</v>
      </c>
      <c r="H1208" s="174">
        <v>46.51</v>
      </c>
      <c r="I1208" s="175"/>
      <c r="J1208" s="176">
        <f>ROUND(I1208*H1208,2)</f>
        <v>0</v>
      </c>
      <c r="K1208" s="177"/>
      <c r="L1208" s="178"/>
      <c r="M1208" s="179" t="s">
        <v>1</v>
      </c>
      <c r="N1208" s="180" t="s">
        <v>41</v>
      </c>
      <c r="P1208" s="142">
        <f>O1208*H1208</f>
        <v>0</v>
      </c>
      <c r="Q1208" s="142">
        <v>0.00012</v>
      </c>
      <c r="R1208" s="142">
        <f>Q1208*H1208</f>
        <v>0.0055812</v>
      </c>
      <c r="S1208" s="142">
        <v>0</v>
      </c>
      <c r="T1208" s="143">
        <f>S1208*H1208</f>
        <v>0</v>
      </c>
      <c r="AR1208" s="144" t="s">
        <v>371</v>
      </c>
      <c r="AT1208" s="144" t="s">
        <v>266</v>
      </c>
      <c r="AU1208" s="144" t="s">
        <v>85</v>
      </c>
      <c r="AY1208" s="16" t="s">
        <v>150</v>
      </c>
      <c r="BE1208" s="145">
        <f>IF(N1208="základní",J1208,0)</f>
        <v>0</v>
      </c>
      <c r="BF1208" s="145">
        <f>IF(N1208="snížená",J1208,0)</f>
        <v>0</v>
      </c>
      <c r="BG1208" s="145">
        <f>IF(N1208="zákl. přenesená",J1208,0)</f>
        <v>0</v>
      </c>
      <c r="BH1208" s="145">
        <f>IF(N1208="sníž. přenesená",J1208,0)</f>
        <v>0</v>
      </c>
      <c r="BI1208" s="145">
        <f>IF(N1208="nulová",J1208,0)</f>
        <v>0</v>
      </c>
      <c r="BJ1208" s="16" t="s">
        <v>83</v>
      </c>
      <c r="BK1208" s="145">
        <f>ROUND(I1208*H1208,2)</f>
        <v>0</v>
      </c>
      <c r="BL1208" s="16" t="s">
        <v>258</v>
      </c>
      <c r="BM1208" s="144" t="s">
        <v>1899</v>
      </c>
    </row>
    <row r="1209" spans="2:47" s="1" customFormat="1" ht="12">
      <c r="B1209" s="31"/>
      <c r="D1209" s="146" t="s">
        <v>158</v>
      </c>
      <c r="F1209" s="147" t="s">
        <v>1890</v>
      </c>
      <c r="I1209" s="148"/>
      <c r="L1209" s="31"/>
      <c r="M1209" s="149"/>
      <c r="T1209" s="53"/>
      <c r="AT1209" s="16" t="s">
        <v>158</v>
      </c>
      <c r="AU1209" s="16" t="s">
        <v>85</v>
      </c>
    </row>
    <row r="1210" spans="2:51" s="12" customFormat="1" ht="12">
      <c r="B1210" s="150"/>
      <c r="D1210" s="146" t="s">
        <v>160</v>
      </c>
      <c r="F1210" s="152" t="s">
        <v>1900</v>
      </c>
      <c r="H1210" s="153">
        <v>46.51</v>
      </c>
      <c r="I1210" s="154"/>
      <c r="L1210" s="150"/>
      <c r="M1210" s="155"/>
      <c r="T1210" s="156"/>
      <c r="AT1210" s="151" t="s">
        <v>160</v>
      </c>
      <c r="AU1210" s="151" t="s">
        <v>85</v>
      </c>
      <c r="AV1210" s="12" t="s">
        <v>85</v>
      </c>
      <c r="AW1210" s="12" t="s">
        <v>4</v>
      </c>
      <c r="AX1210" s="12" t="s">
        <v>83</v>
      </c>
      <c r="AY1210" s="151" t="s">
        <v>150</v>
      </c>
    </row>
    <row r="1211" spans="2:65" s="1" customFormat="1" ht="16.5" customHeight="1">
      <c r="B1211" s="31"/>
      <c r="C1211" s="132" t="s">
        <v>1901</v>
      </c>
      <c r="D1211" s="132" t="s">
        <v>152</v>
      </c>
      <c r="E1211" s="133" t="s">
        <v>1902</v>
      </c>
      <c r="F1211" s="134" t="s">
        <v>1903</v>
      </c>
      <c r="G1211" s="135" t="s">
        <v>155</v>
      </c>
      <c r="H1211" s="136">
        <v>51.9</v>
      </c>
      <c r="I1211" s="137"/>
      <c r="J1211" s="138">
        <f>ROUND(I1211*H1211,2)</f>
        <v>0</v>
      </c>
      <c r="K1211" s="139"/>
      <c r="L1211" s="31"/>
      <c r="M1211" s="140" t="s">
        <v>1</v>
      </c>
      <c r="N1211" s="141" t="s">
        <v>41</v>
      </c>
      <c r="P1211" s="142">
        <f>O1211*H1211</f>
        <v>0</v>
      </c>
      <c r="Q1211" s="142">
        <v>0.0003</v>
      </c>
      <c r="R1211" s="142">
        <f>Q1211*H1211</f>
        <v>0.015569999999999999</v>
      </c>
      <c r="S1211" s="142">
        <v>0</v>
      </c>
      <c r="T1211" s="143">
        <f>S1211*H1211</f>
        <v>0</v>
      </c>
      <c r="AR1211" s="144" t="s">
        <v>258</v>
      </c>
      <c r="AT1211" s="144" t="s">
        <v>152</v>
      </c>
      <c r="AU1211" s="144" t="s">
        <v>85</v>
      </c>
      <c r="AY1211" s="16" t="s">
        <v>150</v>
      </c>
      <c r="BE1211" s="145">
        <f>IF(N1211="základní",J1211,0)</f>
        <v>0</v>
      </c>
      <c r="BF1211" s="145">
        <f>IF(N1211="snížená",J1211,0)</f>
        <v>0</v>
      </c>
      <c r="BG1211" s="145">
        <f>IF(N1211="zákl. přenesená",J1211,0)</f>
        <v>0</v>
      </c>
      <c r="BH1211" s="145">
        <f>IF(N1211="sníž. přenesená",J1211,0)</f>
        <v>0</v>
      </c>
      <c r="BI1211" s="145">
        <f>IF(N1211="nulová",J1211,0)</f>
        <v>0</v>
      </c>
      <c r="BJ1211" s="16" t="s">
        <v>83</v>
      </c>
      <c r="BK1211" s="145">
        <f>ROUND(I1211*H1211,2)</f>
        <v>0</v>
      </c>
      <c r="BL1211" s="16" t="s">
        <v>258</v>
      </c>
      <c r="BM1211" s="144" t="s">
        <v>1904</v>
      </c>
    </row>
    <row r="1212" spans="2:47" s="1" customFormat="1" ht="12">
      <c r="B1212" s="31"/>
      <c r="D1212" s="146" t="s">
        <v>158</v>
      </c>
      <c r="F1212" s="147" t="s">
        <v>1905</v>
      </c>
      <c r="I1212" s="148"/>
      <c r="L1212" s="31"/>
      <c r="M1212" s="149"/>
      <c r="T1212" s="53"/>
      <c r="AT1212" s="16" t="s">
        <v>158</v>
      </c>
      <c r="AU1212" s="16" t="s">
        <v>85</v>
      </c>
    </row>
    <row r="1213" spans="2:65" s="1" customFormat="1" ht="16.5" customHeight="1">
      <c r="B1213" s="31"/>
      <c r="C1213" s="132" t="s">
        <v>1906</v>
      </c>
      <c r="D1213" s="132" t="s">
        <v>152</v>
      </c>
      <c r="E1213" s="133" t="s">
        <v>1907</v>
      </c>
      <c r="F1213" s="134" t="s">
        <v>1908</v>
      </c>
      <c r="G1213" s="135" t="s">
        <v>253</v>
      </c>
      <c r="H1213" s="136">
        <v>13.57</v>
      </c>
      <c r="I1213" s="137"/>
      <c r="J1213" s="138">
        <f>ROUND(I1213*H1213,2)</f>
        <v>0</v>
      </c>
      <c r="K1213" s="139"/>
      <c r="L1213" s="31"/>
      <c r="M1213" s="140" t="s">
        <v>1</v>
      </c>
      <c r="N1213" s="141" t="s">
        <v>41</v>
      </c>
      <c r="P1213" s="142">
        <f>O1213*H1213</f>
        <v>0</v>
      </c>
      <c r="Q1213" s="142">
        <v>0</v>
      </c>
      <c r="R1213" s="142">
        <f>Q1213*H1213</f>
        <v>0</v>
      </c>
      <c r="S1213" s="142">
        <v>0</v>
      </c>
      <c r="T1213" s="143">
        <f>S1213*H1213</f>
        <v>0</v>
      </c>
      <c r="AR1213" s="144" t="s">
        <v>258</v>
      </c>
      <c r="AT1213" s="144" t="s">
        <v>152</v>
      </c>
      <c r="AU1213" s="144" t="s">
        <v>85</v>
      </c>
      <c r="AY1213" s="16" t="s">
        <v>150</v>
      </c>
      <c r="BE1213" s="145">
        <f>IF(N1213="základní",J1213,0)</f>
        <v>0</v>
      </c>
      <c r="BF1213" s="145">
        <f>IF(N1213="snížená",J1213,0)</f>
        <v>0</v>
      </c>
      <c r="BG1213" s="145">
        <f>IF(N1213="zákl. přenesená",J1213,0)</f>
        <v>0</v>
      </c>
      <c r="BH1213" s="145">
        <f>IF(N1213="sníž. přenesená",J1213,0)</f>
        <v>0</v>
      </c>
      <c r="BI1213" s="145">
        <f>IF(N1213="nulová",J1213,0)</f>
        <v>0</v>
      </c>
      <c r="BJ1213" s="16" t="s">
        <v>83</v>
      </c>
      <c r="BK1213" s="145">
        <f>ROUND(I1213*H1213,2)</f>
        <v>0</v>
      </c>
      <c r="BL1213" s="16" t="s">
        <v>258</v>
      </c>
      <c r="BM1213" s="144" t="s">
        <v>1909</v>
      </c>
    </row>
    <row r="1214" spans="2:47" s="1" customFormat="1" ht="12">
      <c r="B1214" s="31"/>
      <c r="D1214" s="146" t="s">
        <v>158</v>
      </c>
      <c r="F1214" s="147" t="s">
        <v>1910</v>
      </c>
      <c r="I1214" s="148"/>
      <c r="L1214" s="31"/>
      <c r="M1214" s="149"/>
      <c r="T1214" s="53"/>
      <c r="AT1214" s="16" t="s">
        <v>158</v>
      </c>
      <c r="AU1214" s="16" t="s">
        <v>85</v>
      </c>
    </row>
    <row r="1215" spans="2:51" s="14" customFormat="1" ht="12">
      <c r="B1215" s="164"/>
      <c r="D1215" s="146" t="s">
        <v>160</v>
      </c>
      <c r="E1215" s="165" t="s">
        <v>1</v>
      </c>
      <c r="F1215" s="166" t="s">
        <v>1911</v>
      </c>
      <c r="H1215" s="165" t="s">
        <v>1</v>
      </c>
      <c r="I1215" s="167"/>
      <c r="L1215" s="164"/>
      <c r="M1215" s="168"/>
      <c r="T1215" s="169"/>
      <c r="AT1215" s="165" t="s">
        <v>160</v>
      </c>
      <c r="AU1215" s="165" t="s">
        <v>85</v>
      </c>
      <c r="AV1215" s="14" t="s">
        <v>83</v>
      </c>
      <c r="AW1215" s="14" t="s">
        <v>32</v>
      </c>
      <c r="AX1215" s="14" t="s">
        <v>76</v>
      </c>
      <c r="AY1215" s="165" t="s">
        <v>150</v>
      </c>
    </row>
    <row r="1216" spans="2:51" s="12" customFormat="1" ht="12">
      <c r="B1216" s="150"/>
      <c r="D1216" s="146" t="s">
        <v>160</v>
      </c>
      <c r="E1216" s="151" t="s">
        <v>1</v>
      </c>
      <c r="F1216" s="152" t="s">
        <v>1912</v>
      </c>
      <c r="H1216" s="153">
        <v>3.21</v>
      </c>
      <c r="I1216" s="154"/>
      <c r="L1216" s="150"/>
      <c r="M1216" s="155"/>
      <c r="T1216" s="156"/>
      <c r="AT1216" s="151" t="s">
        <v>160</v>
      </c>
      <c r="AU1216" s="151" t="s">
        <v>85</v>
      </c>
      <c r="AV1216" s="12" t="s">
        <v>85</v>
      </c>
      <c r="AW1216" s="12" t="s">
        <v>32</v>
      </c>
      <c r="AX1216" s="12" t="s">
        <v>76</v>
      </c>
      <c r="AY1216" s="151" t="s">
        <v>150</v>
      </c>
    </row>
    <row r="1217" spans="2:51" s="12" customFormat="1" ht="12">
      <c r="B1217" s="150"/>
      <c r="D1217" s="146" t="s">
        <v>160</v>
      </c>
      <c r="E1217" s="151" t="s">
        <v>1</v>
      </c>
      <c r="F1217" s="152" t="s">
        <v>1913</v>
      </c>
      <c r="H1217" s="153">
        <v>3.21</v>
      </c>
      <c r="I1217" s="154"/>
      <c r="L1217" s="150"/>
      <c r="M1217" s="155"/>
      <c r="T1217" s="156"/>
      <c r="AT1217" s="151" t="s">
        <v>160</v>
      </c>
      <c r="AU1217" s="151" t="s">
        <v>85</v>
      </c>
      <c r="AV1217" s="12" t="s">
        <v>85</v>
      </c>
      <c r="AW1217" s="12" t="s">
        <v>32</v>
      </c>
      <c r="AX1217" s="12" t="s">
        <v>76</v>
      </c>
      <c r="AY1217" s="151" t="s">
        <v>150</v>
      </c>
    </row>
    <row r="1218" spans="2:51" s="12" customFormat="1" ht="12">
      <c r="B1218" s="150"/>
      <c r="D1218" s="146" t="s">
        <v>160</v>
      </c>
      <c r="E1218" s="151" t="s">
        <v>1</v>
      </c>
      <c r="F1218" s="152" t="s">
        <v>1914</v>
      </c>
      <c r="H1218" s="153">
        <v>5.69</v>
      </c>
      <c r="I1218" s="154"/>
      <c r="L1218" s="150"/>
      <c r="M1218" s="155"/>
      <c r="T1218" s="156"/>
      <c r="AT1218" s="151" t="s">
        <v>160</v>
      </c>
      <c r="AU1218" s="151" t="s">
        <v>85</v>
      </c>
      <c r="AV1218" s="12" t="s">
        <v>85</v>
      </c>
      <c r="AW1218" s="12" t="s">
        <v>32</v>
      </c>
      <c r="AX1218" s="12" t="s">
        <v>76</v>
      </c>
      <c r="AY1218" s="151" t="s">
        <v>150</v>
      </c>
    </row>
    <row r="1219" spans="2:51" s="12" customFormat="1" ht="12">
      <c r="B1219" s="150"/>
      <c r="D1219" s="146" t="s">
        <v>160</v>
      </c>
      <c r="E1219" s="151" t="s">
        <v>1</v>
      </c>
      <c r="F1219" s="152" t="s">
        <v>1915</v>
      </c>
      <c r="H1219" s="153">
        <v>1.46</v>
      </c>
      <c r="I1219" s="154"/>
      <c r="L1219" s="150"/>
      <c r="M1219" s="155"/>
      <c r="T1219" s="156"/>
      <c r="AT1219" s="151" t="s">
        <v>160</v>
      </c>
      <c r="AU1219" s="151" t="s">
        <v>85</v>
      </c>
      <c r="AV1219" s="12" t="s">
        <v>85</v>
      </c>
      <c r="AW1219" s="12" t="s">
        <v>32</v>
      </c>
      <c r="AX1219" s="12" t="s">
        <v>76</v>
      </c>
      <c r="AY1219" s="151" t="s">
        <v>150</v>
      </c>
    </row>
    <row r="1220" spans="2:51" s="13" customFormat="1" ht="12">
      <c r="B1220" s="157"/>
      <c r="D1220" s="146" t="s">
        <v>160</v>
      </c>
      <c r="E1220" s="158" t="s">
        <v>1</v>
      </c>
      <c r="F1220" s="159" t="s">
        <v>164</v>
      </c>
      <c r="H1220" s="160">
        <v>13.57</v>
      </c>
      <c r="I1220" s="161"/>
      <c r="L1220" s="157"/>
      <c r="M1220" s="162"/>
      <c r="T1220" s="163"/>
      <c r="AT1220" s="158" t="s">
        <v>160</v>
      </c>
      <c r="AU1220" s="158" t="s">
        <v>85</v>
      </c>
      <c r="AV1220" s="13" t="s">
        <v>156</v>
      </c>
      <c r="AW1220" s="13" t="s">
        <v>32</v>
      </c>
      <c r="AX1220" s="13" t="s">
        <v>83</v>
      </c>
      <c r="AY1220" s="158" t="s">
        <v>150</v>
      </c>
    </row>
    <row r="1221" spans="2:65" s="1" customFormat="1" ht="24.15" customHeight="1">
      <c r="B1221" s="31"/>
      <c r="C1221" s="132" t="s">
        <v>1916</v>
      </c>
      <c r="D1221" s="132" t="s">
        <v>152</v>
      </c>
      <c r="E1221" s="133" t="s">
        <v>1917</v>
      </c>
      <c r="F1221" s="134" t="s">
        <v>1918</v>
      </c>
      <c r="G1221" s="135" t="s">
        <v>155</v>
      </c>
      <c r="H1221" s="136">
        <v>53.33</v>
      </c>
      <c r="I1221" s="137"/>
      <c r="J1221" s="138">
        <f>ROUND(I1221*H1221,2)</f>
        <v>0</v>
      </c>
      <c r="K1221" s="139"/>
      <c r="L1221" s="31"/>
      <c r="M1221" s="140" t="s">
        <v>1</v>
      </c>
      <c r="N1221" s="141" t="s">
        <v>41</v>
      </c>
      <c r="P1221" s="142">
        <f>O1221*H1221</f>
        <v>0</v>
      </c>
      <c r="Q1221" s="142">
        <v>5E-05</v>
      </c>
      <c r="R1221" s="142">
        <f>Q1221*H1221</f>
        <v>0.0026665</v>
      </c>
      <c r="S1221" s="142">
        <v>0</v>
      </c>
      <c r="T1221" s="143">
        <f>S1221*H1221</f>
        <v>0</v>
      </c>
      <c r="AR1221" s="144" t="s">
        <v>258</v>
      </c>
      <c r="AT1221" s="144" t="s">
        <v>152</v>
      </c>
      <c r="AU1221" s="144" t="s">
        <v>85</v>
      </c>
      <c r="AY1221" s="16" t="s">
        <v>150</v>
      </c>
      <c r="BE1221" s="145">
        <f>IF(N1221="základní",J1221,0)</f>
        <v>0</v>
      </c>
      <c r="BF1221" s="145">
        <f>IF(N1221="snížená",J1221,0)</f>
        <v>0</v>
      </c>
      <c r="BG1221" s="145">
        <f>IF(N1221="zákl. přenesená",J1221,0)</f>
        <v>0</v>
      </c>
      <c r="BH1221" s="145">
        <f>IF(N1221="sníž. přenesená",J1221,0)</f>
        <v>0</v>
      </c>
      <c r="BI1221" s="145">
        <f>IF(N1221="nulová",J1221,0)</f>
        <v>0</v>
      </c>
      <c r="BJ1221" s="16" t="s">
        <v>83</v>
      </c>
      <c r="BK1221" s="145">
        <f>ROUND(I1221*H1221,2)</f>
        <v>0</v>
      </c>
      <c r="BL1221" s="16" t="s">
        <v>258</v>
      </c>
      <c r="BM1221" s="144" t="s">
        <v>1919</v>
      </c>
    </row>
    <row r="1222" spans="2:47" s="1" customFormat="1" ht="19.2">
      <c r="B1222" s="31"/>
      <c r="D1222" s="146" t="s">
        <v>158</v>
      </c>
      <c r="F1222" s="147" t="s">
        <v>1920</v>
      </c>
      <c r="I1222" s="148"/>
      <c r="L1222" s="31"/>
      <c r="M1222" s="149"/>
      <c r="T1222" s="53"/>
      <c r="AT1222" s="16" t="s">
        <v>158</v>
      </c>
      <c r="AU1222" s="16" t="s">
        <v>85</v>
      </c>
    </row>
    <row r="1223" spans="2:51" s="12" customFormat="1" ht="12">
      <c r="B1223" s="150"/>
      <c r="D1223" s="146" t="s">
        <v>160</v>
      </c>
      <c r="E1223" s="151" t="s">
        <v>1</v>
      </c>
      <c r="F1223" s="152" t="s">
        <v>1843</v>
      </c>
      <c r="H1223" s="153">
        <v>51.9</v>
      </c>
      <c r="I1223" s="154"/>
      <c r="L1223" s="150"/>
      <c r="M1223" s="155"/>
      <c r="T1223" s="156"/>
      <c r="AT1223" s="151" t="s">
        <v>160</v>
      </c>
      <c r="AU1223" s="151" t="s">
        <v>85</v>
      </c>
      <c r="AV1223" s="12" t="s">
        <v>85</v>
      </c>
      <c r="AW1223" s="12" t="s">
        <v>32</v>
      </c>
      <c r="AX1223" s="12" t="s">
        <v>76</v>
      </c>
      <c r="AY1223" s="151" t="s">
        <v>150</v>
      </c>
    </row>
    <row r="1224" spans="2:51" s="14" customFormat="1" ht="12">
      <c r="B1224" s="164"/>
      <c r="D1224" s="146" t="s">
        <v>160</v>
      </c>
      <c r="E1224" s="165" t="s">
        <v>1</v>
      </c>
      <c r="F1224" s="166" t="s">
        <v>1844</v>
      </c>
      <c r="H1224" s="165" t="s">
        <v>1</v>
      </c>
      <c r="I1224" s="167"/>
      <c r="L1224" s="164"/>
      <c r="M1224" s="168"/>
      <c r="T1224" s="169"/>
      <c r="AT1224" s="165" t="s">
        <v>160</v>
      </c>
      <c r="AU1224" s="165" t="s">
        <v>85</v>
      </c>
      <c r="AV1224" s="14" t="s">
        <v>83</v>
      </c>
      <c r="AW1224" s="14" t="s">
        <v>32</v>
      </c>
      <c r="AX1224" s="14" t="s">
        <v>76</v>
      </c>
      <c r="AY1224" s="165" t="s">
        <v>150</v>
      </c>
    </row>
    <row r="1225" spans="2:51" s="12" customFormat="1" ht="12">
      <c r="B1225" s="150"/>
      <c r="D1225" s="146" t="s">
        <v>160</v>
      </c>
      <c r="E1225" s="151" t="s">
        <v>1</v>
      </c>
      <c r="F1225" s="152" t="s">
        <v>1845</v>
      </c>
      <c r="H1225" s="153">
        <v>1.138</v>
      </c>
      <c r="I1225" s="154"/>
      <c r="L1225" s="150"/>
      <c r="M1225" s="155"/>
      <c r="T1225" s="156"/>
      <c r="AT1225" s="151" t="s">
        <v>160</v>
      </c>
      <c r="AU1225" s="151" t="s">
        <v>85</v>
      </c>
      <c r="AV1225" s="12" t="s">
        <v>85</v>
      </c>
      <c r="AW1225" s="12" t="s">
        <v>32</v>
      </c>
      <c r="AX1225" s="12" t="s">
        <v>76</v>
      </c>
      <c r="AY1225" s="151" t="s">
        <v>150</v>
      </c>
    </row>
    <row r="1226" spans="2:51" s="12" customFormat="1" ht="12">
      <c r="B1226" s="150"/>
      <c r="D1226" s="146" t="s">
        <v>160</v>
      </c>
      <c r="E1226" s="151" t="s">
        <v>1</v>
      </c>
      <c r="F1226" s="152" t="s">
        <v>1846</v>
      </c>
      <c r="H1226" s="153">
        <v>0.292</v>
      </c>
      <c r="I1226" s="154"/>
      <c r="L1226" s="150"/>
      <c r="M1226" s="155"/>
      <c r="T1226" s="156"/>
      <c r="AT1226" s="151" t="s">
        <v>160</v>
      </c>
      <c r="AU1226" s="151" t="s">
        <v>85</v>
      </c>
      <c r="AV1226" s="12" t="s">
        <v>85</v>
      </c>
      <c r="AW1226" s="12" t="s">
        <v>32</v>
      </c>
      <c r="AX1226" s="12" t="s">
        <v>76</v>
      </c>
      <c r="AY1226" s="151" t="s">
        <v>150</v>
      </c>
    </row>
    <row r="1227" spans="2:51" s="13" customFormat="1" ht="12">
      <c r="B1227" s="157"/>
      <c r="D1227" s="146" t="s">
        <v>160</v>
      </c>
      <c r="E1227" s="158" t="s">
        <v>1</v>
      </c>
      <c r="F1227" s="159" t="s">
        <v>164</v>
      </c>
      <c r="H1227" s="160">
        <v>53.33</v>
      </c>
      <c r="I1227" s="161"/>
      <c r="L1227" s="157"/>
      <c r="M1227" s="162"/>
      <c r="T1227" s="163"/>
      <c r="AT1227" s="158" t="s">
        <v>160</v>
      </c>
      <c r="AU1227" s="158" t="s">
        <v>85</v>
      </c>
      <c r="AV1227" s="13" t="s">
        <v>156</v>
      </c>
      <c r="AW1227" s="13" t="s">
        <v>32</v>
      </c>
      <c r="AX1227" s="13" t="s">
        <v>83</v>
      </c>
      <c r="AY1227" s="158" t="s">
        <v>150</v>
      </c>
    </row>
    <row r="1228" spans="2:65" s="1" customFormat="1" ht="37.65" customHeight="1">
      <c r="B1228" s="31"/>
      <c r="C1228" s="132" t="s">
        <v>1921</v>
      </c>
      <c r="D1228" s="132" t="s">
        <v>152</v>
      </c>
      <c r="E1228" s="133" t="s">
        <v>1922</v>
      </c>
      <c r="F1228" s="134" t="s">
        <v>1923</v>
      </c>
      <c r="G1228" s="135" t="s">
        <v>253</v>
      </c>
      <c r="H1228" s="136">
        <v>7.15</v>
      </c>
      <c r="I1228" s="137"/>
      <c r="J1228" s="138">
        <f>ROUND(I1228*H1228,2)</f>
        <v>0</v>
      </c>
      <c r="K1228" s="139"/>
      <c r="L1228" s="31"/>
      <c r="M1228" s="140" t="s">
        <v>1</v>
      </c>
      <c r="N1228" s="141" t="s">
        <v>41</v>
      </c>
      <c r="P1228" s="142">
        <f>O1228*H1228</f>
        <v>0</v>
      </c>
      <c r="Q1228" s="142">
        <v>0.00098</v>
      </c>
      <c r="R1228" s="142">
        <f>Q1228*H1228</f>
        <v>0.007007</v>
      </c>
      <c r="S1228" s="142">
        <v>0</v>
      </c>
      <c r="T1228" s="143">
        <f>S1228*H1228</f>
        <v>0</v>
      </c>
      <c r="AR1228" s="144" t="s">
        <v>258</v>
      </c>
      <c r="AT1228" s="144" t="s">
        <v>152</v>
      </c>
      <c r="AU1228" s="144" t="s">
        <v>85</v>
      </c>
      <c r="AY1228" s="16" t="s">
        <v>150</v>
      </c>
      <c r="BE1228" s="145">
        <f>IF(N1228="základní",J1228,0)</f>
        <v>0</v>
      </c>
      <c r="BF1228" s="145">
        <f>IF(N1228="snížená",J1228,0)</f>
        <v>0</v>
      </c>
      <c r="BG1228" s="145">
        <f>IF(N1228="zákl. přenesená",J1228,0)</f>
        <v>0</v>
      </c>
      <c r="BH1228" s="145">
        <f>IF(N1228="sníž. přenesená",J1228,0)</f>
        <v>0</v>
      </c>
      <c r="BI1228" s="145">
        <f>IF(N1228="nulová",J1228,0)</f>
        <v>0</v>
      </c>
      <c r="BJ1228" s="16" t="s">
        <v>83</v>
      </c>
      <c r="BK1228" s="145">
        <f>ROUND(I1228*H1228,2)</f>
        <v>0</v>
      </c>
      <c r="BL1228" s="16" t="s">
        <v>258</v>
      </c>
      <c r="BM1228" s="144" t="s">
        <v>1924</v>
      </c>
    </row>
    <row r="1229" spans="2:47" s="1" customFormat="1" ht="19.2">
      <c r="B1229" s="31"/>
      <c r="D1229" s="146" t="s">
        <v>158</v>
      </c>
      <c r="F1229" s="147" t="s">
        <v>1925</v>
      </c>
      <c r="I1229" s="148"/>
      <c r="L1229" s="31"/>
      <c r="M1229" s="149"/>
      <c r="T1229" s="53"/>
      <c r="AT1229" s="16" t="s">
        <v>158</v>
      </c>
      <c r="AU1229" s="16" t="s">
        <v>85</v>
      </c>
    </row>
    <row r="1230" spans="2:51" s="12" customFormat="1" ht="12">
      <c r="B1230" s="150"/>
      <c r="D1230" s="146" t="s">
        <v>160</v>
      </c>
      <c r="E1230" s="151" t="s">
        <v>1</v>
      </c>
      <c r="F1230" s="152" t="s">
        <v>1914</v>
      </c>
      <c r="H1230" s="153">
        <v>5.69</v>
      </c>
      <c r="I1230" s="154"/>
      <c r="L1230" s="150"/>
      <c r="M1230" s="155"/>
      <c r="T1230" s="156"/>
      <c r="AT1230" s="151" t="s">
        <v>160</v>
      </c>
      <c r="AU1230" s="151" t="s">
        <v>85</v>
      </c>
      <c r="AV1230" s="12" t="s">
        <v>85</v>
      </c>
      <c r="AW1230" s="12" t="s">
        <v>32</v>
      </c>
      <c r="AX1230" s="12" t="s">
        <v>76</v>
      </c>
      <c r="AY1230" s="151" t="s">
        <v>150</v>
      </c>
    </row>
    <row r="1231" spans="2:51" s="12" customFormat="1" ht="12">
      <c r="B1231" s="150"/>
      <c r="D1231" s="146" t="s">
        <v>160</v>
      </c>
      <c r="E1231" s="151" t="s">
        <v>1</v>
      </c>
      <c r="F1231" s="152" t="s">
        <v>1915</v>
      </c>
      <c r="H1231" s="153">
        <v>1.46</v>
      </c>
      <c r="I1231" s="154"/>
      <c r="L1231" s="150"/>
      <c r="M1231" s="155"/>
      <c r="T1231" s="156"/>
      <c r="AT1231" s="151" t="s">
        <v>160</v>
      </c>
      <c r="AU1231" s="151" t="s">
        <v>85</v>
      </c>
      <c r="AV1231" s="12" t="s">
        <v>85</v>
      </c>
      <c r="AW1231" s="12" t="s">
        <v>32</v>
      </c>
      <c r="AX1231" s="12" t="s">
        <v>76</v>
      </c>
      <c r="AY1231" s="151" t="s">
        <v>150</v>
      </c>
    </row>
    <row r="1232" spans="2:51" s="13" customFormat="1" ht="12">
      <c r="B1232" s="157"/>
      <c r="D1232" s="146" t="s">
        <v>160</v>
      </c>
      <c r="E1232" s="158" t="s">
        <v>1</v>
      </c>
      <c r="F1232" s="159" t="s">
        <v>164</v>
      </c>
      <c r="H1232" s="160">
        <v>7.15</v>
      </c>
      <c r="I1232" s="161"/>
      <c r="L1232" s="157"/>
      <c r="M1232" s="162"/>
      <c r="T1232" s="163"/>
      <c r="AT1232" s="158" t="s">
        <v>160</v>
      </c>
      <c r="AU1232" s="158" t="s">
        <v>85</v>
      </c>
      <c r="AV1232" s="13" t="s">
        <v>156</v>
      </c>
      <c r="AW1232" s="13" t="s">
        <v>32</v>
      </c>
      <c r="AX1232" s="13" t="s">
        <v>83</v>
      </c>
      <c r="AY1232" s="158" t="s">
        <v>150</v>
      </c>
    </row>
    <row r="1233" spans="2:65" s="1" customFormat="1" ht="24.15" customHeight="1">
      <c r="B1233" s="31"/>
      <c r="C1233" s="170" t="s">
        <v>1926</v>
      </c>
      <c r="D1233" s="170" t="s">
        <v>266</v>
      </c>
      <c r="E1233" s="171" t="s">
        <v>1872</v>
      </c>
      <c r="F1233" s="172" t="s">
        <v>1873</v>
      </c>
      <c r="G1233" s="173" t="s">
        <v>155</v>
      </c>
      <c r="H1233" s="174">
        <v>1.645</v>
      </c>
      <c r="I1233" s="175"/>
      <c r="J1233" s="176">
        <f>ROUND(I1233*H1233,2)</f>
        <v>0</v>
      </c>
      <c r="K1233" s="177"/>
      <c r="L1233" s="178"/>
      <c r="M1233" s="179" t="s">
        <v>1</v>
      </c>
      <c r="N1233" s="180" t="s">
        <v>41</v>
      </c>
      <c r="P1233" s="142">
        <f>O1233*H1233</f>
        <v>0</v>
      </c>
      <c r="Q1233" s="142">
        <v>0.02</v>
      </c>
      <c r="R1233" s="142">
        <f>Q1233*H1233</f>
        <v>0.0329</v>
      </c>
      <c r="S1233" s="142">
        <v>0</v>
      </c>
      <c r="T1233" s="143">
        <f>S1233*H1233</f>
        <v>0</v>
      </c>
      <c r="AR1233" s="144" t="s">
        <v>371</v>
      </c>
      <c r="AT1233" s="144" t="s">
        <v>266</v>
      </c>
      <c r="AU1233" s="144" t="s">
        <v>85</v>
      </c>
      <c r="AY1233" s="16" t="s">
        <v>150</v>
      </c>
      <c r="BE1233" s="145">
        <f>IF(N1233="základní",J1233,0)</f>
        <v>0</v>
      </c>
      <c r="BF1233" s="145">
        <f>IF(N1233="snížená",J1233,0)</f>
        <v>0</v>
      </c>
      <c r="BG1233" s="145">
        <f>IF(N1233="zákl. přenesená",J1233,0)</f>
        <v>0</v>
      </c>
      <c r="BH1233" s="145">
        <f>IF(N1233="sníž. přenesená",J1233,0)</f>
        <v>0</v>
      </c>
      <c r="BI1233" s="145">
        <f>IF(N1233="nulová",J1233,0)</f>
        <v>0</v>
      </c>
      <c r="BJ1233" s="16" t="s">
        <v>83</v>
      </c>
      <c r="BK1233" s="145">
        <f>ROUND(I1233*H1233,2)</f>
        <v>0</v>
      </c>
      <c r="BL1233" s="16" t="s">
        <v>258</v>
      </c>
      <c r="BM1233" s="144" t="s">
        <v>1927</v>
      </c>
    </row>
    <row r="1234" spans="2:47" s="1" customFormat="1" ht="12">
      <c r="B1234" s="31"/>
      <c r="D1234" s="146" t="s">
        <v>158</v>
      </c>
      <c r="F1234" s="147" t="s">
        <v>1875</v>
      </c>
      <c r="I1234" s="148"/>
      <c r="L1234" s="31"/>
      <c r="M1234" s="149"/>
      <c r="T1234" s="53"/>
      <c r="AT1234" s="16" t="s">
        <v>158</v>
      </c>
      <c r="AU1234" s="16" t="s">
        <v>85</v>
      </c>
    </row>
    <row r="1235" spans="2:51" s="12" customFormat="1" ht="12">
      <c r="B1235" s="150"/>
      <c r="D1235" s="146" t="s">
        <v>160</v>
      </c>
      <c r="E1235" s="151" t="s">
        <v>1</v>
      </c>
      <c r="F1235" s="152" t="s">
        <v>1928</v>
      </c>
      <c r="H1235" s="153">
        <v>1.43</v>
      </c>
      <c r="I1235" s="154"/>
      <c r="L1235" s="150"/>
      <c r="M1235" s="155"/>
      <c r="T1235" s="156"/>
      <c r="AT1235" s="151" t="s">
        <v>160</v>
      </c>
      <c r="AU1235" s="151" t="s">
        <v>85</v>
      </c>
      <c r="AV1235" s="12" t="s">
        <v>85</v>
      </c>
      <c r="AW1235" s="12" t="s">
        <v>32</v>
      </c>
      <c r="AX1235" s="12" t="s">
        <v>83</v>
      </c>
      <c r="AY1235" s="151" t="s">
        <v>150</v>
      </c>
    </row>
    <row r="1236" spans="2:51" s="12" customFormat="1" ht="12">
      <c r="B1236" s="150"/>
      <c r="D1236" s="146" t="s">
        <v>160</v>
      </c>
      <c r="F1236" s="152" t="s">
        <v>1929</v>
      </c>
      <c r="H1236" s="153">
        <v>1.645</v>
      </c>
      <c r="I1236" s="154"/>
      <c r="L1236" s="150"/>
      <c r="M1236" s="155"/>
      <c r="T1236" s="156"/>
      <c r="AT1236" s="151" t="s">
        <v>160</v>
      </c>
      <c r="AU1236" s="151" t="s">
        <v>85</v>
      </c>
      <c r="AV1236" s="12" t="s">
        <v>85</v>
      </c>
      <c r="AW1236" s="12" t="s">
        <v>4</v>
      </c>
      <c r="AX1236" s="12" t="s">
        <v>83</v>
      </c>
      <c r="AY1236" s="151" t="s">
        <v>150</v>
      </c>
    </row>
    <row r="1237" spans="2:65" s="1" customFormat="1" ht="24.15" customHeight="1">
      <c r="B1237" s="31"/>
      <c r="C1237" s="132" t="s">
        <v>1930</v>
      </c>
      <c r="D1237" s="132" t="s">
        <v>152</v>
      </c>
      <c r="E1237" s="133" t="s">
        <v>1931</v>
      </c>
      <c r="F1237" s="134" t="s">
        <v>1932</v>
      </c>
      <c r="G1237" s="135" t="s">
        <v>155</v>
      </c>
      <c r="H1237" s="136">
        <v>2.146</v>
      </c>
      <c r="I1237" s="137"/>
      <c r="J1237" s="138">
        <f>ROUND(I1237*H1237,2)</f>
        <v>0</v>
      </c>
      <c r="K1237" s="139"/>
      <c r="L1237" s="31"/>
      <c r="M1237" s="140" t="s">
        <v>1</v>
      </c>
      <c r="N1237" s="141" t="s">
        <v>41</v>
      </c>
      <c r="P1237" s="142">
        <f>O1237*H1237</f>
        <v>0</v>
      </c>
      <c r="Q1237" s="142">
        <v>0.005</v>
      </c>
      <c r="R1237" s="142">
        <f>Q1237*H1237</f>
        <v>0.01073</v>
      </c>
      <c r="S1237" s="142">
        <v>0</v>
      </c>
      <c r="T1237" s="143">
        <f>S1237*H1237</f>
        <v>0</v>
      </c>
      <c r="AR1237" s="144" t="s">
        <v>258</v>
      </c>
      <c r="AT1237" s="144" t="s">
        <v>152</v>
      </c>
      <c r="AU1237" s="144" t="s">
        <v>85</v>
      </c>
      <c r="AY1237" s="16" t="s">
        <v>150</v>
      </c>
      <c r="BE1237" s="145">
        <f>IF(N1237="základní",J1237,0)</f>
        <v>0</v>
      </c>
      <c r="BF1237" s="145">
        <f>IF(N1237="snížená",J1237,0)</f>
        <v>0</v>
      </c>
      <c r="BG1237" s="145">
        <f>IF(N1237="zákl. přenesená",J1237,0)</f>
        <v>0</v>
      </c>
      <c r="BH1237" s="145">
        <f>IF(N1237="sníž. přenesená",J1237,0)</f>
        <v>0</v>
      </c>
      <c r="BI1237" s="145">
        <f>IF(N1237="nulová",J1237,0)</f>
        <v>0</v>
      </c>
      <c r="BJ1237" s="16" t="s">
        <v>83</v>
      </c>
      <c r="BK1237" s="145">
        <f>ROUND(I1237*H1237,2)</f>
        <v>0</v>
      </c>
      <c r="BL1237" s="16" t="s">
        <v>258</v>
      </c>
      <c r="BM1237" s="144" t="s">
        <v>1933</v>
      </c>
    </row>
    <row r="1238" spans="2:47" s="1" customFormat="1" ht="19.2">
      <c r="B1238" s="31"/>
      <c r="D1238" s="146" t="s">
        <v>158</v>
      </c>
      <c r="F1238" s="147" t="s">
        <v>1934</v>
      </c>
      <c r="I1238" s="148"/>
      <c r="L1238" s="31"/>
      <c r="M1238" s="149"/>
      <c r="T1238" s="53"/>
      <c r="AT1238" s="16" t="s">
        <v>158</v>
      </c>
      <c r="AU1238" s="16" t="s">
        <v>85</v>
      </c>
    </row>
    <row r="1239" spans="2:51" s="12" customFormat="1" ht="12">
      <c r="B1239" s="150"/>
      <c r="D1239" s="146" t="s">
        <v>160</v>
      </c>
      <c r="E1239" s="151" t="s">
        <v>1</v>
      </c>
      <c r="F1239" s="152" t="s">
        <v>1935</v>
      </c>
      <c r="H1239" s="153">
        <v>2.146</v>
      </c>
      <c r="I1239" s="154"/>
      <c r="L1239" s="150"/>
      <c r="M1239" s="155"/>
      <c r="T1239" s="156"/>
      <c r="AT1239" s="151" t="s">
        <v>160</v>
      </c>
      <c r="AU1239" s="151" t="s">
        <v>85</v>
      </c>
      <c r="AV1239" s="12" t="s">
        <v>85</v>
      </c>
      <c r="AW1239" s="12" t="s">
        <v>32</v>
      </c>
      <c r="AX1239" s="12" t="s">
        <v>83</v>
      </c>
      <c r="AY1239" s="151" t="s">
        <v>150</v>
      </c>
    </row>
    <row r="1240" spans="2:65" s="1" customFormat="1" ht="16.5" customHeight="1">
      <c r="B1240" s="31"/>
      <c r="C1240" s="170" t="s">
        <v>1936</v>
      </c>
      <c r="D1240" s="170" t="s">
        <v>266</v>
      </c>
      <c r="E1240" s="171" t="s">
        <v>1937</v>
      </c>
      <c r="F1240" s="172" t="s">
        <v>1938</v>
      </c>
      <c r="G1240" s="173" t="s">
        <v>155</v>
      </c>
      <c r="H1240" s="174">
        <v>2.361</v>
      </c>
      <c r="I1240" s="175"/>
      <c r="J1240" s="176">
        <f>ROUND(I1240*H1240,2)</f>
        <v>0</v>
      </c>
      <c r="K1240" s="177"/>
      <c r="L1240" s="178"/>
      <c r="M1240" s="179" t="s">
        <v>1</v>
      </c>
      <c r="N1240" s="180" t="s">
        <v>41</v>
      </c>
      <c r="P1240" s="142">
        <f>O1240*H1240</f>
        <v>0</v>
      </c>
      <c r="Q1240" s="142">
        <v>0.0354</v>
      </c>
      <c r="R1240" s="142">
        <f>Q1240*H1240</f>
        <v>0.08357940000000001</v>
      </c>
      <c r="S1240" s="142">
        <v>0</v>
      </c>
      <c r="T1240" s="143">
        <f>S1240*H1240</f>
        <v>0</v>
      </c>
      <c r="AR1240" s="144" t="s">
        <v>371</v>
      </c>
      <c r="AT1240" s="144" t="s">
        <v>266</v>
      </c>
      <c r="AU1240" s="144" t="s">
        <v>85</v>
      </c>
      <c r="AY1240" s="16" t="s">
        <v>150</v>
      </c>
      <c r="BE1240" s="145">
        <f>IF(N1240="základní",J1240,0)</f>
        <v>0</v>
      </c>
      <c r="BF1240" s="145">
        <f>IF(N1240="snížená",J1240,0)</f>
        <v>0</v>
      </c>
      <c r="BG1240" s="145">
        <f>IF(N1240="zákl. přenesená",J1240,0)</f>
        <v>0</v>
      </c>
      <c r="BH1240" s="145">
        <f>IF(N1240="sníž. přenesená",J1240,0)</f>
        <v>0</v>
      </c>
      <c r="BI1240" s="145">
        <f>IF(N1240="nulová",J1240,0)</f>
        <v>0</v>
      </c>
      <c r="BJ1240" s="16" t="s">
        <v>83</v>
      </c>
      <c r="BK1240" s="145">
        <f>ROUND(I1240*H1240,2)</f>
        <v>0</v>
      </c>
      <c r="BL1240" s="16" t="s">
        <v>258</v>
      </c>
      <c r="BM1240" s="144" t="s">
        <v>1939</v>
      </c>
    </row>
    <row r="1241" spans="2:47" s="1" customFormat="1" ht="12">
      <c r="B1241" s="31"/>
      <c r="D1241" s="146" t="s">
        <v>158</v>
      </c>
      <c r="F1241" s="147" t="s">
        <v>1940</v>
      </c>
      <c r="I1241" s="148"/>
      <c r="L1241" s="31"/>
      <c r="M1241" s="149"/>
      <c r="T1241" s="53"/>
      <c r="AT1241" s="16" t="s">
        <v>158</v>
      </c>
      <c r="AU1241" s="16" t="s">
        <v>85</v>
      </c>
    </row>
    <row r="1242" spans="2:51" s="12" customFormat="1" ht="12">
      <c r="B1242" s="150"/>
      <c r="D1242" s="146" t="s">
        <v>160</v>
      </c>
      <c r="F1242" s="152" t="s">
        <v>1941</v>
      </c>
      <c r="H1242" s="153">
        <v>2.361</v>
      </c>
      <c r="I1242" s="154"/>
      <c r="L1242" s="150"/>
      <c r="M1242" s="155"/>
      <c r="T1242" s="156"/>
      <c r="AT1242" s="151" t="s">
        <v>160</v>
      </c>
      <c r="AU1242" s="151" t="s">
        <v>85</v>
      </c>
      <c r="AV1242" s="12" t="s">
        <v>85</v>
      </c>
      <c r="AW1242" s="12" t="s">
        <v>4</v>
      </c>
      <c r="AX1242" s="12" t="s">
        <v>83</v>
      </c>
      <c r="AY1242" s="151" t="s">
        <v>150</v>
      </c>
    </row>
    <row r="1243" spans="2:65" s="1" customFormat="1" ht="24.15" customHeight="1">
      <c r="B1243" s="31"/>
      <c r="C1243" s="132" t="s">
        <v>1942</v>
      </c>
      <c r="D1243" s="132" t="s">
        <v>152</v>
      </c>
      <c r="E1243" s="133" t="s">
        <v>1943</v>
      </c>
      <c r="F1243" s="134" t="s">
        <v>1944</v>
      </c>
      <c r="G1243" s="135" t="s">
        <v>902</v>
      </c>
      <c r="H1243" s="181"/>
      <c r="I1243" s="137"/>
      <c r="J1243" s="138">
        <f>ROUND(I1243*H1243,2)</f>
        <v>0</v>
      </c>
      <c r="K1243" s="139"/>
      <c r="L1243" s="31"/>
      <c r="M1243" s="140" t="s">
        <v>1</v>
      </c>
      <c r="N1243" s="141" t="s">
        <v>41</v>
      </c>
      <c r="P1243" s="142">
        <f>O1243*H1243</f>
        <v>0</v>
      </c>
      <c r="Q1243" s="142">
        <v>0</v>
      </c>
      <c r="R1243" s="142">
        <f>Q1243*H1243</f>
        <v>0</v>
      </c>
      <c r="S1243" s="142">
        <v>0</v>
      </c>
      <c r="T1243" s="143">
        <f>S1243*H1243</f>
        <v>0</v>
      </c>
      <c r="AR1243" s="144" t="s">
        <v>258</v>
      </c>
      <c r="AT1243" s="144" t="s">
        <v>152</v>
      </c>
      <c r="AU1243" s="144" t="s">
        <v>85</v>
      </c>
      <c r="AY1243" s="16" t="s">
        <v>150</v>
      </c>
      <c r="BE1243" s="145">
        <f>IF(N1243="základní",J1243,0)</f>
        <v>0</v>
      </c>
      <c r="BF1243" s="145">
        <f>IF(N1243="snížená",J1243,0)</f>
        <v>0</v>
      </c>
      <c r="BG1243" s="145">
        <f>IF(N1243="zákl. přenesená",J1243,0)</f>
        <v>0</v>
      </c>
      <c r="BH1243" s="145">
        <f>IF(N1243="sníž. přenesená",J1243,0)</f>
        <v>0</v>
      </c>
      <c r="BI1243" s="145">
        <f>IF(N1243="nulová",J1243,0)</f>
        <v>0</v>
      </c>
      <c r="BJ1243" s="16" t="s">
        <v>83</v>
      </c>
      <c r="BK1243" s="145">
        <f>ROUND(I1243*H1243,2)</f>
        <v>0</v>
      </c>
      <c r="BL1243" s="16" t="s">
        <v>258</v>
      </c>
      <c r="BM1243" s="144" t="s">
        <v>1945</v>
      </c>
    </row>
    <row r="1244" spans="2:47" s="1" customFormat="1" ht="28.8">
      <c r="B1244" s="31"/>
      <c r="D1244" s="146" t="s">
        <v>158</v>
      </c>
      <c r="F1244" s="147" t="s">
        <v>1946</v>
      </c>
      <c r="I1244" s="148"/>
      <c r="L1244" s="31"/>
      <c r="M1244" s="149"/>
      <c r="T1244" s="53"/>
      <c r="AT1244" s="16" t="s">
        <v>158</v>
      </c>
      <c r="AU1244" s="16" t="s">
        <v>85</v>
      </c>
    </row>
    <row r="1245" spans="2:63" s="11" customFormat="1" ht="22.65" customHeight="1">
      <c r="B1245" s="120"/>
      <c r="D1245" s="121" t="s">
        <v>75</v>
      </c>
      <c r="E1245" s="130" t="s">
        <v>1947</v>
      </c>
      <c r="F1245" s="130" t="s">
        <v>1948</v>
      </c>
      <c r="I1245" s="123"/>
      <c r="J1245" s="131">
        <f>BK1245</f>
        <v>0</v>
      </c>
      <c r="L1245" s="120"/>
      <c r="M1245" s="125"/>
      <c r="P1245" s="126">
        <f>SUM(P1246:P1247)</f>
        <v>0</v>
      </c>
      <c r="R1245" s="126">
        <f>SUM(R1246:R1247)</f>
        <v>0.011586560000000001</v>
      </c>
      <c r="T1245" s="127">
        <f>SUM(T1246:T1247)</f>
        <v>0</v>
      </c>
      <c r="AR1245" s="121" t="s">
        <v>85</v>
      </c>
      <c r="AT1245" s="128" t="s">
        <v>75</v>
      </c>
      <c r="AU1245" s="128" t="s">
        <v>83</v>
      </c>
      <c r="AY1245" s="121" t="s">
        <v>150</v>
      </c>
      <c r="BK1245" s="129">
        <f>SUM(BK1246:BK1247)</f>
        <v>0</v>
      </c>
    </row>
    <row r="1246" spans="2:65" s="1" customFormat="1" ht="24.15" customHeight="1">
      <c r="B1246" s="31"/>
      <c r="C1246" s="132" t="s">
        <v>1949</v>
      </c>
      <c r="D1246" s="132" t="s">
        <v>152</v>
      </c>
      <c r="E1246" s="133" t="s">
        <v>1950</v>
      </c>
      <c r="F1246" s="134" t="s">
        <v>1951</v>
      </c>
      <c r="G1246" s="135" t="s">
        <v>155</v>
      </c>
      <c r="H1246" s="136">
        <v>72.416</v>
      </c>
      <c r="I1246" s="137"/>
      <c r="J1246" s="138">
        <f>ROUND(I1246*H1246,2)</f>
        <v>0</v>
      </c>
      <c r="K1246" s="139"/>
      <c r="L1246" s="31"/>
      <c r="M1246" s="140" t="s">
        <v>1</v>
      </c>
      <c r="N1246" s="141" t="s">
        <v>41</v>
      </c>
      <c r="P1246" s="142">
        <f>O1246*H1246</f>
        <v>0</v>
      </c>
      <c r="Q1246" s="142">
        <v>0.00016</v>
      </c>
      <c r="R1246" s="142">
        <f>Q1246*H1246</f>
        <v>0.011586560000000001</v>
      </c>
      <c r="S1246" s="142">
        <v>0</v>
      </c>
      <c r="T1246" s="143">
        <f>S1246*H1246</f>
        <v>0</v>
      </c>
      <c r="AR1246" s="144" t="s">
        <v>258</v>
      </c>
      <c r="AT1246" s="144" t="s">
        <v>152</v>
      </c>
      <c r="AU1246" s="144" t="s">
        <v>85</v>
      </c>
      <c r="AY1246" s="16" t="s">
        <v>150</v>
      </c>
      <c r="BE1246" s="145">
        <f>IF(N1246="základní",J1246,0)</f>
        <v>0</v>
      </c>
      <c r="BF1246" s="145">
        <f>IF(N1246="snížená",J1246,0)</f>
        <v>0</v>
      </c>
      <c r="BG1246" s="145">
        <f>IF(N1246="zákl. přenesená",J1246,0)</f>
        <v>0</v>
      </c>
      <c r="BH1246" s="145">
        <f>IF(N1246="sníž. přenesená",J1246,0)</f>
        <v>0</v>
      </c>
      <c r="BI1246" s="145">
        <f>IF(N1246="nulová",J1246,0)</f>
        <v>0</v>
      </c>
      <c r="BJ1246" s="16" t="s">
        <v>83</v>
      </c>
      <c r="BK1246" s="145">
        <f>ROUND(I1246*H1246,2)</f>
        <v>0</v>
      </c>
      <c r="BL1246" s="16" t="s">
        <v>258</v>
      </c>
      <c r="BM1246" s="144" t="s">
        <v>1952</v>
      </c>
    </row>
    <row r="1247" spans="2:47" s="1" customFormat="1" ht="19.2">
      <c r="B1247" s="31"/>
      <c r="D1247" s="146" t="s">
        <v>158</v>
      </c>
      <c r="F1247" s="147" t="s">
        <v>1953</v>
      </c>
      <c r="I1247" s="148"/>
      <c r="L1247" s="31"/>
      <c r="M1247" s="149"/>
      <c r="T1247" s="53"/>
      <c r="AT1247" s="16" t="s">
        <v>158</v>
      </c>
      <c r="AU1247" s="16" t="s">
        <v>85</v>
      </c>
    </row>
    <row r="1248" spans="2:63" s="11" customFormat="1" ht="22.65" customHeight="1">
      <c r="B1248" s="120"/>
      <c r="D1248" s="121" t="s">
        <v>75</v>
      </c>
      <c r="E1248" s="130" t="s">
        <v>1954</v>
      </c>
      <c r="F1248" s="130" t="s">
        <v>1955</v>
      </c>
      <c r="I1248" s="123"/>
      <c r="J1248" s="131">
        <f>BK1248</f>
        <v>0</v>
      </c>
      <c r="L1248" s="120"/>
      <c r="M1248" s="125"/>
      <c r="P1248" s="126">
        <f>SUM(P1249:P1266)</f>
        <v>0</v>
      </c>
      <c r="R1248" s="126">
        <f>SUM(R1249:R1266)</f>
        <v>0.20491350000000003</v>
      </c>
      <c r="T1248" s="127">
        <f>SUM(T1249:T1266)</f>
        <v>0.0931425</v>
      </c>
      <c r="AR1248" s="121" t="s">
        <v>85</v>
      </c>
      <c r="AT1248" s="128" t="s">
        <v>75</v>
      </c>
      <c r="AU1248" s="128" t="s">
        <v>83</v>
      </c>
      <c r="AY1248" s="121" t="s">
        <v>150</v>
      </c>
      <c r="BK1248" s="129">
        <f>SUM(BK1249:BK1266)</f>
        <v>0</v>
      </c>
    </row>
    <row r="1249" spans="2:65" s="1" customFormat="1" ht="24.15" customHeight="1">
      <c r="B1249" s="31"/>
      <c r="C1249" s="132" t="s">
        <v>1956</v>
      </c>
      <c r="D1249" s="132" t="s">
        <v>152</v>
      </c>
      <c r="E1249" s="133" t="s">
        <v>1957</v>
      </c>
      <c r="F1249" s="134" t="s">
        <v>1958</v>
      </c>
      <c r="G1249" s="135" t="s">
        <v>155</v>
      </c>
      <c r="H1249" s="136">
        <v>620.95</v>
      </c>
      <c r="I1249" s="137"/>
      <c r="J1249" s="138">
        <f>ROUND(I1249*H1249,2)</f>
        <v>0</v>
      </c>
      <c r="K1249" s="139"/>
      <c r="L1249" s="31"/>
      <c r="M1249" s="140" t="s">
        <v>1</v>
      </c>
      <c r="N1249" s="141" t="s">
        <v>41</v>
      </c>
      <c r="P1249" s="142">
        <f>O1249*H1249</f>
        <v>0</v>
      </c>
      <c r="Q1249" s="142">
        <v>0</v>
      </c>
      <c r="R1249" s="142">
        <f>Q1249*H1249</f>
        <v>0</v>
      </c>
      <c r="S1249" s="142">
        <v>0</v>
      </c>
      <c r="T1249" s="143">
        <f>S1249*H1249</f>
        <v>0</v>
      </c>
      <c r="AR1249" s="144" t="s">
        <v>258</v>
      </c>
      <c r="AT1249" s="144" t="s">
        <v>152</v>
      </c>
      <c r="AU1249" s="144" t="s">
        <v>85</v>
      </c>
      <c r="AY1249" s="16" t="s">
        <v>150</v>
      </c>
      <c r="BE1249" s="145">
        <f>IF(N1249="základní",J1249,0)</f>
        <v>0</v>
      </c>
      <c r="BF1249" s="145">
        <f>IF(N1249="snížená",J1249,0)</f>
        <v>0</v>
      </c>
      <c r="BG1249" s="145">
        <f>IF(N1249="zákl. přenesená",J1249,0)</f>
        <v>0</v>
      </c>
      <c r="BH1249" s="145">
        <f>IF(N1249="sníž. přenesená",J1249,0)</f>
        <v>0</v>
      </c>
      <c r="BI1249" s="145">
        <f>IF(N1249="nulová",J1249,0)</f>
        <v>0</v>
      </c>
      <c r="BJ1249" s="16" t="s">
        <v>83</v>
      </c>
      <c r="BK1249" s="145">
        <f>ROUND(I1249*H1249,2)</f>
        <v>0</v>
      </c>
      <c r="BL1249" s="16" t="s">
        <v>258</v>
      </c>
      <c r="BM1249" s="144" t="s">
        <v>1959</v>
      </c>
    </row>
    <row r="1250" spans="2:47" s="1" customFormat="1" ht="12">
      <c r="B1250" s="31"/>
      <c r="D1250" s="146" t="s">
        <v>158</v>
      </c>
      <c r="F1250" s="147" t="s">
        <v>1960</v>
      </c>
      <c r="I1250" s="148"/>
      <c r="L1250" s="31"/>
      <c r="M1250" s="149"/>
      <c r="T1250" s="53"/>
      <c r="AT1250" s="16" t="s">
        <v>158</v>
      </c>
      <c r="AU1250" s="16" t="s">
        <v>85</v>
      </c>
    </row>
    <row r="1251" spans="2:51" s="12" customFormat="1" ht="12">
      <c r="B1251" s="150"/>
      <c r="D1251" s="146" t="s">
        <v>160</v>
      </c>
      <c r="E1251" s="151" t="s">
        <v>1</v>
      </c>
      <c r="F1251" s="152" t="s">
        <v>1961</v>
      </c>
      <c r="H1251" s="153">
        <v>485.9</v>
      </c>
      <c r="I1251" s="154"/>
      <c r="L1251" s="150"/>
      <c r="M1251" s="155"/>
      <c r="T1251" s="156"/>
      <c r="AT1251" s="151" t="s">
        <v>160</v>
      </c>
      <c r="AU1251" s="151" t="s">
        <v>85</v>
      </c>
      <c r="AV1251" s="12" t="s">
        <v>85</v>
      </c>
      <c r="AW1251" s="12" t="s">
        <v>32</v>
      </c>
      <c r="AX1251" s="12" t="s">
        <v>76</v>
      </c>
      <c r="AY1251" s="151" t="s">
        <v>150</v>
      </c>
    </row>
    <row r="1252" spans="2:51" s="12" customFormat="1" ht="12">
      <c r="B1252" s="150"/>
      <c r="D1252" s="146" t="s">
        <v>160</v>
      </c>
      <c r="E1252" s="151" t="s">
        <v>1</v>
      </c>
      <c r="F1252" s="152" t="s">
        <v>1962</v>
      </c>
      <c r="H1252" s="153">
        <v>186.95</v>
      </c>
      <c r="I1252" s="154"/>
      <c r="L1252" s="150"/>
      <c r="M1252" s="155"/>
      <c r="T1252" s="156"/>
      <c r="AT1252" s="151" t="s">
        <v>160</v>
      </c>
      <c r="AU1252" s="151" t="s">
        <v>85</v>
      </c>
      <c r="AV1252" s="12" t="s">
        <v>85</v>
      </c>
      <c r="AW1252" s="12" t="s">
        <v>32</v>
      </c>
      <c r="AX1252" s="12" t="s">
        <v>76</v>
      </c>
      <c r="AY1252" s="151" t="s">
        <v>150</v>
      </c>
    </row>
    <row r="1253" spans="2:51" s="12" customFormat="1" ht="12">
      <c r="B1253" s="150"/>
      <c r="D1253" s="146" t="s">
        <v>160</v>
      </c>
      <c r="E1253" s="151" t="s">
        <v>1</v>
      </c>
      <c r="F1253" s="152" t="s">
        <v>1963</v>
      </c>
      <c r="H1253" s="153">
        <v>-51.9</v>
      </c>
      <c r="I1253" s="154"/>
      <c r="L1253" s="150"/>
      <c r="M1253" s="155"/>
      <c r="T1253" s="156"/>
      <c r="AT1253" s="151" t="s">
        <v>160</v>
      </c>
      <c r="AU1253" s="151" t="s">
        <v>85</v>
      </c>
      <c r="AV1253" s="12" t="s">
        <v>85</v>
      </c>
      <c r="AW1253" s="12" t="s">
        <v>32</v>
      </c>
      <c r="AX1253" s="12" t="s">
        <v>76</v>
      </c>
      <c r="AY1253" s="151" t="s">
        <v>150</v>
      </c>
    </row>
    <row r="1254" spans="2:51" s="13" customFormat="1" ht="12">
      <c r="B1254" s="157"/>
      <c r="D1254" s="146" t="s">
        <v>160</v>
      </c>
      <c r="E1254" s="158" t="s">
        <v>1</v>
      </c>
      <c r="F1254" s="159" t="s">
        <v>164</v>
      </c>
      <c r="H1254" s="160">
        <v>620.95</v>
      </c>
      <c r="I1254" s="161"/>
      <c r="L1254" s="157"/>
      <c r="M1254" s="162"/>
      <c r="T1254" s="163"/>
      <c r="AT1254" s="158" t="s">
        <v>160</v>
      </c>
      <c r="AU1254" s="158" t="s">
        <v>85</v>
      </c>
      <c r="AV1254" s="13" t="s">
        <v>156</v>
      </c>
      <c r="AW1254" s="13" t="s">
        <v>32</v>
      </c>
      <c r="AX1254" s="13" t="s">
        <v>83</v>
      </c>
      <c r="AY1254" s="158" t="s">
        <v>150</v>
      </c>
    </row>
    <row r="1255" spans="2:65" s="1" customFormat="1" ht="24.15" customHeight="1">
      <c r="B1255" s="31"/>
      <c r="C1255" s="132" t="s">
        <v>1964</v>
      </c>
      <c r="D1255" s="132" t="s">
        <v>152</v>
      </c>
      <c r="E1255" s="133" t="s">
        <v>1965</v>
      </c>
      <c r="F1255" s="134" t="s">
        <v>1966</v>
      </c>
      <c r="G1255" s="135" t="s">
        <v>155</v>
      </c>
      <c r="H1255" s="136">
        <v>620.95</v>
      </c>
      <c r="I1255" s="137"/>
      <c r="J1255" s="138">
        <f>ROUND(I1255*H1255,2)</f>
        <v>0</v>
      </c>
      <c r="K1255" s="139"/>
      <c r="L1255" s="31"/>
      <c r="M1255" s="140" t="s">
        <v>1</v>
      </c>
      <c r="N1255" s="141" t="s">
        <v>41</v>
      </c>
      <c r="P1255" s="142">
        <f>O1255*H1255</f>
        <v>0</v>
      </c>
      <c r="Q1255" s="142">
        <v>0</v>
      </c>
      <c r="R1255" s="142">
        <f>Q1255*H1255</f>
        <v>0</v>
      </c>
      <c r="S1255" s="142">
        <v>0.00015</v>
      </c>
      <c r="T1255" s="143">
        <f>S1255*H1255</f>
        <v>0.0931425</v>
      </c>
      <c r="AR1255" s="144" t="s">
        <v>258</v>
      </c>
      <c r="AT1255" s="144" t="s">
        <v>152</v>
      </c>
      <c r="AU1255" s="144" t="s">
        <v>85</v>
      </c>
      <c r="AY1255" s="16" t="s">
        <v>150</v>
      </c>
      <c r="BE1255" s="145">
        <f>IF(N1255="základní",J1255,0)</f>
        <v>0</v>
      </c>
      <c r="BF1255" s="145">
        <f>IF(N1255="snížená",J1255,0)</f>
        <v>0</v>
      </c>
      <c r="BG1255" s="145">
        <f>IF(N1255="zákl. přenesená",J1255,0)</f>
        <v>0</v>
      </c>
      <c r="BH1255" s="145">
        <f>IF(N1255="sníž. přenesená",J1255,0)</f>
        <v>0</v>
      </c>
      <c r="BI1255" s="145">
        <f>IF(N1255="nulová",J1255,0)</f>
        <v>0</v>
      </c>
      <c r="BJ1255" s="16" t="s">
        <v>83</v>
      </c>
      <c r="BK1255" s="145">
        <f>ROUND(I1255*H1255,2)</f>
        <v>0</v>
      </c>
      <c r="BL1255" s="16" t="s">
        <v>258</v>
      </c>
      <c r="BM1255" s="144" t="s">
        <v>1967</v>
      </c>
    </row>
    <row r="1256" spans="2:47" s="1" customFormat="1" ht="12">
      <c r="B1256" s="31"/>
      <c r="D1256" s="146" t="s">
        <v>158</v>
      </c>
      <c r="F1256" s="147" t="s">
        <v>1968</v>
      </c>
      <c r="I1256" s="148"/>
      <c r="L1256" s="31"/>
      <c r="M1256" s="149"/>
      <c r="T1256" s="53"/>
      <c r="AT1256" s="16" t="s">
        <v>158</v>
      </c>
      <c r="AU1256" s="16" t="s">
        <v>85</v>
      </c>
    </row>
    <row r="1257" spans="2:51" s="12" customFormat="1" ht="12">
      <c r="B1257" s="150"/>
      <c r="D1257" s="146" t="s">
        <v>160</v>
      </c>
      <c r="E1257" s="151" t="s">
        <v>1</v>
      </c>
      <c r="F1257" s="152" t="s">
        <v>1961</v>
      </c>
      <c r="H1257" s="153">
        <v>485.9</v>
      </c>
      <c r="I1257" s="154"/>
      <c r="L1257" s="150"/>
      <c r="M1257" s="155"/>
      <c r="T1257" s="156"/>
      <c r="AT1257" s="151" t="s">
        <v>160</v>
      </c>
      <c r="AU1257" s="151" t="s">
        <v>85</v>
      </c>
      <c r="AV1257" s="12" t="s">
        <v>85</v>
      </c>
      <c r="AW1257" s="12" t="s">
        <v>32</v>
      </c>
      <c r="AX1257" s="12" t="s">
        <v>76</v>
      </c>
      <c r="AY1257" s="151" t="s">
        <v>150</v>
      </c>
    </row>
    <row r="1258" spans="2:51" s="12" customFormat="1" ht="12">
      <c r="B1258" s="150"/>
      <c r="D1258" s="146" t="s">
        <v>160</v>
      </c>
      <c r="E1258" s="151" t="s">
        <v>1</v>
      </c>
      <c r="F1258" s="152" t="s">
        <v>1962</v>
      </c>
      <c r="H1258" s="153">
        <v>186.95</v>
      </c>
      <c r="I1258" s="154"/>
      <c r="L1258" s="150"/>
      <c r="M1258" s="155"/>
      <c r="T1258" s="156"/>
      <c r="AT1258" s="151" t="s">
        <v>160</v>
      </c>
      <c r="AU1258" s="151" t="s">
        <v>85</v>
      </c>
      <c r="AV1258" s="12" t="s">
        <v>85</v>
      </c>
      <c r="AW1258" s="12" t="s">
        <v>32</v>
      </c>
      <c r="AX1258" s="12" t="s">
        <v>76</v>
      </c>
      <c r="AY1258" s="151" t="s">
        <v>150</v>
      </c>
    </row>
    <row r="1259" spans="2:51" s="12" customFormat="1" ht="12">
      <c r="B1259" s="150"/>
      <c r="D1259" s="146" t="s">
        <v>160</v>
      </c>
      <c r="E1259" s="151" t="s">
        <v>1</v>
      </c>
      <c r="F1259" s="152" t="s">
        <v>1963</v>
      </c>
      <c r="H1259" s="153">
        <v>-51.9</v>
      </c>
      <c r="I1259" s="154"/>
      <c r="L1259" s="150"/>
      <c r="M1259" s="155"/>
      <c r="T1259" s="156"/>
      <c r="AT1259" s="151" t="s">
        <v>160</v>
      </c>
      <c r="AU1259" s="151" t="s">
        <v>85</v>
      </c>
      <c r="AV1259" s="12" t="s">
        <v>85</v>
      </c>
      <c r="AW1259" s="12" t="s">
        <v>32</v>
      </c>
      <c r="AX1259" s="12" t="s">
        <v>76</v>
      </c>
      <c r="AY1259" s="151" t="s">
        <v>150</v>
      </c>
    </row>
    <row r="1260" spans="2:51" s="13" customFormat="1" ht="12">
      <c r="B1260" s="157"/>
      <c r="D1260" s="146" t="s">
        <v>160</v>
      </c>
      <c r="E1260" s="158" t="s">
        <v>1</v>
      </c>
      <c r="F1260" s="159" t="s">
        <v>164</v>
      </c>
      <c r="H1260" s="160">
        <v>620.95</v>
      </c>
      <c r="I1260" s="161"/>
      <c r="L1260" s="157"/>
      <c r="M1260" s="162"/>
      <c r="T1260" s="163"/>
      <c r="AT1260" s="158" t="s">
        <v>160</v>
      </c>
      <c r="AU1260" s="158" t="s">
        <v>85</v>
      </c>
      <c r="AV1260" s="13" t="s">
        <v>156</v>
      </c>
      <c r="AW1260" s="13" t="s">
        <v>32</v>
      </c>
      <c r="AX1260" s="13" t="s">
        <v>83</v>
      </c>
      <c r="AY1260" s="158" t="s">
        <v>150</v>
      </c>
    </row>
    <row r="1261" spans="2:65" s="1" customFormat="1" ht="24.15" customHeight="1">
      <c r="B1261" s="31"/>
      <c r="C1261" s="132" t="s">
        <v>1969</v>
      </c>
      <c r="D1261" s="132" t="s">
        <v>152</v>
      </c>
      <c r="E1261" s="133" t="s">
        <v>1970</v>
      </c>
      <c r="F1261" s="134" t="s">
        <v>1971</v>
      </c>
      <c r="G1261" s="135" t="s">
        <v>155</v>
      </c>
      <c r="H1261" s="136">
        <v>620.95</v>
      </c>
      <c r="I1261" s="137"/>
      <c r="J1261" s="138">
        <f>ROUND(I1261*H1261,2)</f>
        <v>0</v>
      </c>
      <c r="K1261" s="139"/>
      <c r="L1261" s="31"/>
      <c r="M1261" s="140" t="s">
        <v>1</v>
      </c>
      <c r="N1261" s="141" t="s">
        <v>41</v>
      </c>
      <c r="P1261" s="142">
        <f>O1261*H1261</f>
        <v>0</v>
      </c>
      <c r="Q1261" s="142">
        <v>0.00033</v>
      </c>
      <c r="R1261" s="142">
        <f>Q1261*H1261</f>
        <v>0.20491350000000003</v>
      </c>
      <c r="S1261" s="142">
        <v>0</v>
      </c>
      <c r="T1261" s="143">
        <f>S1261*H1261</f>
        <v>0</v>
      </c>
      <c r="AR1261" s="144" t="s">
        <v>258</v>
      </c>
      <c r="AT1261" s="144" t="s">
        <v>152</v>
      </c>
      <c r="AU1261" s="144" t="s">
        <v>85</v>
      </c>
      <c r="AY1261" s="16" t="s">
        <v>150</v>
      </c>
      <c r="BE1261" s="145">
        <f>IF(N1261="základní",J1261,0)</f>
        <v>0</v>
      </c>
      <c r="BF1261" s="145">
        <f>IF(N1261="snížená",J1261,0)</f>
        <v>0</v>
      </c>
      <c r="BG1261" s="145">
        <f>IF(N1261="zákl. přenesená",J1261,0)</f>
        <v>0</v>
      </c>
      <c r="BH1261" s="145">
        <f>IF(N1261="sníž. přenesená",J1261,0)</f>
        <v>0</v>
      </c>
      <c r="BI1261" s="145">
        <f>IF(N1261="nulová",J1261,0)</f>
        <v>0</v>
      </c>
      <c r="BJ1261" s="16" t="s">
        <v>83</v>
      </c>
      <c r="BK1261" s="145">
        <f>ROUND(I1261*H1261,2)</f>
        <v>0</v>
      </c>
      <c r="BL1261" s="16" t="s">
        <v>258</v>
      </c>
      <c r="BM1261" s="144" t="s">
        <v>1972</v>
      </c>
    </row>
    <row r="1262" spans="2:47" s="1" customFormat="1" ht="19.2">
      <c r="B1262" s="31"/>
      <c r="D1262" s="146" t="s">
        <v>158</v>
      </c>
      <c r="F1262" s="147" t="s">
        <v>1973</v>
      </c>
      <c r="I1262" s="148"/>
      <c r="L1262" s="31"/>
      <c r="M1262" s="149"/>
      <c r="T1262" s="53"/>
      <c r="AT1262" s="16" t="s">
        <v>158</v>
      </c>
      <c r="AU1262" s="16" t="s">
        <v>85</v>
      </c>
    </row>
    <row r="1263" spans="2:51" s="12" customFormat="1" ht="12">
      <c r="B1263" s="150"/>
      <c r="D1263" s="146" t="s">
        <v>160</v>
      </c>
      <c r="E1263" s="151" t="s">
        <v>1</v>
      </c>
      <c r="F1263" s="152" t="s">
        <v>1961</v>
      </c>
      <c r="H1263" s="153">
        <v>485.9</v>
      </c>
      <c r="I1263" s="154"/>
      <c r="L1263" s="150"/>
      <c r="M1263" s="155"/>
      <c r="T1263" s="156"/>
      <c r="AT1263" s="151" t="s">
        <v>160</v>
      </c>
      <c r="AU1263" s="151" t="s">
        <v>85</v>
      </c>
      <c r="AV1263" s="12" t="s">
        <v>85</v>
      </c>
      <c r="AW1263" s="12" t="s">
        <v>32</v>
      </c>
      <c r="AX1263" s="12" t="s">
        <v>76</v>
      </c>
      <c r="AY1263" s="151" t="s">
        <v>150</v>
      </c>
    </row>
    <row r="1264" spans="2:51" s="12" customFormat="1" ht="12">
      <c r="B1264" s="150"/>
      <c r="D1264" s="146" t="s">
        <v>160</v>
      </c>
      <c r="E1264" s="151" t="s">
        <v>1</v>
      </c>
      <c r="F1264" s="152" t="s">
        <v>1962</v>
      </c>
      <c r="H1264" s="153">
        <v>186.95</v>
      </c>
      <c r="I1264" s="154"/>
      <c r="L1264" s="150"/>
      <c r="M1264" s="155"/>
      <c r="T1264" s="156"/>
      <c r="AT1264" s="151" t="s">
        <v>160</v>
      </c>
      <c r="AU1264" s="151" t="s">
        <v>85</v>
      </c>
      <c r="AV1264" s="12" t="s">
        <v>85</v>
      </c>
      <c r="AW1264" s="12" t="s">
        <v>32</v>
      </c>
      <c r="AX1264" s="12" t="s">
        <v>76</v>
      </c>
      <c r="AY1264" s="151" t="s">
        <v>150</v>
      </c>
    </row>
    <row r="1265" spans="2:51" s="12" customFormat="1" ht="12">
      <c r="B1265" s="150"/>
      <c r="D1265" s="146" t="s">
        <v>160</v>
      </c>
      <c r="E1265" s="151" t="s">
        <v>1</v>
      </c>
      <c r="F1265" s="152" t="s">
        <v>1963</v>
      </c>
      <c r="H1265" s="153">
        <v>-51.9</v>
      </c>
      <c r="I1265" s="154"/>
      <c r="L1265" s="150"/>
      <c r="M1265" s="155"/>
      <c r="T1265" s="156"/>
      <c r="AT1265" s="151" t="s">
        <v>160</v>
      </c>
      <c r="AU1265" s="151" t="s">
        <v>85</v>
      </c>
      <c r="AV1265" s="12" t="s">
        <v>85</v>
      </c>
      <c r="AW1265" s="12" t="s">
        <v>32</v>
      </c>
      <c r="AX1265" s="12" t="s">
        <v>76</v>
      </c>
      <c r="AY1265" s="151" t="s">
        <v>150</v>
      </c>
    </row>
    <row r="1266" spans="2:51" s="13" customFormat="1" ht="12">
      <c r="B1266" s="157"/>
      <c r="D1266" s="146" t="s">
        <v>160</v>
      </c>
      <c r="E1266" s="158" t="s">
        <v>1</v>
      </c>
      <c r="F1266" s="159" t="s">
        <v>164</v>
      </c>
      <c r="H1266" s="160">
        <v>620.95</v>
      </c>
      <c r="I1266" s="161"/>
      <c r="L1266" s="157"/>
      <c r="M1266" s="162"/>
      <c r="T1266" s="163"/>
      <c r="AT1266" s="158" t="s">
        <v>160</v>
      </c>
      <c r="AU1266" s="158" t="s">
        <v>85</v>
      </c>
      <c r="AV1266" s="13" t="s">
        <v>156</v>
      </c>
      <c r="AW1266" s="13" t="s">
        <v>32</v>
      </c>
      <c r="AX1266" s="13" t="s">
        <v>83</v>
      </c>
      <c r="AY1266" s="158" t="s">
        <v>150</v>
      </c>
    </row>
    <row r="1267" spans="2:63" s="11" customFormat="1" ht="22.65" customHeight="1">
      <c r="B1267" s="120"/>
      <c r="D1267" s="121" t="s">
        <v>75</v>
      </c>
      <c r="E1267" s="130" t="s">
        <v>1974</v>
      </c>
      <c r="F1267" s="130" t="s">
        <v>1975</v>
      </c>
      <c r="I1267" s="123"/>
      <c r="J1267" s="131">
        <f>BK1267</f>
        <v>0</v>
      </c>
      <c r="L1267" s="120"/>
      <c r="M1267" s="125"/>
      <c r="P1267" s="126">
        <f>SUM(P1268:P1280)</f>
        <v>0</v>
      </c>
      <c r="R1267" s="126">
        <f>SUM(R1268:R1280)</f>
        <v>1.5848479199999999</v>
      </c>
      <c r="T1267" s="127">
        <f>SUM(T1268:T1280)</f>
        <v>0</v>
      </c>
      <c r="AR1267" s="121" t="s">
        <v>85</v>
      </c>
      <c r="AT1267" s="128" t="s">
        <v>75</v>
      </c>
      <c r="AU1267" s="128" t="s">
        <v>83</v>
      </c>
      <c r="AY1267" s="121" t="s">
        <v>150</v>
      </c>
      <c r="BK1267" s="129">
        <f>SUM(BK1268:BK1280)</f>
        <v>0</v>
      </c>
    </row>
    <row r="1268" spans="2:65" s="1" customFormat="1" ht="24.15" customHeight="1">
      <c r="B1268" s="31"/>
      <c r="C1268" s="132" t="s">
        <v>1976</v>
      </c>
      <c r="D1268" s="132" t="s">
        <v>152</v>
      </c>
      <c r="E1268" s="133" t="s">
        <v>1977</v>
      </c>
      <c r="F1268" s="134" t="s">
        <v>1978</v>
      </c>
      <c r="G1268" s="135" t="s">
        <v>155</v>
      </c>
      <c r="H1268" s="136">
        <v>72.416</v>
      </c>
      <c r="I1268" s="137"/>
      <c r="J1268" s="138">
        <f>ROUND(I1268*H1268,2)</f>
        <v>0</v>
      </c>
      <c r="K1268" s="139"/>
      <c r="L1268" s="31"/>
      <c r="M1268" s="140" t="s">
        <v>1</v>
      </c>
      <c r="N1268" s="141" t="s">
        <v>41</v>
      </c>
      <c r="P1268" s="142">
        <f>O1268*H1268</f>
        <v>0</v>
      </c>
      <c r="Q1268" s="142">
        <v>0</v>
      </c>
      <c r="R1268" s="142">
        <f>Q1268*H1268</f>
        <v>0</v>
      </c>
      <c r="S1268" s="142">
        <v>0</v>
      </c>
      <c r="T1268" s="143">
        <f>S1268*H1268</f>
        <v>0</v>
      </c>
      <c r="AR1268" s="144" t="s">
        <v>258</v>
      </c>
      <c r="AT1268" s="144" t="s">
        <v>152</v>
      </c>
      <c r="AU1268" s="144" t="s">
        <v>85</v>
      </c>
      <c r="AY1268" s="16" t="s">
        <v>150</v>
      </c>
      <c r="BE1268" s="145">
        <f>IF(N1268="základní",J1268,0)</f>
        <v>0</v>
      </c>
      <c r="BF1268" s="145">
        <f>IF(N1268="snížená",J1268,0)</f>
        <v>0</v>
      </c>
      <c r="BG1268" s="145">
        <f>IF(N1268="zákl. přenesená",J1268,0)</f>
        <v>0</v>
      </c>
      <c r="BH1268" s="145">
        <f>IF(N1268="sníž. přenesená",J1268,0)</f>
        <v>0</v>
      </c>
      <c r="BI1268" s="145">
        <f>IF(N1268="nulová",J1268,0)</f>
        <v>0</v>
      </c>
      <c r="BJ1268" s="16" t="s">
        <v>83</v>
      </c>
      <c r="BK1268" s="145">
        <f>ROUND(I1268*H1268,2)</f>
        <v>0</v>
      </c>
      <c r="BL1268" s="16" t="s">
        <v>258</v>
      </c>
      <c r="BM1268" s="144" t="s">
        <v>1979</v>
      </c>
    </row>
    <row r="1269" spans="2:47" s="1" customFormat="1" ht="28.8">
      <c r="B1269" s="31"/>
      <c r="D1269" s="146" t="s">
        <v>158</v>
      </c>
      <c r="F1269" s="147" t="s">
        <v>1980</v>
      </c>
      <c r="I1269" s="148"/>
      <c r="L1269" s="31"/>
      <c r="M1269" s="149"/>
      <c r="T1269" s="53"/>
      <c r="AT1269" s="16" t="s">
        <v>158</v>
      </c>
      <c r="AU1269" s="16" t="s">
        <v>85</v>
      </c>
    </row>
    <row r="1270" spans="2:51" s="12" customFormat="1" ht="12">
      <c r="B1270" s="150"/>
      <c r="D1270" s="146" t="s">
        <v>160</v>
      </c>
      <c r="E1270" s="151" t="s">
        <v>1</v>
      </c>
      <c r="F1270" s="152" t="s">
        <v>1981</v>
      </c>
      <c r="H1270" s="153">
        <v>72.416</v>
      </c>
      <c r="I1270" s="154"/>
      <c r="L1270" s="150"/>
      <c r="M1270" s="155"/>
      <c r="T1270" s="156"/>
      <c r="AT1270" s="151" t="s">
        <v>160</v>
      </c>
      <c r="AU1270" s="151" t="s">
        <v>85</v>
      </c>
      <c r="AV1270" s="12" t="s">
        <v>85</v>
      </c>
      <c r="AW1270" s="12" t="s">
        <v>32</v>
      </c>
      <c r="AX1270" s="12" t="s">
        <v>83</v>
      </c>
      <c r="AY1270" s="151" t="s">
        <v>150</v>
      </c>
    </row>
    <row r="1271" spans="2:65" s="1" customFormat="1" ht="16.5" customHeight="1">
      <c r="B1271" s="31"/>
      <c r="C1271" s="170" t="s">
        <v>1982</v>
      </c>
      <c r="D1271" s="170" t="s">
        <v>266</v>
      </c>
      <c r="E1271" s="171" t="s">
        <v>1983</v>
      </c>
      <c r="F1271" s="172" t="s">
        <v>1984</v>
      </c>
      <c r="G1271" s="173" t="s">
        <v>214</v>
      </c>
      <c r="H1271" s="174">
        <v>1.376</v>
      </c>
      <c r="I1271" s="175"/>
      <c r="J1271" s="176">
        <f>ROUND(I1271*H1271,2)</f>
        <v>0</v>
      </c>
      <c r="K1271" s="177"/>
      <c r="L1271" s="178"/>
      <c r="M1271" s="179" t="s">
        <v>1</v>
      </c>
      <c r="N1271" s="180" t="s">
        <v>41</v>
      </c>
      <c r="P1271" s="142">
        <f>O1271*H1271</f>
        <v>0</v>
      </c>
      <c r="Q1271" s="142">
        <v>1</v>
      </c>
      <c r="R1271" s="142">
        <f>Q1271*H1271</f>
        <v>1.376</v>
      </c>
      <c r="S1271" s="142">
        <v>0</v>
      </c>
      <c r="T1271" s="143">
        <f>S1271*H1271</f>
        <v>0</v>
      </c>
      <c r="AR1271" s="144" t="s">
        <v>371</v>
      </c>
      <c r="AT1271" s="144" t="s">
        <v>266</v>
      </c>
      <c r="AU1271" s="144" t="s">
        <v>85</v>
      </c>
      <c r="AY1271" s="16" t="s">
        <v>150</v>
      </c>
      <c r="BE1271" s="145">
        <f>IF(N1271="základní",J1271,0)</f>
        <v>0</v>
      </c>
      <c r="BF1271" s="145">
        <f>IF(N1271="snížená",J1271,0)</f>
        <v>0</v>
      </c>
      <c r="BG1271" s="145">
        <f>IF(N1271="zákl. přenesená",J1271,0)</f>
        <v>0</v>
      </c>
      <c r="BH1271" s="145">
        <f>IF(N1271="sníž. přenesená",J1271,0)</f>
        <v>0</v>
      </c>
      <c r="BI1271" s="145">
        <f>IF(N1271="nulová",J1271,0)</f>
        <v>0</v>
      </c>
      <c r="BJ1271" s="16" t="s">
        <v>83</v>
      </c>
      <c r="BK1271" s="145">
        <f>ROUND(I1271*H1271,2)</f>
        <v>0</v>
      </c>
      <c r="BL1271" s="16" t="s">
        <v>258</v>
      </c>
      <c r="BM1271" s="144" t="s">
        <v>1985</v>
      </c>
    </row>
    <row r="1272" spans="2:47" s="1" customFormat="1" ht="12">
      <c r="B1272" s="31"/>
      <c r="D1272" s="146" t="s">
        <v>158</v>
      </c>
      <c r="F1272" s="147" t="s">
        <v>1984</v>
      </c>
      <c r="I1272" s="148"/>
      <c r="L1272" s="31"/>
      <c r="M1272" s="149"/>
      <c r="T1272" s="53"/>
      <c r="AT1272" s="16" t="s">
        <v>158</v>
      </c>
      <c r="AU1272" s="16" t="s">
        <v>85</v>
      </c>
    </row>
    <row r="1273" spans="2:51" s="12" customFormat="1" ht="12">
      <c r="B1273" s="150"/>
      <c r="D1273" s="146" t="s">
        <v>160</v>
      </c>
      <c r="F1273" s="152" t="s">
        <v>1986</v>
      </c>
      <c r="H1273" s="153">
        <v>1.376</v>
      </c>
      <c r="I1273" s="154"/>
      <c r="L1273" s="150"/>
      <c r="M1273" s="155"/>
      <c r="T1273" s="156"/>
      <c r="AT1273" s="151" t="s">
        <v>160</v>
      </c>
      <c r="AU1273" s="151" t="s">
        <v>85</v>
      </c>
      <c r="AV1273" s="12" t="s">
        <v>85</v>
      </c>
      <c r="AW1273" s="12" t="s">
        <v>4</v>
      </c>
      <c r="AX1273" s="12" t="s">
        <v>83</v>
      </c>
      <c r="AY1273" s="151" t="s">
        <v>150</v>
      </c>
    </row>
    <row r="1274" spans="2:65" s="1" customFormat="1" ht="37.65" customHeight="1">
      <c r="B1274" s="31"/>
      <c r="C1274" s="132" t="s">
        <v>1987</v>
      </c>
      <c r="D1274" s="132" t="s">
        <v>152</v>
      </c>
      <c r="E1274" s="133" t="s">
        <v>1988</v>
      </c>
      <c r="F1274" s="134" t="s">
        <v>1989</v>
      </c>
      <c r="G1274" s="135" t="s">
        <v>155</v>
      </c>
      <c r="H1274" s="136">
        <v>72.416</v>
      </c>
      <c r="I1274" s="137"/>
      <c r="J1274" s="138">
        <f>ROUND(I1274*H1274,2)</f>
        <v>0</v>
      </c>
      <c r="K1274" s="139"/>
      <c r="L1274" s="31"/>
      <c r="M1274" s="140" t="s">
        <v>1</v>
      </c>
      <c r="N1274" s="141" t="s">
        <v>41</v>
      </c>
      <c r="P1274" s="142">
        <f>O1274*H1274</f>
        <v>0</v>
      </c>
      <c r="Q1274" s="142">
        <v>0.00076</v>
      </c>
      <c r="R1274" s="142">
        <f>Q1274*H1274</f>
        <v>0.05503616</v>
      </c>
      <c r="S1274" s="142">
        <v>0</v>
      </c>
      <c r="T1274" s="143">
        <f>S1274*H1274</f>
        <v>0</v>
      </c>
      <c r="AR1274" s="144" t="s">
        <v>258</v>
      </c>
      <c r="AT1274" s="144" t="s">
        <v>152</v>
      </c>
      <c r="AU1274" s="144" t="s">
        <v>85</v>
      </c>
      <c r="AY1274" s="16" t="s">
        <v>150</v>
      </c>
      <c r="BE1274" s="145">
        <f>IF(N1274="základní",J1274,0)</f>
        <v>0</v>
      </c>
      <c r="BF1274" s="145">
        <f>IF(N1274="snížená",J1274,0)</f>
        <v>0</v>
      </c>
      <c r="BG1274" s="145">
        <f>IF(N1274="zákl. přenesená",J1274,0)</f>
        <v>0</v>
      </c>
      <c r="BH1274" s="145">
        <f>IF(N1274="sníž. přenesená",J1274,0)</f>
        <v>0</v>
      </c>
      <c r="BI1274" s="145">
        <f>IF(N1274="nulová",J1274,0)</f>
        <v>0</v>
      </c>
      <c r="BJ1274" s="16" t="s">
        <v>83</v>
      </c>
      <c r="BK1274" s="145">
        <f>ROUND(I1274*H1274,2)</f>
        <v>0</v>
      </c>
      <c r="BL1274" s="16" t="s">
        <v>258</v>
      </c>
      <c r="BM1274" s="144" t="s">
        <v>1990</v>
      </c>
    </row>
    <row r="1275" spans="2:47" s="1" customFormat="1" ht="28.8">
      <c r="B1275" s="31"/>
      <c r="D1275" s="146" t="s">
        <v>158</v>
      </c>
      <c r="F1275" s="147" t="s">
        <v>1991</v>
      </c>
      <c r="I1275" s="148"/>
      <c r="L1275" s="31"/>
      <c r="M1275" s="149"/>
      <c r="T1275" s="53"/>
      <c r="AT1275" s="16" t="s">
        <v>158</v>
      </c>
      <c r="AU1275" s="16" t="s">
        <v>85</v>
      </c>
    </row>
    <row r="1276" spans="2:65" s="1" customFormat="1" ht="24.15" customHeight="1">
      <c r="B1276" s="31"/>
      <c r="C1276" s="132" t="s">
        <v>1992</v>
      </c>
      <c r="D1276" s="132" t="s">
        <v>152</v>
      </c>
      <c r="E1276" s="133" t="s">
        <v>1993</v>
      </c>
      <c r="F1276" s="134" t="s">
        <v>1994</v>
      </c>
      <c r="G1276" s="135" t="s">
        <v>155</v>
      </c>
      <c r="H1276" s="136">
        <v>72.416</v>
      </c>
      <c r="I1276" s="137"/>
      <c r="J1276" s="138">
        <f>ROUND(I1276*H1276,2)</f>
        <v>0</v>
      </c>
      <c r="K1276" s="139"/>
      <c r="L1276" s="31"/>
      <c r="M1276" s="140" t="s">
        <v>1</v>
      </c>
      <c r="N1276" s="141" t="s">
        <v>41</v>
      </c>
      <c r="P1276" s="142">
        <f>O1276*H1276</f>
        <v>0</v>
      </c>
      <c r="Q1276" s="142">
        <v>0.00086</v>
      </c>
      <c r="R1276" s="142">
        <f>Q1276*H1276</f>
        <v>0.062277759999999995</v>
      </c>
      <c r="S1276" s="142">
        <v>0</v>
      </c>
      <c r="T1276" s="143">
        <f>S1276*H1276</f>
        <v>0</v>
      </c>
      <c r="AR1276" s="144" t="s">
        <v>258</v>
      </c>
      <c r="AT1276" s="144" t="s">
        <v>152</v>
      </c>
      <c r="AU1276" s="144" t="s">
        <v>85</v>
      </c>
      <c r="AY1276" s="16" t="s">
        <v>150</v>
      </c>
      <c r="BE1276" s="145">
        <f>IF(N1276="základní",J1276,0)</f>
        <v>0</v>
      </c>
      <c r="BF1276" s="145">
        <f>IF(N1276="snížená",J1276,0)</f>
        <v>0</v>
      </c>
      <c r="BG1276" s="145">
        <f>IF(N1276="zákl. přenesená",J1276,0)</f>
        <v>0</v>
      </c>
      <c r="BH1276" s="145">
        <f>IF(N1276="sníž. přenesená",J1276,0)</f>
        <v>0</v>
      </c>
      <c r="BI1276" s="145">
        <f>IF(N1276="nulová",J1276,0)</f>
        <v>0</v>
      </c>
      <c r="BJ1276" s="16" t="s">
        <v>83</v>
      </c>
      <c r="BK1276" s="145">
        <f>ROUND(I1276*H1276,2)</f>
        <v>0</v>
      </c>
      <c r="BL1276" s="16" t="s">
        <v>258</v>
      </c>
      <c r="BM1276" s="144" t="s">
        <v>1995</v>
      </c>
    </row>
    <row r="1277" spans="2:47" s="1" customFormat="1" ht="19.2">
      <c r="B1277" s="31"/>
      <c r="D1277" s="146" t="s">
        <v>158</v>
      </c>
      <c r="F1277" s="147" t="s">
        <v>1996</v>
      </c>
      <c r="I1277" s="148"/>
      <c r="L1277" s="31"/>
      <c r="M1277" s="149"/>
      <c r="T1277" s="53"/>
      <c r="AT1277" s="16" t="s">
        <v>158</v>
      </c>
      <c r="AU1277" s="16" t="s">
        <v>85</v>
      </c>
    </row>
    <row r="1278" spans="2:65" s="1" customFormat="1" ht="16.5" customHeight="1">
      <c r="B1278" s="31"/>
      <c r="C1278" s="170" t="s">
        <v>1997</v>
      </c>
      <c r="D1278" s="170" t="s">
        <v>266</v>
      </c>
      <c r="E1278" s="171" t="s">
        <v>1998</v>
      </c>
      <c r="F1278" s="172" t="s">
        <v>1999</v>
      </c>
      <c r="G1278" s="173" t="s">
        <v>2000</v>
      </c>
      <c r="H1278" s="174">
        <v>91.534</v>
      </c>
      <c r="I1278" s="175"/>
      <c r="J1278" s="176">
        <f>ROUND(I1278*H1278,2)</f>
        <v>0</v>
      </c>
      <c r="K1278" s="177"/>
      <c r="L1278" s="178"/>
      <c r="M1278" s="179" t="s">
        <v>1</v>
      </c>
      <c r="N1278" s="180" t="s">
        <v>41</v>
      </c>
      <c r="P1278" s="142">
        <f>O1278*H1278</f>
        <v>0</v>
      </c>
      <c r="Q1278" s="142">
        <v>0.001</v>
      </c>
      <c r="R1278" s="142">
        <f>Q1278*H1278</f>
        <v>0.091534</v>
      </c>
      <c r="S1278" s="142">
        <v>0</v>
      </c>
      <c r="T1278" s="143">
        <f>S1278*H1278</f>
        <v>0</v>
      </c>
      <c r="AR1278" s="144" t="s">
        <v>371</v>
      </c>
      <c r="AT1278" s="144" t="s">
        <v>266</v>
      </c>
      <c r="AU1278" s="144" t="s">
        <v>85</v>
      </c>
      <c r="AY1278" s="16" t="s">
        <v>150</v>
      </c>
      <c r="BE1278" s="145">
        <f>IF(N1278="základní",J1278,0)</f>
        <v>0</v>
      </c>
      <c r="BF1278" s="145">
        <f>IF(N1278="snížená",J1278,0)</f>
        <v>0</v>
      </c>
      <c r="BG1278" s="145">
        <f>IF(N1278="zákl. přenesená",J1278,0)</f>
        <v>0</v>
      </c>
      <c r="BH1278" s="145">
        <f>IF(N1278="sníž. přenesená",J1278,0)</f>
        <v>0</v>
      </c>
      <c r="BI1278" s="145">
        <f>IF(N1278="nulová",J1278,0)</f>
        <v>0</v>
      </c>
      <c r="BJ1278" s="16" t="s">
        <v>83</v>
      </c>
      <c r="BK1278" s="145">
        <f>ROUND(I1278*H1278,2)</f>
        <v>0</v>
      </c>
      <c r="BL1278" s="16" t="s">
        <v>258</v>
      </c>
      <c r="BM1278" s="144" t="s">
        <v>2001</v>
      </c>
    </row>
    <row r="1279" spans="2:47" s="1" customFormat="1" ht="12">
      <c r="B1279" s="31"/>
      <c r="D1279" s="146" t="s">
        <v>158</v>
      </c>
      <c r="F1279" s="147" t="s">
        <v>1999</v>
      </c>
      <c r="I1279" s="148"/>
      <c r="L1279" s="31"/>
      <c r="M1279" s="149"/>
      <c r="T1279" s="53"/>
      <c r="AT1279" s="16" t="s">
        <v>158</v>
      </c>
      <c r="AU1279" s="16" t="s">
        <v>85</v>
      </c>
    </row>
    <row r="1280" spans="2:51" s="12" customFormat="1" ht="12">
      <c r="B1280" s="150"/>
      <c r="D1280" s="146" t="s">
        <v>160</v>
      </c>
      <c r="F1280" s="152" t="s">
        <v>2002</v>
      </c>
      <c r="H1280" s="153">
        <v>91.534</v>
      </c>
      <c r="I1280" s="154"/>
      <c r="L1280" s="150"/>
      <c r="M1280" s="155"/>
      <c r="T1280" s="156"/>
      <c r="AT1280" s="151" t="s">
        <v>160</v>
      </c>
      <c r="AU1280" s="151" t="s">
        <v>85</v>
      </c>
      <c r="AV1280" s="12" t="s">
        <v>85</v>
      </c>
      <c r="AW1280" s="12" t="s">
        <v>4</v>
      </c>
      <c r="AX1280" s="12" t="s">
        <v>83</v>
      </c>
      <c r="AY1280" s="151" t="s">
        <v>150</v>
      </c>
    </row>
    <row r="1281" spans="2:63" s="11" customFormat="1" ht="25.95" customHeight="1">
      <c r="B1281" s="120"/>
      <c r="D1281" s="121" t="s">
        <v>75</v>
      </c>
      <c r="E1281" s="122" t="s">
        <v>266</v>
      </c>
      <c r="F1281" s="122" t="s">
        <v>266</v>
      </c>
      <c r="I1281" s="123"/>
      <c r="J1281" s="124">
        <f>BK1281</f>
        <v>0</v>
      </c>
      <c r="L1281" s="120"/>
      <c r="M1281" s="125"/>
      <c r="P1281" s="126">
        <f>P1282</f>
        <v>0</v>
      </c>
      <c r="R1281" s="126">
        <f>R1282</f>
        <v>0.015120000000000001</v>
      </c>
      <c r="T1281" s="127">
        <f>T1282</f>
        <v>0</v>
      </c>
      <c r="AR1281" s="121" t="s">
        <v>171</v>
      </c>
      <c r="AT1281" s="128" t="s">
        <v>75</v>
      </c>
      <c r="AU1281" s="128" t="s">
        <v>76</v>
      </c>
      <c r="AY1281" s="121" t="s">
        <v>150</v>
      </c>
      <c r="BK1281" s="129">
        <f>BK1282</f>
        <v>0</v>
      </c>
    </row>
    <row r="1282" spans="2:63" s="11" customFormat="1" ht="22.65" customHeight="1">
      <c r="B1282" s="120"/>
      <c r="D1282" s="121" t="s">
        <v>75</v>
      </c>
      <c r="E1282" s="130" t="s">
        <v>2003</v>
      </c>
      <c r="F1282" s="130" t="s">
        <v>2004</v>
      </c>
      <c r="I1282" s="123"/>
      <c r="J1282" s="131">
        <f>BK1282</f>
        <v>0</v>
      </c>
      <c r="L1282" s="120"/>
      <c r="M1282" s="125"/>
      <c r="P1282" s="126">
        <f>SUM(P1283:P1324)</f>
        <v>0</v>
      </c>
      <c r="R1282" s="126">
        <f>SUM(R1283:R1324)</f>
        <v>0.015120000000000001</v>
      </c>
      <c r="T1282" s="127">
        <f>SUM(T1283:T1324)</f>
        <v>0</v>
      </c>
      <c r="AR1282" s="121" t="s">
        <v>171</v>
      </c>
      <c r="AT1282" s="128" t="s">
        <v>75</v>
      </c>
      <c r="AU1282" s="128" t="s">
        <v>83</v>
      </c>
      <c r="AY1282" s="121" t="s">
        <v>150</v>
      </c>
      <c r="BK1282" s="129">
        <f>SUM(BK1283:BK1324)</f>
        <v>0</v>
      </c>
    </row>
    <row r="1283" spans="2:65" s="1" customFormat="1" ht="33" customHeight="1">
      <c r="B1283" s="31"/>
      <c r="C1283" s="132" t="s">
        <v>2005</v>
      </c>
      <c r="D1283" s="132" t="s">
        <v>152</v>
      </c>
      <c r="E1283" s="133" t="s">
        <v>2006</v>
      </c>
      <c r="F1283" s="134" t="s">
        <v>2007</v>
      </c>
      <c r="G1283" s="135" t="s">
        <v>214</v>
      </c>
      <c r="H1283" s="136">
        <v>0.483</v>
      </c>
      <c r="I1283" s="137"/>
      <c r="J1283" s="138">
        <f>ROUND(I1283*H1283,2)</f>
        <v>0</v>
      </c>
      <c r="K1283" s="139"/>
      <c r="L1283" s="31"/>
      <c r="M1283" s="140" t="s">
        <v>1</v>
      </c>
      <c r="N1283" s="141" t="s">
        <v>41</v>
      </c>
      <c r="P1283" s="142">
        <f>O1283*H1283</f>
        <v>0</v>
      </c>
      <c r="Q1283" s="142">
        <v>0</v>
      </c>
      <c r="R1283" s="142">
        <f>Q1283*H1283</f>
        <v>0</v>
      </c>
      <c r="S1283" s="142">
        <v>0</v>
      </c>
      <c r="T1283" s="143">
        <f>S1283*H1283</f>
        <v>0</v>
      </c>
      <c r="AR1283" s="144" t="s">
        <v>577</v>
      </c>
      <c r="AT1283" s="144" t="s">
        <v>152</v>
      </c>
      <c r="AU1283" s="144" t="s">
        <v>85</v>
      </c>
      <c r="AY1283" s="16" t="s">
        <v>150</v>
      </c>
      <c r="BE1283" s="145">
        <f>IF(N1283="základní",J1283,0)</f>
        <v>0</v>
      </c>
      <c r="BF1283" s="145">
        <f>IF(N1283="snížená",J1283,0)</f>
        <v>0</v>
      </c>
      <c r="BG1283" s="145">
        <f>IF(N1283="zákl. přenesená",J1283,0)</f>
        <v>0</v>
      </c>
      <c r="BH1283" s="145">
        <f>IF(N1283="sníž. přenesená",J1283,0)</f>
        <v>0</v>
      </c>
      <c r="BI1283" s="145">
        <f>IF(N1283="nulová",J1283,0)</f>
        <v>0</v>
      </c>
      <c r="BJ1283" s="16" t="s">
        <v>83</v>
      </c>
      <c r="BK1283" s="145">
        <f>ROUND(I1283*H1283,2)</f>
        <v>0</v>
      </c>
      <c r="BL1283" s="16" t="s">
        <v>577</v>
      </c>
      <c r="BM1283" s="144" t="s">
        <v>2008</v>
      </c>
    </row>
    <row r="1284" spans="2:47" s="1" customFormat="1" ht="12">
      <c r="B1284" s="31"/>
      <c r="D1284" s="146" t="s">
        <v>158</v>
      </c>
      <c r="F1284" s="147" t="s">
        <v>75</v>
      </c>
      <c r="I1284" s="148"/>
      <c r="L1284" s="31"/>
      <c r="M1284" s="149"/>
      <c r="T1284" s="53"/>
      <c r="AT1284" s="16" t="s">
        <v>158</v>
      </c>
      <c r="AU1284" s="16" t="s">
        <v>85</v>
      </c>
    </row>
    <row r="1285" spans="2:51" s="12" customFormat="1" ht="12">
      <c r="B1285" s="150"/>
      <c r="D1285" s="146" t="s">
        <v>160</v>
      </c>
      <c r="E1285" s="151" t="s">
        <v>1</v>
      </c>
      <c r="F1285" s="152" t="s">
        <v>2009</v>
      </c>
      <c r="H1285" s="153">
        <v>0.325</v>
      </c>
      <c r="I1285" s="154"/>
      <c r="L1285" s="150"/>
      <c r="M1285" s="155"/>
      <c r="T1285" s="156"/>
      <c r="AT1285" s="151" t="s">
        <v>160</v>
      </c>
      <c r="AU1285" s="151" t="s">
        <v>85</v>
      </c>
      <c r="AV1285" s="12" t="s">
        <v>85</v>
      </c>
      <c r="AW1285" s="12" t="s">
        <v>32</v>
      </c>
      <c r="AX1285" s="12" t="s">
        <v>76</v>
      </c>
      <c r="AY1285" s="151" t="s">
        <v>150</v>
      </c>
    </row>
    <row r="1286" spans="2:51" s="12" customFormat="1" ht="12">
      <c r="B1286" s="150"/>
      <c r="D1286" s="146" t="s">
        <v>160</v>
      </c>
      <c r="E1286" s="151" t="s">
        <v>1</v>
      </c>
      <c r="F1286" s="152" t="s">
        <v>2010</v>
      </c>
      <c r="H1286" s="153">
        <v>0.158</v>
      </c>
      <c r="I1286" s="154"/>
      <c r="L1286" s="150"/>
      <c r="M1286" s="155"/>
      <c r="T1286" s="156"/>
      <c r="AT1286" s="151" t="s">
        <v>160</v>
      </c>
      <c r="AU1286" s="151" t="s">
        <v>85</v>
      </c>
      <c r="AV1286" s="12" t="s">
        <v>85</v>
      </c>
      <c r="AW1286" s="12" t="s">
        <v>32</v>
      </c>
      <c r="AX1286" s="12" t="s">
        <v>76</v>
      </c>
      <c r="AY1286" s="151" t="s">
        <v>150</v>
      </c>
    </row>
    <row r="1287" spans="2:51" s="13" customFormat="1" ht="12">
      <c r="B1287" s="157"/>
      <c r="D1287" s="146" t="s">
        <v>160</v>
      </c>
      <c r="E1287" s="158" t="s">
        <v>1</v>
      </c>
      <c r="F1287" s="159" t="s">
        <v>164</v>
      </c>
      <c r="H1287" s="160">
        <v>0.483</v>
      </c>
      <c r="I1287" s="161"/>
      <c r="L1287" s="157"/>
      <c r="M1287" s="162"/>
      <c r="T1287" s="163"/>
      <c r="AT1287" s="158" t="s">
        <v>160</v>
      </c>
      <c r="AU1287" s="158" t="s">
        <v>85</v>
      </c>
      <c r="AV1287" s="13" t="s">
        <v>156</v>
      </c>
      <c r="AW1287" s="13" t="s">
        <v>32</v>
      </c>
      <c r="AX1287" s="13" t="s">
        <v>83</v>
      </c>
      <c r="AY1287" s="158" t="s">
        <v>150</v>
      </c>
    </row>
    <row r="1288" spans="2:65" s="1" customFormat="1" ht="24.15" customHeight="1">
      <c r="B1288" s="31"/>
      <c r="C1288" s="132" t="s">
        <v>2011</v>
      </c>
      <c r="D1288" s="132" t="s">
        <v>152</v>
      </c>
      <c r="E1288" s="133" t="s">
        <v>2012</v>
      </c>
      <c r="F1288" s="134" t="s">
        <v>2013</v>
      </c>
      <c r="G1288" s="135" t="s">
        <v>214</v>
      </c>
      <c r="H1288" s="136">
        <v>0.397</v>
      </c>
      <c r="I1288" s="137"/>
      <c r="J1288" s="138">
        <f>ROUND(I1288*H1288,2)</f>
        <v>0</v>
      </c>
      <c r="K1288" s="139"/>
      <c r="L1288" s="31"/>
      <c r="M1288" s="140" t="s">
        <v>1</v>
      </c>
      <c r="N1288" s="141" t="s">
        <v>41</v>
      </c>
      <c r="P1288" s="142">
        <f>O1288*H1288</f>
        <v>0</v>
      </c>
      <c r="Q1288" s="142">
        <v>0</v>
      </c>
      <c r="R1288" s="142">
        <f>Q1288*H1288</f>
        <v>0</v>
      </c>
      <c r="S1288" s="142">
        <v>0</v>
      </c>
      <c r="T1288" s="143">
        <f>S1288*H1288</f>
        <v>0</v>
      </c>
      <c r="AR1288" s="144" t="s">
        <v>577</v>
      </c>
      <c r="AT1288" s="144" t="s">
        <v>152</v>
      </c>
      <c r="AU1288" s="144" t="s">
        <v>85</v>
      </c>
      <c r="AY1288" s="16" t="s">
        <v>150</v>
      </c>
      <c r="BE1288" s="145">
        <f>IF(N1288="základní",J1288,0)</f>
        <v>0</v>
      </c>
      <c r="BF1288" s="145">
        <f>IF(N1288="snížená",J1288,0)</f>
        <v>0</v>
      </c>
      <c r="BG1288" s="145">
        <f>IF(N1288="zákl. přenesená",J1288,0)</f>
        <v>0</v>
      </c>
      <c r="BH1288" s="145">
        <f>IF(N1288="sníž. přenesená",J1288,0)</f>
        <v>0</v>
      </c>
      <c r="BI1288" s="145">
        <f>IF(N1288="nulová",J1288,0)</f>
        <v>0</v>
      </c>
      <c r="BJ1288" s="16" t="s">
        <v>83</v>
      </c>
      <c r="BK1288" s="145">
        <f>ROUND(I1288*H1288,2)</f>
        <v>0</v>
      </c>
      <c r="BL1288" s="16" t="s">
        <v>577</v>
      </c>
      <c r="BM1288" s="144" t="s">
        <v>2014</v>
      </c>
    </row>
    <row r="1289" spans="2:47" s="1" customFormat="1" ht="12">
      <c r="B1289" s="31"/>
      <c r="D1289" s="146" t="s">
        <v>158</v>
      </c>
      <c r="F1289" s="147" t="s">
        <v>75</v>
      </c>
      <c r="I1289" s="148"/>
      <c r="L1289" s="31"/>
      <c r="M1289" s="149"/>
      <c r="T1289" s="53"/>
      <c r="AT1289" s="16" t="s">
        <v>158</v>
      </c>
      <c r="AU1289" s="16" t="s">
        <v>85</v>
      </c>
    </row>
    <row r="1290" spans="2:51" s="12" customFormat="1" ht="12">
      <c r="B1290" s="150"/>
      <c r="D1290" s="146" t="s">
        <v>160</v>
      </c>
      <c r="E1290" s="151" t="s">
        <v>1</v>
      </c>
      <c r="F1290" s="152" t="s">
        <v>2015</v>
      </c>
      <c r="H1290" s="153">
        <v>0.397</v>
      </c>
      <c r="I1290" s="154"/>
      <c r="L1290" s="150"/>
      <c r="M1290" s="155"/>
      <c r="T1290" s="156"/>
      <c r="AT1290" s="151" t="s">
        <v>160</v>
      </c>
      <c r="AU1290" s="151" t="s">
        <v>85</v>
      </c>
      <c r="AV1290" s="12" t="s">
        <v>85</v>
      </c>
      <c r="AW1290" s="12" t="s">
        <v>32</v>
      </c>
      <c r="AX1290" s="12" t="s">
        <v>83</v>
      </c>
      <c r="AY1290" s="151" t="s">
        <v>150</v>
      </c>
    </row>
    <row r="1291" spans="2:65" s="1" customFormat="1" ht="16.5" customHeight="1">
      <c r="B1291" s="31"/>
      <c r="C1291" s="132" t="s">
        <v>2016</v>
      </c>
      <c r="D1291" s="132" t="s">
        <v>152</v>
      </c>
      <c r="E1291" s="133" t="s">
        <v>2017</v>
      </c>
      <c r="F1291" s="134" t="s">
        <v>2018</v>
      </c>
      <c r="G1291" s="135" t="s">
        <v>214</v>
      </c>
      <c r="H1291" s="136">
        <v>0.522</v>
      </c>
      <c r="I1291" s="137"/>
      <c r="J1291" s="138">
        <f>ROUND(I1291*H1291,2)</f>
        <v>0</v>
      </c>
      <c r="K1291" s="139"/>
      <c r="L1291" s="31"/>
      <c r="M1291" s="140" t="s">
        <v>1</v>
      </c>
      <c r="N1291" s="141" t="s">
        <v>41</v>
      </c>
      <c r="P1291" s="142">
        <f>O1291*H1291</f>
        <v>0</v>
      </c>
      <c r="Q1291" s="142">
        <v>0</v>
      </c>
      <c r="R1291" s="142">
        <f>Q1291*H1291</f>
        <v>0</v>
      </c>
      <c r="S1291" s="142">
        <v>0</v>
      </c>
      <c r="T1291" s="143">
        <f>S1291*H1291</f>
        <v>0</v>
      </c>
      <c r="AR1291" s="144" t="s">
        <v>577</v>
      </c>
      <c r="AT1291" s="144" t="s">
        <v>152</v>
      </c>
      <c r="AU1291" s="144" t="s">
        <v>85</v>
      </c>
      <c r="AY1291" s="16" t="s">
        <v>150</v>
      </c>
      <c r="BE1291" s="145">
        <f>IF(N1291="základní",J1291,0)</f>
        <v>0</v>
      </c>
      <c r="BF1291" s="145">
        <f>IF(N1291="snížená",J1291,0)</f>
        <v>0</v>
      </c>
      <c r="BG1291" s="145">
        <f>IF(N1291="zákl. přenesená",J1291,0)</f>
        <v>0</v>
      </c>
      <c r="BH1291" s="145">
        <f>IF(N1291="sníž. přenesená",J1291,0)</f>
        <v>0</v>
      </c>
      <c r="BI1291" s="145">
        <f>IF(N1291="nulová",J1291,0)</f>
        <v>0</v>
      </c>
      <c r="BJ1291" s="16" t="s">
        <v>83</v>
      </c>
      <c r="BK1291" s="145">
        <f>ROUND(I1291*H1291,2)</f>
        <v>0</v>
      </c>
      <c r="BL1291" s="16" t="s">
        <v>577</v>
      </c>
      <c r="BM1291" s="144" t="s">
        <v>2019</v>
      </c>
    </row>
    <row r="1292" spans="2:47" s="1" customFormat="1" ht="12">
      <c r="B1292" s="31"/>
      <c r="D1292" s="146" t="s">
        <v>158</v>
      </c>
      <c r="F1292" s="147" t="s">
        <v>75</v>
      </c>
      <c r="I1292" s="148"/>
      <c r="L1292" s="31"/>
      <c r="M1292" s="149"/>
      <c r="T1292" s="53"/>
      <c r="AT1292" s="16" t="s">
        <v>158</v>
      </c>
      <c r="AU1292" s="16" t="s">
        <v>85</v>
      </c>
    </row>
    <row r="1293" spans="2:51" s="12" customFormat="1" ht="12">
      <c r="B1293" s="150"/>
      <c r="D1293" s="146" t="s">
        <v>160</v>
      </c>
      <c r="E1293" s="151" t="s">
        <v>1</v>
      </c>
      <c r="F1293" s="152" t="s">
        <v>2020</v>
      </c>
      <c r="H1293" s="153">
        <v>0.522</v>
      </c>
      <c r="I1293" s="154"/>
      <c r="L1293" s="150"/>
      <c r="M1293" s="155"/>
      <c r="T1293" s="156"/>
      <c r="AT1293" s="151" t="s">
        <v>160</v>
      </c>
      <c r="AU1293" s="151" t="s">
        <v>85</v>
      </c>
      <c r="AV1293" s="12" t="s">
        <v>85</v>
      </c>
      <c r="AW1293" s="12" t="s">
        <v>32</v>
      </c>
      <c r="AX1293" s="12" t="s">
        <v>83</v>
      </c>
      <c r="AY1293" s="151" t="s">
        <v>150</v>
      </c>
    </row>
    <row r="1294" spans="2:65" s="1" customFormat="1" ht="16.5" customHeight="1">
      <c r="B1294" s="31"/>
      <c r="C1294" s="132" t="s">
        <v>2021</v>
      </c>
      <c r="D1294" s="132" t="s">
        <v>152</v>
      </c>
      <c r="E1294" s="133" t="s">
        <v>2022</v>
      </c>
      <c r="F1294" s="134" t="s">
        <v>2023</v>
      </c>
      <c r="G1294" s="135" t="s">
        <v>214</v>
      </c>
      <c r="H1294" s="136">
        <v>0.32</v>
      </c>
      <c r="I1294" s="137"/>
      <c r="J1294" s="138">
        <f>ROUND(I1294*H1294,2)</f>
        <v>0</v>
      </c>
      <c r="K1294" s="139"/>
      <c r="L1294" s="31"/>
      <c r="M1294" s="140" t="s">
        <v>1</v>
      </c>
      <c r="N1294" s="141" t="s">
        <v>41</v>
      </c>
      <c r="P1294" s="142">
        <f>O1294*H1294</f>
        <v>0</v>
      </c>
      <c r="Q1294" s="142">
        <v>0</v>
      </c>
      <c r="R1294" s="142">
        <f>Q1294*H1294</f>
        <v>0</v>
      </c>
      <c r="S1294" s="142">
        <v>0</v>
      </c>
      <c r="T1294" s="143">
        <f>S1294*H1294</f>
        <v>0</v>
      </c>
      <c r="AR1294" s="144" t="s">
        <v>577</v>
      </c>
      <c r="AT1294" s="144" t="s">
        <v>152</v>
      </c>
      <c r="AU1294" s="144" t="s">
        <v>85</v>
      </c>
      <c r="AY1294" s="16" t="s">
        <v>150</v>
      </c>
      <c r="BE1294" s="145">
        <f>IF(N1294="základní",J1294,0)</f>
        <v>0</v>
      </c>
      <c r="BF1294" s="145">
        <f>IF(N1294="snížená",J1294,0)</f>
        <v>0</v>
      </c>
      <c r="BG1294" s="145">
        <f>IF(N1294="zákl. přenesená",J1294,0)</f>
        <v>0</v>
      </c>
      <c r="BH1294" s="145">
        <f>IF(N1294="sníž. přenesená",J1294,0)</f>
        <v>0</v>
      </c>
      <c r="BI1294" s="145">
        <f>IF(N1294="nulová",J1294,0)</f>
        <v>0</v>
      </c>
      <c r="BJ1294" s="16" t="s">
        <v>83</v>
      </c>
      <c r="BK1294" s="145">
        <f>ROUND(I1294*H1294,2)</f>
        <v>0</v>
      </c>
      <c r="BL1294" s="16" t="s">
        <v>577</v>
      </c>
      <c r="BM1294" s="144" t="s">
        <v>2024</v>
      </c>
    </row>
    <row r="1295" spans="2:47" s="1" customFormat="1" ht="12">
      <c r="B1295" s="31"/>
      <c r="D1295" s="146" t="s">
        <v>158</v>
      </c>
      <c r="F1295" s="147" t="s">
        <v>75</v>
      </c>
      <c r="I1295" s="148"/>
      <c r="L1295" s="31"/>
      <c r="M1295" s="149"/>
      <c r="T1295" s="53"/>
      <c r="AT1295" s="16" t="s">
        <v>158</v>
      </c>
      <c r="AU1295" s="16" t="s">
        <v>85</v>
      </c>
    </row>
    <row r="1296" spans="2:51" s="12" customFormat="1" ht="12">
      <c r="B1296" s="150"/>
      <c r="D1296" s="146" t="s">
        <v>160</v>
      </c>
      <c r="E1296" s="151" t="s">
        <v>1</v>
      </c>
      <c r="F1296" s="152" t="s">
        <v>2025</v>
      </c>
      <c r="H1296" s="153">
        <v>0.171</v>
      </c>
      <c r="I1296" s="154"/>
      <c r="L1296" s="150"/>
      <c r="M1296" s="155"/>
      <c r="T1296" s="156"/>
      <c r="AT1296" s="151" t="s">
        <v>160</v>
      </c>
      <c r="AU1296" s="151" t="s">
        <v>85</v>
      </c>
      <c r="AV1296" s="12" t="s">
        <v>85</v>
      </c>
      <c r="AW1296" s="12" t="s">
        <v>32</v>
      </c>
      <c r="AX1296" s="12" t="s">
        <v>76</v>
      </c>
      <c r="AY1296" s="151" t="s">
        <v>150</v>
      </c>
    </row>
    <row r="1297" spans="2:51" s="12" customFormat="1" ht="12">
      <c r="B1297" s="150"/>
      <c r="D1297" s="146" t="s">
        <v>160</v>
      </c>
      <c r="E1297" s="151" t="s">
        <v>1</v>
      </c>
      <c r="F1297" s="152" t="s">
        <v>2026</v>
      </c>
      <c r="H1297" s="153">
        <v>0.149</v>
      </c>
      <c r="I1297" s="154"/>
      <c r="L1297" s="150"/>
      <c r="M1297" s="155"/>
      <c r="T1297" s="156"/>
      <c r="AT1297" s="151" t="s">
        <v>160</v>
      </c>
      <c r="AU1297" s="151" t="s">
        <v>85</v>
      </c>
      <c r="AV1297" s="12" t="s">
        <v>85</v>
      </c>
      <c r="AW1297" s="12" t="s">
        <v>32</v>
      </c>
      <c r="AX1297" s="12" t="s">
        <v>76</v>
      </c>
      <c r="AY1297" s="151" t="s">
        <v>150</v>
      </c>
    </row>
    <row r="1298" spans="2:51" s="13" customFormat="1" ht="12">
      <c r="B1298" s="157"/>
      <c r="D1298" s="146" t="s">
        <v>160</v>
      </c>
      <c r="E1298" s="158" t="s">
        <v>1</v>
      </c>
      <c r="F1298" s="159" t="s">
        <v>164</v>
      </c>
      <c r="H1298" s="160">
        <v>0.32</v>
      </c>
      <c r="I1298" s="161"/>
      <c r="L1298" s="157"/>
      <c r="M1298" s="162"/>
      <c r="T1298" s="163"/>
      <c r="AT1298" s="158" t="s">
        <v>160</v>
      </c>
      <c r="AU1298" s="158" t="s">
        <v>85</v>
      </c>
      <c r="AV1298" s="13" t="s">
        <v>156</v>
      </c>
      <c r="AW1298" s="13" t="s">
        <v>32</v>
      </c>
      <c r="AX1298" s="13" t="s">
        <v>83</v>
      </c>
      <c r="AY1298" s="158" t="s">
        <v>150</v>
      </c>
    </row>
    <row r="1299" spans="2:65" s="1" customFormat="1" ht="16.5" customHeight="1">
      <c r="B1299" s="31"/>
      <c r="C1299" s="132" t="s">
        <v>2027</v>
      </c>
      <c r="D1299" s="132" t="s">
        <v>152</v>
      </c>
      <c r="E1299" s="133" t="s">
        <v>2028</v>
      </c>
      <c r="F1299" s="134" t="s">
        <v>2029</v>
      </c>
      <c r="G1299" s="135" t="s">
        <v>214</v>
      </c>
      <c r="H1299" s="136">
        <v>0.471</v>
      </c>
      <c r="I1299" s="137"/>
      <c r="J1299" s="138">
        <f>ROUND(I1299*H1299,2)</f>
        <v>0</v>
      </c>
      <c r="K1299" s="139"/>
      <c r="L1299" s="31"/>
      <c r="M1299" s="140" t="s">
        <v>1</v>
      </c>
      <c r="N1299" s="141" t="s">
        <v>41</v>
      </c>
      <c r="P1299" s="142">
        <f>O1299*H1299</f>
        <v>0</v>
      </c>
      <c r="Q1299" s="142">
        <v>0</v>
      </c>
      <c r="R1299" s="142">
        <f>Q1299*H1299</f>
        <v>0</v>
      </c>
      <c r="S1299" s="142">
        <v>0</v>
      </c>
      <c r="T1299" s="143">
        <f>S1299*H1299</f>
        <v>0</v>
      </c>
      <c r="AR1299" s="144" t="s">
        <v>577</v>
      </c>
      <c r="AT1299" s="144" t="s">
        <v>152</v>
      </c>
      <c r="AU1299" s="144" t="s">
        <v>85</v>
      </c>
      <c r="AY1299" s="16" t="s">
        <v>150</v>
      </c>
      <c r="BE1299" s="145">
        <f>IF(N1299="základní",J1299,0)</f>
        <v>0</v>
      </c>
      <c r="BF1299" s="145">
        <f>IF(N1299="snížená",J1299,0)</f>
        <v>0</v>
      </c>
      <c r="BG1299" s="145">
        <f>IF(N1299="zákl. přenesená",J1299,0)</f>
        <v>0</v>
      </c>
      <c r="BH1299" s="145">
        <f>IF(N1299="sníž. přenesená",J1299,0)</f>
        <v>0</v>
      </c>
      <c r="BI1299" s="145">
        <f>IF(N1299="nulová",J1299,0)</f>
        <v>0</v>
      </c>
      <c r="BJ1299" s="16" t="s">
        <v>83</v>
      </c>
      <c r="BK1299" s="145">
        <f>ROUND(I1299*H1299,2)</f>
        <v>0</v>
      </c>
      <c r="BL1299" s="16" t="s">
        <v>577</v>
      </c>
      <c r="BM1299" s="144" t="s">
        <v>2030</v>
      </c>
    </row>
    <row r="1300" spans="2:47" s="1" customFormat="1" ht="12">
      <c r="B1300" s="31"/>
      <c r="D1300" s="146" t="s">
        <v>158</v>
      </c>
      <c r="F1300" s="147" t="s">
        <v>75</v>
      </c>
      <c r="I1300" s="148"/>
      <c r="L1300" s="31"/>
      <c r="M1300" s="149"/>
      <c r="T1300" s="53"/>
      <c r="AT1300" s="16" t="s">
        <v>158</v>
      </c>
      <c r="AU1300" s="16" t="s">
        <v>85</v>
      </c>
    </row>
    <row r="1301" spans="2:51" s="12" customFormat="1" ht="12">
      <c r="B1301" s="150"/>
      <c r="D1301" s="146" t="s">
        <v>160</v>
      </c>
      <c r="E1301" s="151" t="s">
        <v>1</v>
      </c>
      <c r="F1301" s="152" t="s">
        <v>2031</v>
      </c>
      <c r="H1301" s="153">
        <v>0.147</v>
      </c>
      <c r="I1301" s="154"/>
      <c r="L1301" s="150"/>
      <c r="M1301" s="155"/>
      <c r="T1301" s="156"/>
      <c r="AT1301" s="151" t="s">
        <v>160</v>
      </c>
      <c r="AU1301" s="151" t="s">
        <v>85</v>
      </c>
      <c r="AV1301" s="12" t="s">
        <v>85</v>
      </c>
      <c r="AW1301" s="12" t="s">
        <v>32</v>
      </c>
      <c r="AX1301" s="12" t="s">
        <v>76</v>
      </c>
      <c r="AY1301" s="151" t="s">
        <v>150</v>
      </c>
    </row>
    <row r="1302" spans="2:51" s="12" customFormat="1" ht="12">
      <c r="B1302" s="150"/>
      <c r="D1302" s="146" t="s">
        <v>160</v>
      </c>
      <c r="E1302" s="151" t="s">
        <v>1</v>
      </c>
      <c r="F1302" s="152" t="s">
        <v>2032</v>
      </c>
      <c r="H1302" s="153">
        <v>0.324</v>
      </c>
      <c r="I1302" s="154"/>
      <c r="L1302" s="150"/>
      <c r="M1302" s="155"/>
      <c r="T1302" s="156"/>
      <c r="AT1302" s="151" t="s">
        <v>160</v>
      </c>
      <c r="AU1302" s="151" t="s">
        <v>85</v>
      </c>
      <c r="AV1302" s="12" t="s">
        <v>85</v>
      </c>
      <c r="AW1302" s="12" t="s">
        <v>32</v>
      </c>
      <c r="AX1302" s="12" t="s">
        <v>76</v>
      </c>
      <c r="AY1302" s="151" t="s">
        <v>150</v>
      </c>
    </row>
    <row r="1303" spans="2:51" s="13" customFormat="1" ht="12">
      <c r="B1303" s="157"/>
      <c r="D1303" s="146" t="s">
        <v>160</v>
      </c>
      <c r="E1303" s="158" t="s">
        <v>1</v>
      </c>
      <c r="F1303" s="159" t="s">
        <v>164</v>
      </c>
      <c r="H1303" s="160">
        <v>0.471</v>
      </c>
      <c r="I1303" s="161"/>
      <c r="L1303" s="157"/>
      <c r="M1303" s="162"/>
      <c r="T1303" s="163"/>
      <c r="AT1303" s="158" t="s">
        <v>160</v>
      </c>
      <c r="AU1303" s="158" t="s">
        <v>85</v>
      </c>
      <c r="AV1303" s="13" t="s">
        <v>156</v>
      </c>
      <c r="AW1303" s="13" t="s">
        <v>32</v>
      </c>
      <c r="AX1303" s="13" t="s">
        <v>83</v>
      </c>
      <c r="AY1303" s="158" t="s">
        <v>150</v>
      </c>
    </row>
    <row r="1304" spans="2:65" s="1" customFormat="1" ht="21.75" customHeight="1">
      <c r="B1304" s="31"/>
      <c r="C1304" s="132" t="s">
        <v>2033</v>
      </c>
      <c r="D1304" s="132" t="s">
        <v>152</v>
      </c>
      <c r="E1304" s="133" t="s">
        <v>2034</v>
      </c>
      <c r="F1304" s="134" t="s">
        <v>2035</v>
      </c>
      <c r="G1304" s="135" t="s">
        <v>467</v>
      </c>
      <c r="H1304" s="136">
        <v>12</v>
      </c>
      <c r="I1304" s="137"/>
      <c r="J1304" s="138">
        <f>ROUND(I1304*H1304,2)</f>
        <v>0</v>
      </c>
      <c r="K1304" s="139"/>
      <c r="L1304" s="31"/>
      <c r="M1304" s="140" t="s">
        <v>1</v>
      </c>
      <c r="N1304" s="141" t="s">
        <v>41</v>
      </c>
      <c r="P1304" s="142">
        <f>O1304*H1304</f>
        <v>0</v>
      </c>
      <c r="Q1304" s="142">
        <v>0</v>
      </c>
      <c r="R1304" s="142">
        <f>Q1304*H1304</f>
        <v>0</v>
      </c>
      <c r="S1304" s="142">
        <v>0</v>
      </c>
      <c r="T1304" s="143">
        <f>S1304*H1304</f>
        <v>0</v>
      </c>
      <c r="AR1304" s="144" t="s">
        <v>577</v>
      </c>
      <c r="AT1304" s="144" t="s">
        <v>152</v>
      </c>
      <c r="AU1304" s="144" t="s">
        <v>85</v>
      </c>
      <c r="AY1304" s="16" t="s">
        <v>150</v>
      </c>
      <c r="BE1304" s="145">
        <f>IF(N1304="základní",J1304,0)</f>
        <v>0</v>
      </c>
      <c r="BF1304" s="145">
        <f>IF(N1304="snížená",J1304,0)</f>
        <v>0</v>
      </c>
      <c r="BG1304" s="145">
        <f>IF(N1304="zákl. přenesená",J1304,0)</f>
        <v>0</v>
      </c>
      <c r="BH1304" s="145">
        <f>IF(N1304="sníž. přenesená",J1304,0)</f>
        <v>0</v>
      </c>
      <c r="BI1304" s="145">
        <f>IF(N1304="nulová",J1304,0)</f>
        <v>0</v>
      </c>
      <c r="BJ1304" s="16" t="s">
        <v>83</v>
      </c>
      <c r="BK1304" s="145">
        <f>ROUND(I1304*H1304,2)</f>
        <v>0</v>
      </c>
      <c r="BL1304" s="16" t="s">
        <v>577</v>
      </c>
      <c r="BM1304" s="144" t="s">
        <v>2036</v>
      </c>
    </row>
    <row r="1305" spans="2:47" s="1" customFormat="1" ht="12">
      <c r="B1305" s="31"/>
      <c r="D1305" s="146" t="s">
        <v>158</v>
      </c>
      <c r="F1305" s="147" t="s">
        <v>75</v>
      </c>
      <c r="I1305" s="148"/>
      <c r="L1305" s="31"/>
      <c r="M1305" s="149"/>
      <c r="T1305" s="53"/>
      <c r="AT1305" s="16" t="s">
        <v>158</v>
      </c>
      <c r="AU1305" s="16" t="s">
        <v>85</v>
      </c>
    </row>
    <row r="1306" spans="2:51" s="12" customFormat="1" ht="12">
      <c r="B1306" s="150"/>
      <c r="D1306" s="146" t="s">
        <v>160</v>
      </c>
      <c r="E1306" s="151" t="s">
        <v>1</v>
      </c>
      <c r="F1306" s="152" t="s">
        <v>2037</v>
      </c>
      <c r="H1306" s="153">
        <v>2</v>
      </c>
      <c r="I1306" s="154"/>
      <c r="L1306" s="150"/>
      <c r="M1306" s="155"/>
      <c r="T1306" s="156"/>
      <c r="AT1306" s="151" t="s">
        <v>160</v>
      </c>
      <c r="AU1306" s="151" t="s">
        <v>85</v>
      </c>
      <c r="AV1306" s="12" t="s">
        <v>85</v>
      </c>
      <c r="AW1306" s="12" t="s">
        <v>32</v>
      </c>
      <c r="AX1306" s="12" t="s">
        <v>76</v>
      </c>
      <c r="AY1306" s="151" t="s">
        <v>150</v>
      </c>
    </row>
    <row r="1307" spans="2:51" s="12" customFormat="1" ht="12">
      <c r="B1307" s="150"/>
      <c r="D1307" s="146" t="s">
        <v>160</v>
      </c>
      <c r="E1307" s="151" t="s">
        <v>1</v>
      </c>
      <c r="F1307" s="152" t="s">
        <v>2038</v>
      </c>
      <c r="H1307" s="153">
        <v>2</v>
      </c>
      <c r="I1307" s="154"/>
      <c r="L1307" s="150"/>
      <c r="M1307" s="155"/>
      <c r="T1307" s="156"/>
      <c r="AT1307" s="151" t="s">
        <v>160</v>
      </c>
      <c r="AU1307" s="151" t="s">
        <v>85</v>
      </c>
      <c r="AV1307" s="12" t="s">
        <v>85</v>
      </c>
      <c r="AW1307" s="12" t="s">
        <v>32</v>
      </c>
      <c r="AX1307" s="12" t="s">
        <v>76</v>
      </c>
      <c r="AY1307" s="151" t="s">
        <v>150</v>
      </c>
    </row>
    <row r="1308" spans="2:51" s="12" customFormat="1" ht="12">
      <c r="B1308" s="150"/>
      <c r="D1308" s="146" t="s">
        <v>160</v>
      </c>
      <c r="E1308" s="151" t="s">
        <v>1</v>
      </c>
      <c r="F1308" s="152" t="s">
        <v>2039</v>
      </c>
      <c r="H1308" s="153">
        <v>2</v>
      </c>
      <c r="I1308" s="154"/>
      <c r="L1308" s="150"/>
      <c r="M1308" s="155"/>
      <c r="T1308" s="156"/>
      <c r="AT1308" s="151" t="s">
        <v>160</v>
      </c>
      <c r="AU1308" s="151" t="s">
        <v>85</v>
      </c>
      <c r="AV1308" s="12" t="s">
        <v>85</v>
      </c>
      <c r="AW1308" s="12" t="s">
        <v>32</v>
      </c>
      <c r="AX1308" s="12" t="s">
        <v>76</v>
      </c>
      <c r="AY1308" s="151" t="s">
        <v>150</v>
      </c>
    </row>
    <row r="1309" spans="2:51" s="12" customFormat="1" ht="12">
      <c r="B1309" s="150"/>
      <c r="D1309" s="146" t="s">
        <v>160</v>
      </c>
      <c r="E1309" s="151" t="s">
        <v>1</v>
      </c>
      <c r="F1309" s="152" t="s">
        <v>2040</v>
      </c>
      <c r="H1309" s="153">
        <v>1</v>
      </c>
      <c r="I1309" s="154"/>
      <c r="L1309" s="150"/>
      <c r="M1309" s="155"/>
      <c r="T1309" s="156"/>
      <c r="AT1309" s="151" t="s">
        <v>160</v>
      </c>
      <c r="AU1309" s="151" t="s">
        <v>85</v>
      </c>
      <c r="AV1309" s="12" t="s">
        <v>85</v>
      </c>
      <c r="AW1309" s="12" t="s">
        <v>32</v>
      </c>
      <c r="AX1309" s="12" t="s">
        <v>76</v>
      </c>
      <c r="AY1309" s="151" t="s">
        <v>150</v>
      </c>
    </row>
    <row r="1310" spans="2:51" s="12" customFormat="1" ht="12">
      <c r="B1310" s="150"/>
      <c r="D1310" s="146" t="s">
        <v>160</v>
      </c>
      <c r="E1310" s="151" t="s">
        <v>1</v>
      </c>
      <c r="F1310" s="152" t="s">
        <v>2041</v>
      </c>
      <c r="H1310" s="153">
        <v>1</v>
      </c>
      <c r="I1310" s="154"/>
      <c r="L1310" s="150"/>
      <c r="M1310" s="155"/>
      <c r="T1310" s="156"/>
      <c r="AT1310" s="151" t="s">
        <v>160</v>
      </c>
      <c r="AU1310" s="151" t="s">
        <v>85</v>
      </c>
      <c r="AV1310" s="12" t="s">
        <v>85</v>
      </c>
      <c r="AW1310" s="12" t="s">
        <v>32</v>
      </c>
      <c r="AX1310" s="12" t="s">
        <v>76</v>
      </c>
      <c r="AY1310" s="151" t="s">
        <v>150</v>
      </c>
    </row>
    <row r="1311" spans="2:51" s="12" customFormat="1" ht="12">
      <c r="B1311" s="150"/>
      <c r="D1311" s="146" t="s">
        <v>160</v>
      </c>
      <c r="E1311" s="151" t="s">
        <v>1</v>
      </c>
      <c r="F1311" s="152" t="s">
        <v>2042</v>
      </c>
      <c r="H1311" s="153">
        <v>4</v>
      </c>
      <c r="I1311" s="154"/>
      <c r="L1311" s="150"/>
      <c r="M1311" s="155"/>
      <c r="T1311" s="156"/>
      <c r="AT1311" s="151" t="s">
        <v>160</v>
      </c>
      <c r="AU1311" s="151" t="s">
        <v>85</v>
      </c>
      <c r="AV1311" s="12" t="s">
        <v>85</v>
      </c>
      <c r="AW1311" s="12" t="s">
        <v>32</v>
      </c>
      <c r="AX1311" s="12" t="s">
        <v>76</v>
      </c>
      <c r="AY1311" s="151" t="s">
        <v>150</v>
      </c>
    </row>
    <row r="1312" spans="2:51" s="13" customFormat="1" ht="12">
      <c r="B1312" s="157"/>
      <c r="D1312" s="146" t="s">
        <v>160</v>
      </c>
      <c r="E1312" s="158" t="s">
        <v>1</v>
      </c>
      <c r="F1312" s="159" t="s">
        <v>164</v>
      </c>
      <c r="H1312" s="160">
        <v>12</v>
      </c>
      <c r="I1312" s="161"/>
      <c r="L1312" s="157"/>
      <c r="M1312" s="162"/>
      <c r="T1312" s="163"/>
      <c r="AT1312" s="158" t="s">
        <v>160</v>
      </c>
      <c r="AU1312" s="158" t="s">
        <v>85</v>
      </c>
      <c r="AV1312" s="13" t="s">
        <v>156</v>
      </c>
      <c r="AW1312" s="13" t="s">
        <v>32</v>
      </c>
      <c r="AX1312" s="13" t="s">
        <v>83</v>
      </c>
      <c r="AY1312" s="158" t="s">
        <v>150</v>
      </c>
    </row>
    <row r="1313" spans="2:65" s="1" customFormat="1" ht="16.5" customHeight="1">
      <c r="B1313" s="31"/>
      <c r="C1313" s="170" t="s">
        <v>2043</v>
      </c>
      <c r="D1313" s="170" t="s">
        <v>266</v>
      </c>
      <c r="E1313" s="171" t="s">
        <v>2044</v>
      </c>
      <c r="F1313" s="172" t="s">
        <v>2045</v>
      </c>
      <c r="G1313" s="173" t="s">
        <v>467</v>
      </c>
      <c r="H1313" s="174">
        <v>2</v>
      </c>
      <c r="I1313" s="175"/>
      <c r="J1313" s="176">
        <f>ROUND(I1313*H1313,2)</f>
        <v>0</v>
      </c>
      <c r="K1313" s="177"/>
      <c r="L1313" s="178"/>
      <c r="M1313" s="179" t="s">
        <v>1</v>
      </c>
      <c r="N1313" s="180" t="s">
        <v>41</v>
      </c>
      <c r="P1313" s="142">
        <f>O1313*H1313</f>
        <v>0</v>
      </c>
      <c r="Q1313" s="142">
        <v>0.00126</v>
      </c>
      <c r="R1313" s="142">
        <f>Q1313*H1313</f>
        <v>0.00252</v>
      </c>
      <c r="S1313" s="142">
        <v>0</v>
      </c>
      <c r="T1313" s="143">
        <f>S1313*H1313</f>
        <v>0</v>
      </c>
      <c r="AR1313" s="144" t="s">
        <v>371</v>
      </c>
      <c r="AT1313" s="144" t="s">
        <v>266</v>
      </c>
      <c r="AU1313" s="144" t="s">
        <v>85</v>
      </c>
      <c r="AY1313" s="16" t="s">
        <v>150</v>
      </c>
      <c r="BE1313" s="145">
        <f>IF(N1313="základní",J1313,0)</f>
        <v>0</v>
      </c>
      <c r="BF1313" s="145">
        <f>IF(N1313="snížená",J1313,0)</f>
        <v>0</v>
      </c>
      <c r="BG1313" s="145">
        <f>IF(N1313="zákl. přenesená",J1313,0)</f>
        <v>0</v>
      </c>
      <c r="BH1313" s="145">
        <f>IF(N1313="sníž. přenesená",J1313,0)</f>
        <v>0</v>
      </c>
      <c r="BI1313" s="145">
        <f>IF(N1313="nulová",J1313,0)</f>
        <v>0</v>
      </c>
      <c r="BJ1313" s="16" t="s">
        <v>83</v>
      </c>
      <c r="BK1313" s="145">
        <f>ROUND(I1313*H1313,2)</f>
        <v>0</v>
      </c>
      <c r="BL1313" s="16" t="s">
        <v>258</v>
      </c>
      <c r="BM1313" s="144" t="s">
        <v>2046</v>
      </c>
    </row>
    <row r="1314" spans="2:47" s="1" customFormat="1" ht="12">
      <c r="B1314" s="31"/>
      <c r="D1314" s="146" t="s">
        <v>158</v>
      </c>
      <c r="F1314" s="147" t="s">
        <v>1207</v>
      </c>
      <c r="I1314" s="148"/>
      <c r="L1314" s="31"/>
      <c r="M1314" s="149"/>
      <c r="T1314" s="53"/>
      <c r="AT1314" s="16" t="s">
        <v>158</v>
      </c>
      <c r="AU1314" s="16" t="s">
        <v>85</v>
      </c>
    </row>
    <row r="1315" spans="2:65" s="1" customFormat="1" ht="16.5" customHeight="1">
      <c r="B1315" s="31"/>
      <c r="C1315" s="170" t="s">
        <v>2047</v>
      </c>
      <c r="D1315" s="170" t="s">
        <v>266</v>
      </c>
      <c r="E1315" s="171" t="s">
        <v>2048</v>
      </c>
      <c r="F1315" s="172" t="s">
        <v>2049</v>
      </c>
      <c r="G1315" s="173" t="s">
        <v>467</v>
      </c>
      <c r="H1315" s="174">
        <v>2</v>
      </c>
      <c r="I1315" s="175"/>
      <c r="J1315" s="176">
        <f>ROUND(I1315*H1315,2)</f>
        <v>0</v>
      </c>
      <c r="K1315" s="177"/>
      <c r="L1315" s="178"/>
      <c r="M1315" s="179" t="s">
        <v>1</v>
      </c>
      <c r="N1315" s="180" t="s">
        <v>41</v>
      </c>
      <c r="P1315" s="142">
        <f>O1315*H1315</f>
        <v>0</v>
      </c>
      <c r="Q1315" s="142">
        <v>0.00126</v>
      </c>
      <c r="R1315" s="142">
        <f>Q1315*H1315</f>
        <v>0.00252</v>
      </c>
      <c r="S1315" s="142">
        <v>0</v>
      </c>
      <c r="T1315" s="143">
        <f>S1315*H1315</f>
        <v>0</v>
      </c>
      <c r="AR1315" s="144" t="s">
        <v>371</v>
      </c>
      <c r="AT1315" s="144" t="s">
        <v>266</v>
      </c>
      <c r="AU1315" s="144" t="s">
        <v>85</v>
      </c>
      <c r="AY1315" s="16" t="s">
        <v>150</v>
      </c>
      <c r="BE1315" s="145">
        <f>IF(N1315="základní",J1315,0)</f>
        <v>0</v>
      </c>
      <c r="BF1315" s="145">
        <f>IF(N1315="snížená",J1315,0)</f>
        <v>0</v>
      </c>
      <c r="BG1315" s="145">
        <f>IF(N1315="zákl. přenesená",J1315,0)</f>
        <v>0</v>
      </c>
      <c r="BH1315" s="145">
        <f>IF(N1315="sníž. přenesená",J1315,0)</f>
        <v>0</v>
      </c>
      <c r="BI1315" s="145">
        <f>IF(N1315="nulová",J1315,0)</f>
        <v>0</v>
      </c>
      <c r="BJ1315" s="16" t="s">
        <v>83</v>
      </c>
      <c r="BK1315" s="145">
        <f>ROUND(I1315*H1315,2)</f>
        <v>0</v>
      </c>
      <c r="BL1315" s="16" t="s">
        <v>258</v>
      </c>
      <c r="BM1315" s="144" t="s">
        <v>2050</v>
      </c>
    </row>
    <row r="1316" spans="2:47" s="1" customFormat="1" ht="12">
      <c r="B1316" s="31"/>
      <c r="D1316" s="146" t="s">
        <v>158</v>
      </c>
      <c r="F1316" s="147" t="s">
        <v>1207</v>
      </c>
      <c r="I1316" s="148"/>
      <c r="L1316" s="31"/>
      <c r="M1316" s="149"/>
      <c r="T1316" s="53"/>
      <c r="AT1316" s="16" t="s">
        <v>158</v>
      </c>
      <c r="AU1316" s="16" t="s">
        <v>85</v>
      </c>
    </row>
    <row r="1317" spans="2:65" s="1" customFormat="1" ht="16.5" customHeight="1">
      <c r="B1317" s="31"/>
      <c r="C1317" s="170" t="s">
        <v>2051</v>
      </c>
      <c r="D1317" s="170" t="s">
        <v>266</v>
      </c>
      <c r="E1317" s="171" t="s">
        <v>2052</v>
      </c>
      <c r="F1317" s="172" t="s">
        <v>2053</v>
      </c>
      <c r="G1317" s="173" t="s">
        <v>467</v>
      </c>
      <c r="H1317" s="174">
        <v>2</v>
      </c>
      <c r="I1317" s="175"/>
      <c r="J1317" s="176">
        <f>ROUND(I1317*H1317,2)</f>
        <v>0</v>
      </c>
      <c r="K1317" s="177"/>
      <c r="L1317" s="178"/>
      <c r="M1317" s="179" t="s">
        <v>1</v>
      </c>
      <c r="N1317" s="180" t="s">
        <v>41</v>
      </c>
      <c r="P1317" s="142">
        <f>O1317*H1317</f>
        <v>0</v>
      </c>
      <c r="Q1317" s="142">
        <v>0.00126</v>
      </c>
      <c r="R1317" s="142">
        <f>Q1317*H1317</f>
        <v>0.00252</v>
      </c>
      <c r="S1317" s="142">
        <v>0</v>
      </c>
      <c r="T1317" s="143">
        <f>S1317*H1317</f>
        <v>0</v>
      </c>
      <c r="AR1317" s="144" t="s">
        <v>371</v>
      </c>
      <c r="AT1317" s="144" t="s">
        <v>266</v>
      </c>
      <c r="AU1317" s="144" t="s">
        <v>85</v>
      </c>
      <c r="AY1317" s="16" t="s">
        <v>150</v>
      </c>
      <c r="BE1317" s="145">
        <f>IF(N1317="základní",J1317,0)</f>
        <v>0</v>
      </c>
      <c r="BF1317" s="145">
        <f>IF(N1317="snížená",J1317,0)</f>
        <v>0</v>
      </c>
      <c r="BG1317" s="145">
        <f>IF(N1317="zákl. přenesená",J1317,0)</f>
        <v>0</v>
      </c>
      <c r="BH1317" s="145">
        <f>IF(N1317="sníž. přenesená",J1317,0)</f>
        <v>0</v>
      </c>
      <c r="BI1317" s="145">
        <f>IF(N1317="nulová",J1317,0)</f>
        <v>0</v>
      </c>
      <c r="BJ1317" s="16" t="s">
        <v>83</v>
      </c>
      <c r="BK1317" s="145">
        <f>ROUND(I1317*H1317,2)</f>
        <v>0</v>
      </c>
      <c r="BL1317" s="16" t="s">
        <v>258</v>
      </c>
      <c r="BM1317" s="144" t="s">
        <v>2054</v>
      </c>
    </row>
    <row r="1318" spans="2:47" s="1" customFormat="1" ht="12">
      <c r="B1318" s="31"/>
      <c r="D1318" s="146" t="s">
        <v>158</v>
      </c>
      <c r="F1318" s="147" t="s">
        <v>1207</v>
      </c>
      <c r="I1318" s="148"/>
      <c r="L1318" s="31"/>
      <c r="M1318" s="149"/>
      <c r="T1318" s="53"/>
      <c r="AT1318" s="16" t="s">
        <v>158</v>
      </c>
      <c r="AU1318" s="16" t="s">
        <v>85</v>
      </c>
    </row>
    <row r="1319" spans="2:65" s="1" customFormat="1" ht="16.5" customHeight="1">
      <c r="B1319" s="31"/>
      <c r="C1319" s="170" t="s">
        <v>2055</v>
      </c>
      <c r="D1319" s="170" t="s">
        <v>266</v>
      </c>
      <c r="E1319" s="171" t="s">
        <v>1240</v>
      </c>
      <c r="F1319" s="172" t="s">
        <v>1241</v>
      </c>
      <c r="G1319" s="173" t="s">
        <v>467</v>
      </c>
      <c r="H1319" s="174">
        <v>1</v>
      </c>
      <c r="I1319" s="175"/>
      <c r="J1319" s="176">
        <f>ROUND(I1319*H1319,2)</f>
        <v>0</v>
      </c>
      <c r="K1319" s="177"/>
      <c r="L1319" s="178"/>
      <c r="M1319" s="179" t="s">
        <v>1</v>
      </c>
      <c r="N1319" s="180" t="s">
        <v>41</v>
      </c>
      <c r="P1319" s="142">
        <f>O1319*H1319</f>
        <v>0</v>
      </c>
      <c r="Q1319" s="142">
        <v>0.00126</v>
      </c>
      <c r="R1319" s="142">
        <f>Q1319*H1319</f>
        <v>0.00126</v>
      </c>
      <c r="S1319" s="142">
        <v>0</v>
      </c>
      <c r="T1319" s="143">
        <f>S1319*H1319</f>
        <v>0</v>
      </c>
      <c r="AR1319" s="144" t="s">
        <v>371</v>
      </c>
      <c r="AT1319" s="144" t="s">
        <v>266</v>
      </c>
      <c r="AU1319" s="144" t="s">
        <v>85</v>
      </c>
      <c r="AY1319" s="16" t="s">
        <v>150</v>
      </c>
      <c r="BE1319" s="145">
        <f>IF(N1319="základní",J1319,0)</f>
        <v>0</v>
      </c>
      <c r="BF1319" s="145">
        <f>IF(N1319="snížená",J1319,0)</f>
        <v>0</v>
      </c>
      <c r="BG1319" s="145">
        <f>IF(N1319="zákl. přenesená",J1319,0)</f>
        <v>0</v>
      </c>
      <c r="BH1319" s="145">
        <f>IF(N1319="sníž. přenesená",J1319,0)</f>
        <v>0</v>
      </c>
      <c r="BI1319" s="145">
        <f>IF(N1319="nulová",J1319,0)</f>
        <v>0</v>
      </c>
      <c r="BJ1319" s="16" t="s">
        <v>83</v>
      </c>
      <c r="BK1319" s="145">
        <f>ROUND(I1319*H1319,2)</f>
        <v>0</v>
      </c>
      <c r="BL1319" s="16" t="s">
        <v>258</v>
      </c>
      <c r="BM1319" s="144" t="s">
        <v>2056</v>
      </c>
    </row>
    <row r="1320" spans="2:47" s="1" customFormat="1" ht="12">
      <c r="B1320" s="31"/>
      <c r="D1320" s="146" t="s">
        <v>158</v>
      </c>
      <c r="F1320" s="147" t="s">
        <v>1207</v>
      </c>
      <c r="I1320" s="148"/>
      <c r="L1320" s="31"/>
      <c r="M1320" s="149"/>
      <c r="T1320" s="53"/>
      <c r="AT1320" s="16" t="s">
        <v>158</v>
      </c>
      <c r="AU1320" s="16" t="s">
        <v>85</v>
      </c>
    </row>
    <row r="1321" spans="2:65" s="1" customFormat="1" ht="16.5" customHeight="1">
      <c r="B1321" s="31"/>
      <c r="C1321" s="170" t="s">
        <v>2057</v>
      </c>
      <c r="D1321" s="170" t="s">
        <v>266</v>
      </c>
      <c r="E1321" s="171" t="s">
        <v>2058</v>
      </c>
      <c r="F1321" s="172" t="s">
        <v>2059</v>
      </c>
      <c r="G1321" s="173" t="s">
        <v>467</v>
      </c>
      <c r="H1321" s="174">
        <v>1</v>
      </c>
      <c r="I1321" s="175"/>
      <c r="J1321" s="176">
        <f>ROUND(I1321*H1321,2)</f>
        <v>0</v>
      </c>
      <c r="K1321" s="177"/>
      <c r="L1321" s="178"/>
      <c r="M1321" s="179" t="s">
        <v>1</v>
      </c>
      <c r="N1321" s="180" t="s">
        <v>41</v>
      </c>
      <c r="P1321" s="142">
        <f>O1321*H1321</f>
        <v>0</v>
      </c>
      <c r="Q1321" s="142">
        <v>0.00126</v>
      </c>
      <c r="R1321" s="142">
        <f>Q1321*H1321</f>
        <v>0.00126</v>
      </c>
      <c r="S1321" s="142">
        <v>0</v>
      </c>
      <c r="T1321" s="143">
        <f>S1321*H1321</f>
        <v>0</v>
      </c>
      <c r="AR1321" s="144" t="s">
        <v>371</v>
      </c>
      <c r="AT1321" s="144" t="s">
        <v>266</v>
      </c>
      <c r="AU1321" s="144" t="s">
        <v>85</v>
      </c>
      <c r="AY1321" s="16" t="s">
        <v>150</v>
      </c>
      <c r="BE1321" s="145">
        <f>IF(N1321="základní",J1321,0)</f>
        <v>0</v>
      </c>
      <c r="BF1321" s="145">
        <f>IF(N1321="snížená",J1321,0)</f>
        <v>0</v>
      </c>
      <c r="BG1321" s="145">
        <f>IF(N1321="zákl. přenesená",J1321,0)</f>
        <v>0</v>
      </c>
      <c r="BH1321" s="145">
        <f>IF(N1321="sníž. přenesená",J1321,0)</f>
        <v>0</v>
      </c>
      <c r="BI1321" s="145">
        <f>IF(N1321="nulová",J1321,0)</f>
        <v>0</v>
      </c>
      <c r="BJ1321" s="16" t="s">
        <v>83</v>
      </c>
      <c r="BK1321" s="145">
        <f>ROUND(I1321*H1321,2)</f>
        <v>0</v>
      </c>
      <c r="BL1321" s="16" t="s">
        <v>258</v>
      </c>
      <c r="BM1321" s="144" t="s">
        <v>2060</v>
      </c>
    </row>
    <row r="1322" spans="2:47" s="1" customFormat="1" ht="12">
      <c r="B1322" s="31"/>
      <c r="D1322" s="146" t="s">
        <v>158</v>
      </c>
      <c r="F1322" s="147" t="s">
        <v>1207</v>
      </c>
      <c r="I1322" s="148"/>
      <c r="L1322" s="31"/>
      <c r="M1322" s="149"/>
      <c r="T1322" s="53"/>
      <c r="AT1322" s="16" t="s">
        <v>158</v>
      </c>
      <c r="AU1322" s="16" t="s">
        <v>85</v>
      </c>
    </row>
    <row r="1323" spans="2:65" s="1" customFormat="1" ht="16.5" customHeight="1">
      <c r="B1323" s="31"/>
      <c r="C1323" s="170" t="s">
        <v>2061</v>
      </c>
      <c r="D1323" s="170" t="s">
        <v>266</v>
      </c>
      <c r="E1323" s="171" t="s">
        <v>2062</v>
      </c>
      <c r="F1323" s="172" t="s">
        <v>2063</v>
      </c>
      <c r="G1323" s="173" t="s">
        <v>467</v>
      </c>
      <c r="H1323" s="174">
        <v>4</v>
      </c>
      <c r="I1323" s="175"/>
      <c r="J1323" s="176">
        <f>ROUND(I1323*H1323,2)</f>
        <v>0</v>
      </c>
      <c r="K1323" s="177"/>
      <c r="L1323" s="178"/>
      <c r="M1323" s="179" t="s">
        <v>1</v>
      </c>
      <c r="N1323" s="180" t="s">
        <v>41</v>
      </c>
      <c r="P1323" s="142">
        <f>O1323*H1323</f>
        <v>0</v>
      </c>
      <c r="Q1323" s="142">
        <v>0.00126</v>
      </c>
      <c r="R1323" s="142">
        <f>Q1323*H1323</f>
        <v>0.00504</v>
      </c>
      <c r="S1323" s="142">
        <v>0</v>
      </c>
      <c r="T1323" s="143">
        <f>S1323*H1323</f>
        <v>0</v>
      </c>
      <c r="AR1323" s="144" t="s">
        <v>371</v>
      </c>
      <c r="AT1323" s="144" t="s">
        <v>266</v>
      </c>
      <c r="AU1323" s="144" t="s">
        <v>85</v>
      </c>
      <c r="AY1323" s="16" t="s">
        <v>150</v>
      </c>
      <c r="BE1323" s="145">
        <f>IF(N1323="základní",J1323,0)</f>
        <v>0</v>
      </c>
      <c r="BF1323" s="145">
        <f>IF(N1323="snížená",J1323,0)</f>
        <v>0</v>
      </c>
      <c r="BG1323" s="145">
        <f>IF(N1323="zákl. přenesená",J1323,0)</f>
        <v>0</v>
      </c>
      <c r="BH1323" s="145">
        <f>IF(N1323="sníž. přenesená",J1323,0)</f>
        <v>0</v>
      </c>
      <c r="BI1323" s="145">
        <f>IF(N1323="nulová",J1323,0)</f>
        <v>0</v>
      </c>
      <c r="BJ1323" s="16" t="s">
        <v>83</v>
      </c>
      <c r="BK1323" s="145">
        <f>ROUND(I1323*H1323,2)</f>
        <v>0</v>
      </c>
      <c r="BL1323" s="16" t="s">
        <v>258</v>
      </c>
      <c r="BM1323" s="144" t="s">
        <v>2064</v>
      </c>
    </row>
    <row r="1324" spans="2:47" s="1" customFormat="1" ht="12">
      <c r="B1324" s="31"/>
      <c r="D1324" s="146" t="s">
        <v>158</v>
      </c>
      <c r="F1324" s="147" t="s">
        <v>1207</v>
      </c>
      <c r="I1324" s="148"/>
      <c r="L1324" s="31"/>
      <c r="M1324" s="182"/>
      <c r="N1324" s="183"/>
      <c r="O1324" s="183"/>
      <c r="P1324" s="183"/>
      <c r="Q1324" s="183"/>
      <c r="R1324" s="183"/>
      <c r="S1324" s="183"/>
      <c r="T1324" s="184"/>
      <c r="AT1324" s="16" t="s">
        <v>158</v>
      </c>
      <c r="AU1324" s="16" t="s">
        <v>85</v>
      </c>
    </row>
    <row r="1325" spans="2:12" s="1" customFormat="1" ht="6.9" customHeight="1">
      <c r="B1325" s="42"/>
      <c r="C1325" s="43"/>
      <c r="D1325" s="43"/>
      <c r="E1325" s="43"/>
      <c r="F1325" s="43"/>
      <c r="G1325" s="43"/>
      <c r="H1325" s="43"/>
      <c r="I1325" s="43"/>
      <c r="J1325" s="43"/>
      <c r="K1325" s="43"/>
      <c r="L1325" s="31"/>
    </row>
  </sheetData>
  <sheetProtection algorithmName="SHA-512" hashValue="jMUCR1UFeJVCiJIUjDafsGBtwfuU+ol9FyG1PEOvf2LtUfdg7N99jG6dv8h4lur0NdTW/yxnhSuO8TX8GuhwoQ==" saltValue="D/HVQvKKSQPsH9A2ouu1Xey7PslLGCj6t7kHJuPUZKI4JOtxt1yBvoCJ4PfqtTXSSZJ4yu4HPV1fqMv18L2m9w==" spinCount="100000" sheet="1" objects="1" scenarios="1" formatColumns="0" formatRows="0" autoFilter="0"/>
  <autoFilter ref="C146:K1324"/>
  <mergeCells count="9">
    <mergeCell ref="E87:H87"/>
    <mergeCell ref="E137:H137"/>
    <mergeCell ref="E139:H13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44"/>
  <sheetViews>
    <sheetView showGridLines="0" workbookViewId="0" topLeftCell="A113">
      <selection activeCell="I136" sqref="I13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742"/>
      <c r="M2" s="742"/>
      <c r="N2" s="742"/>
      <c r="O2" s="742"/>
      <c r="P2" s="742"/>
      <c r="Q2" s="742"/>
      <c r="R2" s="742"/>
      <c r="S2" s="742"/>
      <c r="T2" s="742"/>
      <c r="U2" s="742"/>
      <c r="V2" s="742"/>
      <c r="AT2" s="16" t="s">
        <v>88</v>
      </c>
    </row>
    <row r="3" spans="2:46" ht="6.9" customHeight="1">
      <c r="B3" s="17"/>
      <c r="C3" s="18"/>
      <c r="D3" s="18"/>
      <c r="E3" s="18"/>
      <c r="F3" s="18"/>
      <c r="G3" s="18"/>
      <c r="H3" s="18"/>
      <c r="I3" s="18"/>
      <c r="J3" s="18"/>
      <c r="K3" s="18"/>
      <c r="L3" s="19"/>
      <c r="AT3" s="16" t="s">
        <v>85</v>
      </c>
    </row>
    <row r="4" spans="2:46" ht="24.9" customHeight="1">
      <c r="B4" s="19"/>
      <c r="D4" s="20" t="s">
        <v>95</v>
      </c>
      <c r="L4" s="19"/>
      <c r="M4" s="85" t="s">
        <v>10</v>
      </c>
      <c r="AT4" s="16" t="s">
        <v>4</v>
      </c>
    </row>
    <row r="5" spans="2:12" ht="6.9" customHeight="1">
      <c r="B5" s="19"/>
      <c r="L5" s="19"/>
    </row>
    <row r="6" spans="2:12" ht="12" customHeight="1">
      <c r="B6" s="19"/>
      <c r="D6" s="26" t="s">
        <v>16</v>
      </c>
      <c r="L6" s="19"/>
    </row>
    <row r="7" spans="2:12" ht="16.5" customHeight="1">
      <c r="B7" s="19"/>
      <c r="E7" s="781" t="str">
        <f>'Rekapitulace stavby'!K6</f>
        <v>Vstupní budova Muzea lidových staveb v Kouřimi</v>
      </c>
      <c r="F7" s="782"/>
      <c r="G7" s="782"/>
      <c r="H7" s="782"/>
      <c r="L7" s="19"/>
    </row>
    <row r="8" spans="2:12" s="1" customFormat="1" ht="12" customHeight="1">
      <c r="B8" s="31"/>
      <c r="D8" s="26" t="s">
        <v>96</v>
      </c>
      <c r="L8" s="31"/>
    </row>
    <row r="9" spans="2:12" s="1" customFormat="1" ht="16.5" customHeight="1">
      <c r="B9" s="31"/>
      <c r="E9" s="763" t="s">
        <v>2065</v>
      </c>
      <c r="F9" s="780"/>
      <c r="G9" s="780"/>
      <c r="H9" s="780"/>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23. 11. 2023</v>
      </c>
      <c r="L12" s="31"/>
    </row>
    <row r="13" spans="2:12" s="1" customFormat="1" ht="10.65"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83" t="str">
        <f>'Rekapitulace stavby'!E14</f>
        <v>Vyplň údaj</v>
      </c>
      <c r="F18" s="753"/>
      <c r="G18" s="753"/>
      <c r="H18" s="753"/>
      <c r="I18" s="26" t="s">
        <v>27</v>
      </c>
      <c r="J18" s="27" t="str">
        <f>'Rekapitulace stavby'!AN14</f>
        <v>Vyplň údaj</v>
      </c>
      <c r="L18" s="31"/>
    </row>
    <row r="19" spans="2:12" s="1" customFormat="1" ht="6.9"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 customHeight="1">
      <c r="B25" s="31"/>
      <c r="L25" s="31"/>
    </row>
    <row r="26" spans="2:12" s="1" customFormat="1" ht="12" customHeight="1">
      <c r="B26" s="31"/>
      <c r="D26" s="26" t="s">
        <v>35</v>
      </c>
      <c r="L26" s="31"/>
    </row>
    <row r="27" spans="2:12" s="7" customFormat="1" ht="16.5" customHeight="1">
      <c r="B27" s="86"/>
      <c r="E27" s="757" t="s">
        <v>1</v>
      </c>
      <c r="F27" s="757"/>
      <c r="G27" s="757"/>
      <c r="H27" s="757"/>
      <c r="L27" s="86"/>
    </row>
    <row r="28" spans="2:12" s="1" customFormat="1" ht="6.9" customHeight="1">
      <c r="B28" s="31"/>
      <c r="L28" s="31"/>
    </row>
    <row r="29" spans="2:12" s="1" customFormat="1" ht="6.9" customHeight="1">
      <c r="B29" s="31"/>
      <c r="D29" s="51"/>
      <c r="E29" s="51"/>
      <c r="F29" s="51"/>
      <c r="G29" s="51"/>
      <c r="H29" s="51"/>
      <c r="I29" s="51"/>
      <c r="J29" s="51"/>
      <c r="K29" s="51"/>
      <c r="L29" s="31"/>
    </row>
    <row r="30" spans="2:12" s="1" customFormat="1" ht="25.35" customHeight="1">
      <c r="B30" s="31"/>
      <c r="D30" s="87" t="s">
        <v>36</v>
      </c>
      <c r="J30" s="63">
        <f>ROUND(J123,2)</f>
        <v>0</v>
      </c>
      <c r="L30" s="31"/>
    </row>
    <row r="31" spans="2:12" s="1" customFormat="1" ht="6.9" customHeight="1">
      <c r="B31" s="31"/>
      <c r="D31" s="51"/>
      <c r="E31" s="51"/>
      <c r="F31" s="51"/>
      <c r="G31" s="51"/>
      <c r="H31" s="51"/>
      <c r="I31" s="51"/>
      <c r="J31" s="51"/>
      <c r="K31" s="51"/>
      <c r="L31" s="31"/>
    </row>
    <row r="32" spans="2:12" s="1" customFormat="1" ht="14.4" customHeight="1">
      <c r="B32" s="31"/>
      <c r="F32" s="88" t="s">
        <v>38</v>
      </c>
      <c r="I32" s="88" t="s">
        <v>37</v>
      </c>
      <c r="J32" s="88" t="s">
        <v>39</v>
      </c>
      <c r="L32" s="31"/>
    </row>
    <row r="33" spans="2:12" s="1" customFormat="1" ht="14.4" customHeight="1">
      <c r="B33" s="31"/>
      <c r="D33" s="89" t="s">
        <v>40</v>
      </c>
      <c r="E33" s="26" t="s">
        <v>41</v>
      </c>
      <c r="F33" s="90">
        <f>ROUND((SUM(BE123:BE143)),2)</f>
        <v>0</v>
      </c>
      <c r="I33" s="91">
        <v>0.21</v>
      </c>
      <c r="J33" s="90">
        <f>ROUND(((SUM(BE123:BE143))*I33),2)</f>
        <v>0</v>
      </c>
      <c r="L33" s="31"/>
    </row>
    <row r="34" spans="2:12" s="1" customFormat="1" ht="14.4" customHeight="1">
      <c r="B34" s="31"/>
      <c r="E34" s="26" t="s">
        <v>42</v>
      </c>
      <c r="F34" s="90">
        <f>ROUND((SUM(BF123:BF143)),2)</f>
        <v>0</v>
      </c>
      <c r="I34" s="91">
        <v>0.15</v>
      </c>
      <c r="J34" s="90">
        <f>ROUND(((SUM(BF123:BF143))*I34),2)</f>
        <v>0</v>
      </c>
      <c r="L34" s="31"/>
    </row>
    <row r="35" spans="2:12" s="1" customFormat="1" ht="14.4" customHeight="1" hidden="1">
      <c r="B35" s="31"/>
      <c r="E35" s="26" t="s">
        <v>43</v>
      </c>
      <c r="F35" s="90">
        <f>ROUND((SUM(BG123:BG143)),2)</f>
        <v>0</v>
      </c>
      <c r="I35" s="91">
        <v>0.21</v>
      </c>
      <c r="J35" s="90">
        <f>0</f>
        <v>0</v>
      </c>
      <c r="L35" s="31"/>
    </row>
    <row r="36" spans="2:12" s="1" customFormat="1" ht="14.4" customHeight="1" hidden="1">
      <c r="B36" s="31"/>
      <c r="E36" s="26" t="s">
        <v>44</v>
      </c>
      <c r="F36" s="90">
        <f>ROUND((SUM(BH123:BH143)),2)</f>
        <v>0</v>
      </c>
      <c r="I36" s="91">
        <v>0.15</v>
      </c>
      <c r="J36" s="90">
        <f>0</f>
        <v>0</v>
      </c>
      <c r="L36" s="31"/>
    </row>
    <row r="37" spans="2:12" s="1" customFormat="1" ht="14.4" customHeight="1" hidden="1">
      <c r="B37" s="31"/>
      <c r="E37" s="26" t="s">
        <v>45</v>
      </c>
      <c r="F37" s="90">
        <f>ROUND((SUM(BI123:BI143)),2)</f>
        <v>0</v>
      </c>
      <c r="I37" s="91">
        <v>0</v>
      </c>
      <c r="J37" s="90">
        <f>0</f>
        <v>0</v>
      </c>
      <c r="L37" s="31"/>
    </row>
    <row r="38" spans="2:12" s="1" customFormat="1" ht="6.9" customHeight="1">
      <c r="B38" s="31"/>
      <c r="L38" s="31"/>
    </row>
    <row r="39" spans="2:12" s="1" customFormat="1" ht="25.35" customHeight="1">
      <c r="B39" s="31"/>
      <c r="C39" s="92"/>
      <c r="D39" s="93" t="s">
        <v>46</v>
      </c>
      <c r="E39" s="54"/>
      <c r="F39" s="54"/>
      <c r="G39" s="94" t="s">
        <v>47</v>
      </c>
      <c r="H39" s="95" t="s">
        <v>48</v>
      </c>
      <c r="I39" s="54"/>
      <c r="J39" s="96">
        <f>SUM(J30:J37)</f>
        <v>0</v>
      </c>
      <c r="K39" s="97"/>
      <c r="L39" s="31"/>
    </row>
    <row r="40" spans="2:12" s="1" customFormat="1" ht="14.4" customHeight="1">
      <c r="B40" s="31"/>
      <c r="L40" s="31"/>
    </row>
    <row r="41" spans="2:12" ht="14.4" customHeight="1">
      <c r="B41" s="19"/>
      <c r="L41" s="19"/>
    </row>
    <row r="42" spans="2:12" ht="14.4" customHeight="1">
      <c r="B42" s="19"/>
      <c r="L42" s="19"/>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39" t="s">
        <v>49</v>
      </c>
      <c r="E50" s="40"/>
      <c r="F50" s="40"/>
      <c r="G50" s="39" t="s">
        <v>50</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3.2">
      <c r="B61" s="31"/>
      <c r="D61" s="41" t="s">
        <v>51</v>
      </c>
      <c r="E61" s="33"/>
      <c r="F61" s="98" t="s">
        <v>52</v>
      </c>
      <c r="G61" s="41" t="s">
        <v>51</v>
      </c>
      <c r="H61" s="33"/>
      <c r="I61" s="33"/>
      <c r="J61" s="99" t="s">
        <v>52</v>
      </c>
      <c r="K61" s="33"/>
      <c r="L61" s="31"/>
    </row>
    <row r="62" spans="2:12" ht="12">
      <c r="B62" s="19"/>
      <c r="L62" s="19"/>
    </row>
    <row r="63" spans="2:12" ht="12">
      <c r="B63" s="19"/>
      <c r="L63" s="19"/>
    </row>
    <row r="64" spans="2:12" ht="12">
      <c r="B64" s="19"/>
      <c r="L64" s="19"/>
    </row>
    <row r="65" spans="2:12" s="1" customFormat="1" ht="13.2">
      <c r="B65" s="31"/>
      <c r="D65" s="39" t="s">
        <v>53</v>
      </c>
      <c r="E65" s="40"/>
      <c r="F65" s="40"/>
      <c r="G65" s="39" t="s">
        <v>54</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3.2">
      <c r="B76" s="31"/>
      <c r="D76" s="41" t="s">
        <v>51</v>
      </c>
      <c r="E76" s="33"/>
      <c r="F76" s="98" t="s">
        <v>52</v>
      </c>
      <c r="G76" s="41" t="s">
        <v>51</v>
      </c>
      <c r="H76" s="33"/>
      <c r="I76" s="33"/>
      <c r="J76" s="99" t="s">
        <v>52</v>
      </c>
      <c r="K76" s="33"/>
      <c r="L76" s="31"/>
    </row>
    <row r="77" spans="2:12" s="1" customFormat="1" ht="14.4" customHeight="1">
      <c r="B77" s="42"/>
      <c r="C77" s="43"/>
      <c r="D77" s="43"/>
      <c r="E77" s="43"/>
      <c r="F77" s="43"/>
      <c r="G77" s="43"/>
      <c r="H77" s="43"/>
      <c r="I77" s="43"/>
      <c r="J77" s="43"/>
      <c r="K77" s="43"/>
      <c r="L77" s="31"/>
    </row>
    <row r="81" spans="2:12" s="1" customFormat="1" ht="6.9" customHeight="1">
      <c r="B81" s="44"/>
      <c r="C81" s="45"/>
      <c r="D81" s="45"/>
      <c r="E81" s="45"/>
      <c r="F81" s="45"/>
      <c r="G81" s="45"/>
      <c r="H81" s="45"/>
      <c r="I81" s="45"/>
      <c r="J81" s="45"/>
      <c r="K81" s="45"/>
      <c r="L81" s="31"/>
    </row>
    <row r="82" spans="2:12" s="1" customFormat="1" ht="24.9" customHeight="1">
      <c r="B82" s="31"/>
      <c r="C82" s="20" t="s">
        <v>99</v>
      </c>
      <c r="L82" s="31"/>
    </row>
    <row r="83" spans="2:12" s="1" customFormat="1" ht="6.9" customHeight="1">
      <c r="B83" s="31"/>
      <c r="L83" s="31"/>
    </row>
    <row r="84" spans="2:12" s="1" customFormat="1" ht="12" customHeight="1">
      <c r="B84" s="31"/>
      <c r="C84" s="26" t="s">
        <v>16</v>
      </c>
      <c r="L84" s="31"/>
    </row>
    <row r="85" spans="2:12" s="1" customFormat="1" ht="16.5" customHeight="1">
      <c r="B85" s="31"/>
      <c r="E85" s="781" t="str">
        <f>E7</f>
        <v>Vstupní budova Muzea lidových staveb v Kouřimi</v>
      </c>
      <c r="F85" s="782"/>
      <c r="G85" s="782"/>
      <c r="H85" s="782"/>
      <c r="L85" s="31"/>
    </row>
    <row r="86" spans="2:12" s="1" customFormat="1" ht="12" customHeight="1">
      <c r="B86" s="31"/>
      <c r="C86" s="26" t="s">
        <v>96</v>
      </c>
      <c r="L86" s="31"/>
    </row>
    <row r="87" spans="2:12" s="1" customFormat="1" ht="16.5" customHeight="1">
      <c r="B87" s="31"/>
      <c r="E87" s="763" t="str">
        <f>E9</f>
        <v>02 - Profese</v>
      </c>
      <c r="F87" s="780"/>
      <c r="G87" s="780"/>
      <c r="H87" s="780"/>
      <c r="L87" s="31"/>
    </row>
    <row r="88" spans="2:12" s="1" customFormat="1" ht="6.9" customHeight="1">
      <c r="B88" s="31"/>
      <c r="L88" s="31"/>
    </row>
    <row r="89" spans="2:12" s="1" customFormat="1" ht="12" customHeight="1">
      <c r="B89" s="31"/>
      <c r="C89" s="26" t="s">
        <v>20</v>
      </c>
      <c r="F89" s="24" t="str">
        <f>F12</f>
        <v>Kouřim</v>
      </c>
      <c r="I89" s="26" t="s">
        <v>22</v>
      </c>
      <c r="J89" s="50" t="str">
        <f>IF(J12="","",J12)</f>
        <v>23. 11. 2023</v>
      </c>
      <c r="L89" s="31"/>
    </row>
    <row r="90" spans="2:12" s="1" customFormat="1" ht="6.9" customHeight="1">
      <c r="B90" s="31"/>
      <c r="L90" s="31"/>
    </row>
    <row r="91" spans="2:12" s="1" customFormat="1" ht="15.15" customHeight="1">
      <c r="B91" s="31"/>
      <c r="C91" s="26" t="s">
        <v>24</v>
      </c>
      <c r="F91" s="24" t="str">
        <f>E15</f>
        <v>Regionální muzeum v Kouřimi</v>
      </c>
      <c r="I91" s="26" t="s">
        <v>30</v>
      </c>
      <c r="J91" s="29" t="str">
        <f>E21</f>
        <v>IHARCH s.r.o.</v>
      </c>
      <c r="L91" s="31"/>
    </row>
    <row r="92" spans="2:12" s="1" customFormat="1" ht="15.15"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100</v>
      </c>
      <c r="D94" s="92"/>
      <c r="E94" s="92"/>
      <c r="F94" s="92"/>
      <c r="G94" s="92"/>
      <c r="H94" s="92"/>
      <c r="I94" s="92"/>
      <c r="J94" s="101" t="s">
        <v>101</v>
      </c>
      <c r="K94" s="92"/>
      <c r="L94" s="31"/>
    </row>
    <row r="95" spans="2:12" s="1" customFormat="1" ht="10.35" customHeight="1">
      <c r="B95" s="31"/>
      <c r="L95" s="31"/>
    </row>
    <row r="96" spans="2:47" s="1" customFormat="1" ht="22.65" customHeight="1">
      <c r="B96" s="31"/>
      <c r="C96" s="102" t="s">
        <v>102</v>
      </c>
      <c r="J96" s="63">
        <f>J123</f>
        <v>0</v>
      </c>
      <c r="L96" s="31"/>
      <c r="AU96" s="16" t="s">
        <v>103</v>
      </c>
    </row>
    <row r="97" spans="2:12" s="8" customFormat="1" ht="24.9" customHeight="1">
      <c r="B97" s="103"/>
      <c r="D97" s="104" t="s">
        <v>113</v>
      </c>
      <c r="E97" s="105"/>
      <c r="F97" s="105"/>
      <c r="G97" s="105"/>
      <c r="H97" s="105"/>
      <c r="I97" s="105"/>
      <c r="J97" s="106">
        <f>J124</f>
        <v>0</v>
      </c>
      <c r="L97" s="103"/>
    </row>
    <row r="98" spans="2:12" s="9" customFormat="1" ht="19.95" customHeight="1">
      <c r="B98" s="107"/>
      <c r="D98" s="108" t="s">
        <v>2066</v>
      </c>
      <c r="E98" s="109"/>
      <c r="F98" s="109"/>
      <c r="G98" s="109"/>
      <c r="H98" s="109"/>
      <c r="I98" s="109"/>
      <c r="J98" s="110">
        <f>J125</f>
        <v>0</v>
      </c>
      <c r="L98" s="107"/>
    </row>
    <row r="99" spans="2:12" s="9" customFormat="1" ht="19.95" customHeight="1">
      <c r="B99" s="107"/>
      <c r="D99" s="108" t="s">
        <v>2067</v>
      </c>
      <c r="E99" s="109"/>
      <c r="F99" s="109"/>
      <c r="G99" s="109"/>
      <c r="H99" s="109"/>
      <c r="I99" s="109"/>
      <c r="J99" s="110">
        <f>J128</f>
        <v>0</v>
      </c>
      <c r="L99" s="107"/>
    </row>
    <row r="100" spans="2:12" s="9" customFormat="1" ht="19.95" customHeight="1">
      <c r="B100" s="107"/>
      <c r="D100" s="108" t="s">
        <v>2068</v>
      </c>
      <c r="E100" s="109"/>
      <c r="F100" s="109"/>
      <c r="G100" s="109"/>
      <c r="H100" s="109"/>
      <c r="I100" s="109"/>
      <c r="J100" s="110">
        <f>J131</f>
        <v>0</v>
      </c>
      <c r="L100" s="107"/>
    </row>
    <row r="101" spans="2:12" s="8" customFormat="1" ht="24.9" customHeight="1">
      <c r="B101" s="103"/>
      <c r="D101" s="104" t="s">
        <v>133</v>
      </c>
      <c r="E101" s="105"/>
      <c r="F101" s="105"/>
      <c r="G101" s="105"/>
      <c r="H101" s="105"/>
      <c r="I101" s="105"/>
      <c r="J101" s="106">
        <f>J134</f>
        <v>0</v>
      </c>
      <c r="L101" s="103"/>
    </row>
    <row r="102" spans="2:12" s="9" customFormat="1" ht="19.95" customHeight="1">
      <c r="B102" s="107"/>
      <c r="D102" s="108" t="s">
        <v>2069</v>
      </c>
      <c r="E102" s="109"/>
      <c r="F102" s="109"/>
      <c r="G102" s="109"/>
      <c r="H102" s="109"/>
      <c r="I102" s="109"/>
      <c r="J102" s="110">
        <f>J135</f>
        <v>0</v>
      </c>
      <c r="L102" s="107"/>
    </row>
    <row r="103" spans="2:12" s="9" customFormat="1" ht="19.95" customHeight="1">
      <c r="B103" s="107"/>
      <c r="D103" s="108" t="s">
        <v>2070</v>
      </c>
      <c r="E103" s="109"/>
      <c r="F103" s="109"/>
      <c r="G103" s="109"/>
      <c r="H103" s="109"/>
      <c r="I103" s="109"/>
      <c r="J103" s="110">
        <f>J142</f>
        <v>0</v>
      </c>
      <c r="L103" s="107"/>
    </row>
    <row r="104" spans="2:12" s="1" customFormat="1" ht="21.75" customHeight="1">
      <c r="B104" s="31"/>
      <c r="L104" s="31"/>
    </row>
    <row r="105" spans="2:12" s="1" customFormat="1" ht="6.9" customHeight="1">
      <c r="B105" s="42"/>
      <c r="C105" s="43"/>
      <c r="D105" s="43"/>
      <c r="E105" s="43"/>
      <c r="F105" s="43"/>
      <c r="G105" s="43"/>
      <c r="H105" s="43"/>
      <c r="I105" s="43"/>
      <c r="J105" s="43"/>
      <c r="K105" s="43"/>
      <c r="L105" s="31"/>
    </row>
    <row r="109" spans="2:12" s="1" customFormat="1" ht="6.9" customHeight="1">
      <c r="B109" s="44"/>
      <c r="C109" s="45"/>
      <c r="D109" s="45"/>
      <c r="E109" s="45"/>
      <c r="F109" s="45"/>
      <c r="G109" s="45"/>
      <c r="H109" s="45"/>
      <c r="I109" s="45"/>
      <c r="J109" s="45"/>
      <c r="K109" s="45"/>
      <c r="L109" s="31"/>
    </row>
    <row r="110" spans="2:12" s="1" customFormat="1" ht="24.9" customHeight="1">
      <c r="B110" s="31"/>
      <c r="C110" s="20" t="s">
        <v>135</v>
      </c>
      <c r="L110" s="31"/>
    </row>
    <row r="111" spans="2:12" s="1" customFormat="1" ht="6.9" customHeight="1">
      <c r="B111" s="31"/>
      <c r="L111" s="31"/>
    </row>
    <row r="112" spans="2:12" s="1" customFormat="1" ht="12" customHeight="1">
      <c r="B112" s="31"/>
      <c r="C112" s="26" t="s">
        <v>16</v>
      </c>
      <c r="L112" s="31"/>
    </row>
    <row r="113" spans="2:12" s="1" customFormat="1" ht="16.5" customHeight="1">
      <c r="B113" s="31"/>
      <c r="E113" s="781" t="str">
        <f>E7</f>
        <v>Vstupní budova Muzea lidových staveb v Kouřimi</v>
      </c>
      <c r="F113" s="782"/>
      <c r="G113" s="782"/>
      <c r="H113" s="782"/>
      <c r="L113" s="31"/>
    </row>
    <row r="114" spans="2:12" s="1" customFormat="1" ht="12" customHeight="1">
      <c r="B114" s="31"/>
      <c r="C114" s="26" t="s">
        <v>96</v>
      </c>
      <c r="L114" s="31"/>
    </row>
    <row r="115" spans="2:12" s="1" customFormat="1" ht="16.5" customHeight="1">
      <c r="B115" s="31"/>
      <c r="E115" s="763" t="str">
        <f>E9</f>
        <v>02 - Profese</v>
      </c>
      <c r="F115" s="780"/>
      <c r="G115" s="780"/>
      <c r="H115" s="780"/>
      <c r="L115" s="31"/>
    </row>
    <row r="116" spans="2:12" s="1" customFormat="1" ht="6.9" customHeight="1">
      <c r="B116" s="31"/>
      <c r="L116" s="31"/>
    </row>
    <row r="117" spans="2:12" s="1" customFormat="1" ht="12" customHeight="1">
      <c r="B117" s="31"/>
      <c r="C117" s="26" t="s">
        <v>20</v>
      </c>
      <c r="F117" s="24" t="str">
        <f>F12</f>
        <v>Kouřim</v>
      </c>
      <c r="I117" s="26" t="s">
        <v>22</v>
      </c>
      <c r="J117" s="50" t="str">
        <f>IF(J12="","",J12)</f>
        <v>23. 11. 2023</v>
      </c>
      <c r="L117" s="31"/>
    </row>
    <row r="118" spans="2:12" s="1" customFormat="1" ht="6.9" customHeight="1">
      <c r="B118" s="31"/>
      <c r="L118" s="31"/>
    </row>
    <row r="119" spans="2:12" s="1" customFormat="1" ht="15.15" customHeight="1">
      <c r="B119" s="31"/>
      <c r="C119" s="26" t="s">
        <v>24</v>
      </c>
      <c r="F119" s="24" t="str">
        <f>E15</f>
        <v>Regionální muzeum v Kouřimi</v>
      </c>
      <c r="I119" s="26" t="s">
        <v>30</v>
      </c>
      <c r="J119" s="29" t="str">
        <f>E21</f>
        <v>IHARCH s.r.o.</v>
      </c>
      <c r="L119" s="31"/>
    </row>
    <row r="120" spans="2:12" s="1" customFormat="1" ht="15.15" customHeight="1">
      <c r="B120" s="31"/>
      <c r="C120" s="26" t="s">
        <v>28</v>
      </c>
      <c r="F120" s="24" t="str">
        <f>IF(E18="","",E18)</f>
        <v>Vyplň údaj</v>
      </c>
      <c r="I120" s="26" t="s">
        <v>33</v>
      </c>
      <c r="J120" s="29" t="str">
        <f>E24</f>
        <v xml:space="preserve"> </v>
      </c>
      <c r="L120" s="31"/>
    </row>
    <row r="121" spans="2:12" s="1" customFormat="1" ht="10.35" customHeight="1">
      <c r="B121" s="31"/>
      <c r="L121" s="31"/>
    </row>
    <row r="122" spans="2:20" s="10" customFormat="1" ht="29.25" customHeight="1">
      <c r="B122" s="111"/>
      <c r="C122" s="112" t="s">
        <v>136</v>
      </c>
      <c r="D122" s="113" t="s">
        <v>61</v>
      </c>
      <c r="E122" s="113" t="s">
        <v>57</v>
      </c>
      <c r="F122" s="113" t="s">
        <v>58</v>
      </c>
      <c r="G122" s="113" t="s">
        <v>137</v>
      </c>
      <c r="H122" s="113" t="s">
        <v>138</v>
      </c>
      <c r="I122" s="113" t="s">
        <v>139</v>
      </c>
      <c r="J122" s="114" t="s">
        <v>101</v>
      </c>
      <c r="K122" s="115" t="s">
        <v>140</v>
      </c>
      <c r="L122" s="111"/>
      <c r="M122" s="56" t="s">
        <v>1</v>
      </c>
      <c r="N122" s="57" t="s">
        <v>40</v>
      </c>
      <c r="O122" s="57" t="s">
        <v>141</v>
      </c>
      <c r="P122" s="57" t="s">
        <v>142</v>
      </c>
      <c r="Q122" s="57" t="s">
        <v>143</v>
      </c>
      <c r="R122" s="57" t="s">
        <v>144</v>
      </c>
      <c r="S122" s="57" t="s">
        <v>145</v>
      </c>
      <c r="T122" s="58" t="s">
        <v>146</v>
      </c>
    </row>
    <row r="123" spans="2:63" s="1" customFormat="1" ht="22.65" customHeight="1">
      <c r="B123" s="31"/>
      <c r="C123" s="61" t="s">
        <v>147</v>
      </c>
      <c r="J123" s="116">
        <f>BK123</f>
        <v>0</v>
      </c>
      <c r="L123" s="31"/>
      <c r="M123" s="59"/>
      <c r="N123" s="51"/>
      <c r="O123" s="51"/>
      <c r="P123" s="117">
        <f>P124+P134</f>
        <v>0</v>
      </c>
      <c r="Q123" s="51"/>
      <c r="R123" s="117">
        <f>R124+R134</f>
        <v>0.0016099999999999999</v>
      </c>
      <c r="S123" s="51"/>
      <c r="T123" s="118">
        <f>T124+T134</f>
        <v>0</v>
      </c>
      <c r="AT123" s="16" t="s">
        <v>75</v>
      </c>
      <c r="AU123" s="16" t="s">
        <v>103</v>
      </c>
      <c r="BK123" s="119">
        <f>BK124+BK134</f>
        <v>0</v>
      </c>
    </row>
    <row r="124" spans="2:63" s="11" customFormat="1" ht="25.95" customHeight="1">
      <c r="B124" s="120"/>
      <c r="D124" s="121" t="s">
        <v>75</v>
      </c>
      <c r="E124" s="122" t="s">
        <v>780</v>
      </c>
      <c r="F124" s="122" t="s">
        <v>781</v>
      </c>
      <c r="I124" s="123"/>
      <c r="J124" s="124">
        <f>BK124</f>
        <v>0</v>
      </c>
      <c r="L124" s="120"/>
      <c r="M124" s="125"/>
      <c r="P124" s="126">
        <f>P125+P128+P131</f>
        <v>0</v>
      </c>
      <c r="R124" s="126">
        <f>R125+R128+R131</f>
        <v>0.0016099999999999999</v>
      </c>
      <c r="T124" s="127">
        <f>T125+T128+T131</f>
        <v>0</v>
      </c>
      <c r="AR124" s="121" t="s">
        <v>85</v>
      </c>
      <c r="AT124" s="128" t="s">
        <v>75</v>
      </c>
      <c r="AU124" s="128" t="s">
        <v>76</v>
      </c>
      <c r="AY124" s="121" t="s">
        <v>150</v>
      </c>
      <c r="BK124" s="129">
        <f>BK125+BK128+BK131</f>
        <v>0</v>
      </c>
    </row>
    <row r="125" spans="2:63" s="11" customFormat="1" ht="22.65" customHeight="1">
      <c r="B125" s="120"/>
      <c r="D125" s="121" t="s">
        <v>75</v>
      </c>
      <c r="E125" s="130" t="s">
        <v>2071</v>
      </c>
      <c r="F125" s="130" t="s">
        <v>2072</v>
      </c>
      <c r="I125" s="123"/>
      <c r="J125" s="131">
        <f>BK125</f>
        <v>0</v>
      </c>
      <c r="L125" s="120"/>
      <c r="M125" s="125"/>
      <c r="P125" s="126">
        <f>SUM(P126:P127)</f>
        <v>0</v>
      </c>
      <c r="R125" s="126">
        <f>SUM(R126:R127)</f>
        <v>0</v>
      </c>
      <c r="T125" s="127">
        <f>SUM(T126:T127)</f>
        <v>0</v>
      </c>
      <c r="AR125" s="121" t="s">
        <v>85</v>
      </c>
      <c r="AT125" s="128" t="s">
        <v>75</v>
      </c>
      <c r="AU125" s="128" t="s">
        <v>83</v>
      </c>
      <c r="AY125" s="121" t="s">
        <v>150</v>
      </c>
      <c r="BK125" s="129">
        <f>SUM(BK126:BK127)</f>
        <v>0</v>
      </c>
    </row>
    <row r="126" spans="2:65" s="1" customFormat="1" ht="16.5" customHeight="1">
      <c r="B126" s="31"/>
      <c r="C126" s="132" t="s">
        <v>83</v>
      </c>
      <c r="D126" s="132" t="s">
        <v>595</v>
      </c>
      <c r="E126" s="133" t="s">
        <v>2073</v>
      </c>
      <c r="F126" s="134" t="s">
        <v>2074</v>
      </c>
      <c r="G126" s="135" t="s">
        <v>2075</v>
      </c>
      <c r="H126" s="136">
        <v>1</v>
      </c>
      <c r="I126" s="137">
        <f>'ZTI Stavba'!I21:J21</f>
        <v>0</v>
      </c>
      <c r="J126" s="138">
        <f>ROUND(I126*H126,2)</f>
        <v>0</v>
      </c>
      <c r="K126" s="139"/>
      <c r="L126" s="31"/>
      <c r="M126" s="140" t="s">
        <v>1</v>
      </c>
      <c r="N126" s="141" t="s">
        <v>41</v>
      </c>
      <c r="P126" s="142">
        <f>O126*H126</f>
        <v>0</v>
      </c>
      <c r="Q126" s="142">
        <v>0</v>
      </c>
      <c r="R126" s="142">
        <f>Q126*H126</f>
        <v>0</v>
      </c>
      <c r="S126" s="142">
        <v>0</v>
      </c>
      <c r="T126" s="143">
        <f>S126*H126</f>
        <v>0</v>
      </c>
      <c r="AR126" s="144" t="s">
        <v>258</v>
      </c>
      <c r="AT126" s="144" t="s">
        <v>152</v>
      </c>
      <c r="AU126" s="144" t="s">
        <v>85</v>
      </c>
      <c r="AY126" s="16" t="s">
        <v>150</v>
      </c>
      <c r="BE126" s="145">
        <f>IF(N126="základní",J126,0)</f>
        <v>0</v>
      </c>
      <c r="BF126" s="145">
        <f>IF(N126="snížená",J126,0)</f>
        <v>0</v>
      </c>
      <c r="BG126" s="145">
        <f>IF(N126="zákl. přenesená",J126,0)</f>
        <v>0</v>
      </c>
      <c r="BH126" s="145">
        <f>IF(N126="sníž. přenesená",J126,0)</f>
        <v>0</v>
      </c>
      <c r="BI126" s="145">
        <f>IF(N126="nulová",J126,0)</f>
        <v>0</v>
      </c>
      <c r="BJ126" s="16" t="s">
        <v>83</v>
      </c>
      <c r="BK126" s="145">
        <f>ROUND(I126*H126,2)</f>
        <v>0</v>
      </c>
      <c r="BL126" s="16" t="s">
        <v>258</v>
      </c>
      <c r="BM126" s="144" t="s">
        <v>2076</v>
      </c>
    </row>
    <row r="127" spans="2:47" s="1" customFormat="1" ht="12">
      <c r="B127" s="31"/>
      <c r="D127" s="146" t="s">
        <v>158</v>
      </c>
      <c r="F127" s="147" t="s">
        <v>2077</v>
      </c>
      <c r="I127" s="148"/>
      <c r="L127" s="31"/>
      <c r="M127" s="149"/>
      <c r="T127" s="53"/>
      <c r="AT127" s="16" t="s">
        <v>158</v>
      </c>
      <c r="AU127" s="16" t="s">
        <v>85</v>
      </c>
    </row>
    <row r="128" spans="2:63" s="11" customFormat="1" ht="22.65" customHeight="1">
      <c r="B128" s="120"/>
      <c r="D128" s="121" t="s">
        <v>75</v>
      </c>
      <c r="E128" s="130" t="s">
        <v>2078</v>
      </c>
      <c r="F128" s="130" t="s">
        <v>2079</v>
      </c>
      <c r="I128" s="123"/>
      <c r="J128" s="131">
        <f>BK128</f>
        <v>0</v>
      </c>
      <c r="L128" s="120"/>
      <c r="M128" s="125"/>
      <c r="P128" s="126">
        <f>SUM(P129:P130)</f>
        <v>0</v>
      </c>
      <c r="R128" s="126">
        <f>SUM(R129:R130)</f>
        <v>0.0004</v>
      </c>
      <c r="T128" s="127">
        <f>SUM(T129:T130)</f>
        <v>0</v>
      </c>
      <c r="AR128" s="121" t="s">
        <v>85</v>
      </c>
      <c r="AT128" s="128" t="s">
        <v>75</v>
      </c>
      <c r="AU128" s="128" t="s">
        <v>83</v>
      </c>
      <c r="AY128" s="121" t="s">
        <v>150</v>
      </c>
      <c r="BK128" s="129">
        <f>SUM(BK129:BK130)</f>
        <v>0</v>
      </c>
    </row>
    <row r="129" spans="2:65" s="1" customFormat="1" ht="16.5" customHeight="1">
      <c r="B129" s="31"/>
      <c r="C129" s="132" t="s">
        <v>85</v>
      </c>
      <c r="D129" s="132" t="s">
        <v>152</v>
      </c>
      <c r="E129" s="133" t="s">
        <v>2080</v>
      </c>
      <c r="F129" s="134" t="s">
        <v>2081</v>
      </c>
      <c r="G129" s="135" t="s">
        <v>712</v>
      </c>
      <c r="H129" s="136">
        <v>1</v>
      </c>
      <c r="I129" s="137"/>
      <c r="J129" s="138">
        <f>ROUND(I129*H129,2)</f>
        <v>0</v>
      </c>
      <c r="K129" s="139"/>
      <c r="L129" s="31"/>
      <c r="M129" s="140" t="s">
        <v>1</v>
      </c>
      <c r="N129" s="141" t="s">
        <v>41</v>
      </c>
      <c r="P129" s="142">
        <f>O129*H129</f>
        <v>0</v>
      </c>
      <c r="Q129" s="142">
        <v>0.0004</v>
      </c>
      <c r="R129" s="142">
        <f>Q129*H129</f>
        <v>0.0004</v>
      </c>
      <c r="S129" s="142">
        <v>0</v>
      </c>
      <c r="T129" s="143">
        <f>S129*H129</f>
        <v>0</v>
      </c>
      <c r="AR129" s="144" t="s">
        <v>258</v>
      </c>
      <c r="AT129" s="144" t="s">
        <v>152</v>
      </c>
      <c r="AU129" s="144" t="s">
        <v>85</v>
      </c>
      <c r="AY129" s="16" t="s">
        <v>150</v>
      </c>
      <c r="BE129" s="145">
        <f>IF(N129="základní",J129,0)</f>
        <v>0</v>
      </c>
      <c r="BF129" s="145">
        <f>IF(N129="snížená",J129,0)</f>
        <v>0</v>
      </c>
      <c r="BG129" s="145">
        <f>IF(N129="zákl. přenesená",J129,0)</f>
        <v>0</v>
      </c>
      <c r="BH129" s="145">
        <f>IF(N129="sníž. přenesená",J129,0)</f>
        <v>0</v>
      </c>
      <c r="BI129" s="145">
        <f>IF(N129="nulová",J129,0)</f>
        <v>0</v>
      </c>
      <c r="BJ129" s="16" t="s">
        <v>83</v>
      </c>
      <c r="BK129" s="145">
        <f>ROUND(I129*H129,2)</f>
        <v>0</v>
      </c>
      <c r="BL129" s="16" t="s">
        <v>258</v>
      </c>
      <c r="BM129" s="144" t="s">
        <v>2082</v>
      </c>
    </row>
    <row r="130" spans="2:47" s="1" customFormat="1" ht="28.8">
      <c r="B130" s="31"/>
      <c r="D130" s="146" t="s">
        <v>158</v>
      </c>
      <c r="F130" s="147" t="s">
        <v>2083</v>
      </c>
      <c r="I130" s="148"/>
      <c r="L130" s="31"/>
      <c r="M130" s="149"/>
      <c r="T130" s="53"/>
      <c r="AT130" s="16" t="s">
        <v>158</v>
      </c>
      <c r="AU130" s="16" t="s">
        <v>85</v>
      </c>
    </row>
    <row r="131" spans="2:63" s="11" customFormat="1" ht="22.65" customHeight="1">
      <c r="B131" s="120"/>
      <c r="D131" s="121" t="s">
        <v>75</v>
      </c>
      <c r="E131" s="130" t="s">
        <v>2084</v>
      </c>
      <c r="F131" s="130" t="s">
        <v>2085</v>
      </c>
      <c r="I131" s="123"/>
      <c r="J131" s="131">
        <f>BK131</f>
        <v>0</v>
      </c>
      <c r="L131" s="120"/>
      <c r="M131" s="125"/>
      <c r="P131" s="126">
        <f>SUM(P132:P133)</f>
        <v>0</v>
      </c>
      <c r="R131" s="126">
        <f>SUM(R132:R133)</f>
        <v>0.00121</v>
      </c>
      <c r="T131" s="127">
        <f>SUM(T132:T133)</f>
        <v>0</v>
      </c>
      <c r="AR131" s="121" t="s">
        <v>85</v>
      </c>
      <c r="AT131" s="128" t="s">
        <v>75</v>
      </c>
      <c r="AU131" s="128" t="s">
        <v>83</v>
      </c>
      <c r="AY131" s="121" t="s">
        <v>150</v>
      </c>
      <c r="BK131" s="129">
        <f>SUM(BK132:BK133)</f>
        <v>0</v>
      </c>
    </row>
    <row r="132" spans="2:65" s="1" customFormat="1" ht="16.5" customHeight="1">
      <c r="B132" s="31"/>
      <c r="C132" s="132" t="s">
        <v>171</v>
      </c>
      <c r="D132" s="132" t="s">
        <v>152</v>
      </c>
      <c r="E132" s="133" t="s">
        <v>2086</v>
      </c>
      <c r="F132" s="134" t="s">
        <v>2087</v>
      </c>
      <c r="G132" s="135" t="s">
        <v>712</v>
      </c>
      <c r="H132" s="136">
        <v>1</v>
      </c>
      <c r="I132" s="137">
        <f>ÚT!G10+ÚT!G11+ÚT!G12+ÚT!G13+ÚT!G14+ÚT!G15</f>
        <v>0</v>
      </c>
      <c r="J132" s="138">
        <f>ROUND(I132*H132,2)</f>
        <v>0</v>
      </c>
      <c r="K132" s="139"/>
      <c r="L132" s="31"/>
      <c r="M132" s="140" t="s">
        <v>1</v>
      </c>
      <c r="N132" s="141" t="s">
        <v>41</v>
      </c>
      <c r="P132" s="142">
        <f>O132*H132</f>
        <v>0</v>
      </c>
      <c r="Q132" s="142">
        <v>0.00121</v>
      </c>
      <c r="R132" s="142">
        <f>Q132*H132</f>
        <v>0.00121</v>
      </c>
      <c r="S132" s="142">
        <v>0</v>
      </c>
      <c r="T132" s="143">
        <f>S132*H132</f>
        <v>0</v>
      </c>
      <c r="AR132" s="144" t="s">
        <v>258</v>
      </c>
      <c r="AT132" s="144" t="s">
        <v>152</v>
      </c>
      <c r="AU132" s="144" t="s">
        <v>85</v>
      </c>
      <c r="AY132" s="16" t="s">
        <v>150</v>
      </c>
      <c r="BE132" s="145">
        <f>IF(N132="základní",J132,0)</f>
        <v>0</v>
      </c>
      <c r="BF132" s="145">
        <f>IF(N132="snížená",J132,0)</f>
        <v>0</v>
      </c>
      <c r="BG132" s="145">
        <f>IF(N132="zákl. přenesená",J132,0)</f>
        <v>0</v>
      </c>
      <c r="BH132" s="145">
        <f>IF(N132="sníž. přenesená",J132,0)</f>
        <v>0</v>
      </c>
      <c r="BI132" s="145">
        <f>IF(N132="nulová",J132,0)</f>
        <v>0</v>
      </c>
      <c r="BJ132" s="16" t="s">
        <v>83</v>
      </c>
      <c r="BK132" s="145">
        <f>ROUND(I132*H132,2)</f>
        <v>0</v>
      </c>
      <c r="BL132" s="16" t="s">
        <v>258</v>
      </c>
      <c r="BM132" s="144" t="s">
        <v>2088</v>
      </c>
    </row>
    <row r="133" spans="2:47" s="1" customFormat="1" ht="28.8">
      <c r="B133" s="31"/>
      <c r="D133" s="146" t="s">
        <v>158</v>
      </c>
      <c r="F133" s="147" t="s">
        <v>2089</v>
      </c>
      <c r="I133" s="148"/>
      <c r="L133" s="31"/>
      <c r="M133" s="149"/>
      <c r="T133" s="53"/>
      <c r="AT133" s="16" t="s">
        <v>158</v>
      </c>
      <c r="AU133" s="16" t="s">
        <v>85</v>
      </c>
    </row>
    <row r="134" spans="2:63" s="11" customFormat="1" ht="25.95" customHeight="1">
      <c r="B134" s="120"/>
      <c r="D134" s="121" t="s">
        <v>75</v>
      </c>
      <c r="E134" s="122" t="s">
        <v>266</v>
      </c>
      <c r="F134" s="122" t="s">
        <v>266</v>
      </c>
      <c r="I134" s="123"/>
      <c r="J134" s="124">
        <f>BK134</f>
        <v>0</v>
      </c>
      <c r="L134" s="120"/>
      <c r="M134" s="125"/>
      <c r="P134" s="126">
        <f>P135+P142</f>
        <v>0</v>
      </c>
      <c r="R134" s="126">
        <f>R135+R142</f>
        <v>0</v>
      </c>
      <c r="T134" s="127">
        <f>T135+T142</f>
        <v>0</v>
      </c>
      <c r="AR134" s="121" t="s">
        <v>171</v>
      </c>
      <c r="AT134" s="128" t="s">
        <v>75</v>
      </c>
      <c r="AU134" s="128" t="s">
        <v>76</v>
      </c>
      <c r="AY134" s="121" t="s">
        <v>150</v>
      </c>
      <c r="BK134" s="129">
        <f>BK135+BK142</f>
        <v>0</v>
      </c>
    </row>
    <row r="135" spans="2:63" s="11" customFormat="1" ht="22.65" customHeight="1">
      <c r="B135" s="120"/>
      <c r="D135" s="121" t="s">
        <v>75</v>
      </c>
      <c r="E135" s="130" t="s">
        <v>2090</v>
      </c>
      <c r="F135" s="130" t="s">
        <v>2091</v>
      </c>
      <c r="I135" s="123"/>
      <c r="J135" s="131">
        <f>BK135</f>
        <v>0</v>
      </c>
      <c r="L135" s="120"/>
      <c r="M135" s="125"/>
      <c r="P135" s="126">
        <f>SUM(P136:P141)</f>
        <v>0</v>
      </c>
      <c r="R135" s="126">
        <f>SUM(R136:R141)</f>
        <v>0</v>
      </c>
      <c r="T135" s="127">
        <f>SUM(T136:T141)</f>
        <v>0</v>
      </c>
      <c r="AR135" s="121" t="s">
        <v>171</v>
      </c>
      <c r="AT135" s="128" t="s">
        <v>75</v>
      </c>
      <c r="AU135" s="128" t="s">
        <v>83</v>
      </c>
      <c r="AY135" s="121" t="s">
        <v>150</v>
      </c>
      <c r="BK135" s="129">
        <f>SUM(BK136:BK141)</f>
        <v>0</v>
      </c>
    </row>
    <row r="136" spans="2:65" s="1" customFormat="1" ht="16.5" customHeight="1">
      <c r="B136" s="31"/>
      <c r="C136" s="132" t="s">
        <v>156</v>
      </c>
      <c r="D136" s="132" t="s">
        <v>152</v>
      </c>
      <c r="E136" s="133" t="s">
        <v>2092</v>
      </c>
      <c r="F136" s="134" t="s">
        <v>2093</v>
      </c>
      <c r="G136" s="135" t="s">
        <v>712</v>
      </c>
      <c r="H136" s="136">
        <v>1</v>
      </c>
      <c r="I136" s="137">
        <f>Silnoproud!J9</f>
        <v>0</v>
      </c>
      <c r="J136" s="138">
        <f>ROUND(I136*H136,2)</f>
        <v>0</v>
      </c>
      <c r="K136" s="139"/>
      <c r="L136" s="31"/>
      <c r="M136" s="140" t="s">
        <v>1</v>
      </c>
      <c r="N136" s="141" t="s">
        <v>41</v>
      </c>
      <c r="P136" s="142">
        <f>O136*H136</f>
        <v>0</v>
      </c>
      <c r="Q136" s="142">
        <v>0</v>
      </c>
      <c r="R136" s="142">
        <f>Q136*H136</f>
        <v>0</v>
      </c>
      <c r="S136" s="142">
        <v>0</v>
      </c>
      <c r="T136" s="143">
        <f>S136*H136</f>
        <v>0</v>
      </c>
      <c r="AR136" s="144" t="s">
        <v>577</v>
      </c>
      <c r="AT136" s="144" t="s">
        <v>152</v>
      </c>
      <c r="AU136" s="144" t="s">
        <v>85</v>
      </c>
      <c r="AY136" s="16" t="s">
        <v>150</v>
      </c>
      <c r="BE136" s="145">
        <f>IF(N136="základní",J136,0)</f>
        <v>0</v>
      </c>
      <c r="BF136" s="145">
        <f>IF(N136="snížená",J136,0)</f>
        <v>0</v>
      </c>
      <c r="BG136" s="145">
        <f>IF(N136="zákl. přenesená",J136,0)</f>
        <v>0</v>
      </c>
      <c r="BH136" s="145">
        <f>IF(N136="sníž. přenesená",J136,0)</f>
        <v>0</v>
      </c>
      <c r="BI136" s="145">
        <f>IF(N136="nulová",J136,0)</f>
        <v>0</v>
      </c>
      <c r="BJ136" s="16" t="s">
        <v>83</v>
      </c>
      <c r="BK136" s="145">
        <f>ROUND(I136*H136,2)</f>
        <v>0</v>
      </c>
      <c r="BL136" s="16" t="s">
        <v>577</v>
      </c>
      <c r="BM136" s="144" t="s">
        <v>2094</v>
      </c>
    </row>
    <row r="137" spans="2:47" s="1" customFormat="1" ht="19.2">
      <c r="B137" s="31"/>
      <c r="D137" s="146" t="s">
        <v>158</v>
      </c>
      <c r="F137" s="147" t="s">
        <v>2095</v>
      </c>
      <c r="I137" s="148"/>
      <c r="L137" s="31"/>
      <c r="M137" s="149"/>
      <c r="T137" s="53"/>
      <c r="AT137" s="16" t="s">
        <v>158</v>
      </c>
      <c r="AU137" s="16" t="s">
        <v>85</v>
      </c>
    </row>
    <row r="138" spans="2:65" s="1" customFormat="1" ht="16.5" customHeight="1">
      <c r="B138" s="31"/>
      <c r="C138" s="132" t="s">
        <v>187</v>
      </c>
      <c r="D138" s="132" t="s">
        <v>152</v>
      </c>
      <c r="E138" s="133" t="s">
        <v>2096</v>
      </c>
      <c r="F138" s="134" t="s">
        <v>2097</v>
      </c>
      <c r="G138" s="135" t="s">
        <v>712</v>
      </c>
      <c r="H138" s="136">
        <v>1</v>
      </c>
      <c r="I138" s="137">
        <f>Slaboproud!J9</f>
        <v>0</v>
      </c>
      <c r="J138" s="138">
        <f>ROUND(I138*H138,2)</f>
        <v>0</v>
      </c>
      <c r="K138" s="139"/>
      <c r="L138" s="31"/>
      <c r="M138" s="140" t="s">
        <v>1</v>
      </c>
      <c r="N138" s="141" t="s">
        <v>41</v>
      </c>
      <c r="P138" s="142">
        <f>O138*H138</f>
        <v>0</v>
      </c>
      <c r="Q138" s="142">
        <v>0</v>
      </c>
      <c r="R138" s="142">
        <f>Q138*H138</f>
        <v>0</v>
      </c>
      <c r="S138" s="142">
        <v>0</v>
      </c>
      <c r="T138" s="143">
        <f>S138*H138</f>
        <v>0</v>
      </c>
      <c r="AR138" s="144" t="s">
        <v>577</v>
      </c>
      <c r="AT138" s="144" t="s">
        <v>152</v>
      </c>
      <c r="AU138" s="144" t="s">
        <v>85</v>
      </c>
      <c r="AY138" s="16" t="s">
        <v>150</v>
      </c>
      <c r="BE138" s="145">
        <f>IF(N138="základní",J138,0)</f>
        <v>0</v>
      </c>
      <c r="BF138" s="145">
        <f>IF(N138="snížená",J138,0)</f>
        <v>0</v>
      </c>
      <c r="BG138" s="145">
        <f>IF(N138="zákl. přenesená",J138,0)</f>
        <v>0</v>
      </c>
      <c r="BH138" s="145">
        <f>IF(N138="sníž. přenesená",J138,0)</f>
        <v>0</v>
      </c>
      <c r="BI138" s="145">
        <f>IF(N138="nulová",J138,0)</f>
        <v>0</v>
      </c>
      <c r="BJ138" s="16" t="s">
        <v>83</v>
      </c>
      <c r="BK138" s="145">
        <f>ROUND(I138*H138,2)</f>
        <v>0</v>
      </c>
      <c r="BL138" s="16" t="s">
        <v>577</v>
      </c>
      <c r="BM138" s="144" t="s">
        <v>2098</v>
      </c>
    </row>
    <row r="139" spans="2:47" s="1" customFormat="1" ht="19.2">
      <c r="B139" s="31"/>
      <c r="D139" s="146" t="s">
        <v>158</v>
      </c>
      <c r="F139" s="147" t="s">
        <v>2095</v>
      </c>
      <c r="I139" s="148"/>
      <c r="L139" s="31"/>
      <c r="M139" s="149"/>
      <c r="T139" s="53"/>
      <c r="AT139" s="16" t="s">
        <v>158</v>
      </c>
      <c r="AU139" s="16" t="s">
        <v>85</v>
      </c>
    </row>
    <row r="140" spans="2:65" s="1" customFormat="1" ht="16.5" customHeight="1">
      <c r="B140" s="31"/>
      <c r="C140" s="132" t="s">
        <v>193</v>
      </c>
      <c r="D140" s="132" t="s">
        <v>152</v>
      </c>
      <c r="E140" s="133" t="s">
        <v>2099</v>
      </c>
      <c r="F140" s="134" t="s">
        <v>2100</v>
      </c>
      <c r="G140" s="135" t="s">
        <v>712</v>
      </c>
      <c r="H140" s="136">
        <v>1</v>
      </c>
      <c r="I140" s="137">
        <f>Hromosvod!J9</f>
        <v>0</v>
      </c>
      <c r="J140" s="138">
        <f>ROUND(I140*H140,2)</f>
        <v>0</v>
      </c>
      <c r="K140" s="139"/>
      <c r="L140" s="31"/>
      <c r="M140" s="140" t="s">
        <v>1</v>
      </c>
      <c r="N140" s="141" t="s">
        <v>41</v>
      </c>
      <c r="P140" s="142">
        <f>O140*H140</f>
        <v>0</v>
      </c>
      <c r="Q140" s="142">
        <v>0</v>
      </c>
      <c r="R140" s="142">
        <f>Q140*H140</f>
        <v>0</v>
      </c>
      <c r="S140" s="142">
        <v>0</v>
      </c>
      <c r="T140" s="143">
        <f>S140*H140</f>
        <v>0</v>
      </c>
      <c r="AR140" s="144" t="s">
        <v>577</v>
      </c>
      <c r="AT140" s="144" t="s">
        <v>152</v>
      </c>
      <c r="AU140" s="144" t="s">
        <v>85</v>
      </c>
      <c r="AY140" s="16" t="s">
        <v>150</v>
      </c>
      <c r="BE140" s="145">
        <f>IF(N140="základní",J140,0)</f>
        <v>0</v>
      </c>
      <c r="BF140" s="145">
        <f>IF(N140="snížená",J140,0)</f>
        <v>0</v>
      </c>
      <c r="BG140" s="145">
        <f>IF(N140="zákl. přenesená",J140,0)</f>
        <v>0</v>
      </c>
      <c r="BH140" s="145">
        <f>IF(N140="sníž. přenesená",J140,0)</f>
        <v>0</v>
      </c>
      <c r="BI140" s="145">
        <f>IF(N140="nulová",J140,0)</f>
        <v>0</v>
      </c>
      <c r="BJ140" s="16" t="s">
        <v>83</v>
      </c>
      <c r="BK140" s="145">
        <f>ROUND(I140*H140,2)</f>
        <v>0</v>
      </c>
      <c r="BL140" s="16" t="s">
        <v>577</v>
      </c>
      <c r="BM140" s="144" t="s">
        <v>2101</v>
      </c>
    </row>
    <row r="141" spans="2:47" s="1" customFormat="1" ht="19.2">
      <c r="B141" s="31"/>
      <c r="D141" s="146" t="s">
        <v>158</v>
      </c>
      <c r="F141" s="147" t="s">
        <v>2095</v>
      </c>
      <c r="I141" s="148"/>
      <c r="L141" s="31"/>
      <c r="M141" s="149"/>
      <c r="T141" s="53"/>
      <c r="AT141" s="16" t="s">
        <v>158</v>
      </c>
      <c r="AU141" s="16" t="s">
        <v>85</v>
      </c>
    </row>
    <row r="142" spans="2:63" s="11" customFormat="1" ht="22.65" customHeight="1">
      <c r="B142" s="120"/>
      <c r="D142" s="121" t="s">
        <v>75</v>
      </c>
      <c r="E142" s="130" t="s">
        <v>2102</v>
      </c>
      <c r="F142" s="130" t="s">
        <v>2103</v>
      </c>
      <c r="I142" s="123"/>
      <c r="J142" s="131">
        <f>BK142</f>
        <v>0</v>
      </c>
      <c r="L142" s="120"/>
      <c r="M142" s="125"/>
      <c r="P142" s="126">
        <f>P143</f>
        <v>0</v>
      </c>
      <c r="R142" s="126">
        <f>R143</f>
        <v>0</v>
      </c>
      <c r="T142" s="127">
        <f>T143</f>
        <v>0</v>
      </c>
      <c r="AR142" s="121" t="s">
        <v>171</v>
      </c>
      <c r="AT142" s="128" t="s">
        <v>75</v>
      </c>
      <c r="AU142" s="128" t="s">
        <v>83</v>
      </c>
      <c r="AY142" s="121" t="s">
        <v>150</v>
      </c>
      <c r="BK142" s="129">
        <f>BK143</f>
        <v>0</v>
      </c>
    </row>
    <row r="143" spans="2:65" s="1" customFormat="1" ht="16.5" customHeight="1">
      <c r="B143" s="31"/>
      <c r="C143" s="132" t="s">
        <v>199</v>
      </c>
      <c r="D143" s="132" t="s">
        <v>152</v>
      </c>
      <c r="E143" s="133" t="s">
        <v>2104</v>
      </c>
      <c r="F143" s="134" t="s">
        <v>2105</v>
      </c>
      <c r="G143" s="135" t="s">
        <v>712</v>
      </c>
      <c r="H143" s="136">
        <v>1</v>
      </c>
      <c r="I143" s="137">
        <f>'VZT rekapitulace cen'!G19</f>
        <v>0</v>
      </c>
      <c r="J143" s="138">
        <f>ROUND(I143*H143,2)</f>
        <v>0</v>
      </c>
      <c r="K143" s="139"/>
      <c r="L143" s="31"/>
      <c r="M143" s="185" t="s">
        <v>1</v>
      </c>
      <c r="N143" s="186" t="s">
        <v>41</v>
      </c>
      <c r="O143" s="183"/>
      <c r="P143" s="187">
        <f>O143*H143</f>
        <v>0</v>
      </c>
      <c r="Q143" s="187">
        <v>0</v>
      </c>
      <c r="R143" s="187">
        <f>Q143*H143</f>
        <v>0</v>
      </c>
      <c r="S143" s="187">
        <v>0</v>
      </c>
      <c r="T143" s="188">
        <f>S143*H143</f>
        <v>0</v>
      </c>
      <c r="AR143" s="144" t="s">
        <v>577</v>
      </c>
      <c r="AT143" s="144" t="s">
        <v>152</v>
      </c>
      <c r="AU143" s="144" t="s">
        <v>85</v>
      </c>
      <c r="AY143" s="16" t="s">
        <v>150</v>
      </c>
      <c r="BE143" s="145">
        <f>IF(N143="základní",J143,0)</f>
        <v>0</v>
      </c>
      <c r="BF143" s="145">
        <f>IF(N143="snížená",J143,0)</f>
        <v>0</v>
      </c>
      <c r="BG143" s="145">
        <f>IF(N143="zákl. přenesená",J143,0)</f>
        <v>0</v>
      </c>
      <c r="BH143" s="145">
        <f>IF(N143="sníž. přenesená",J143,0)</f>
        <v>0</v>
      </c>
      <c r="BI143" s="145">
        <f>IF(N143="nulová",J143,0)</f>
        <v>0</v>
      </c>
      <c r="BJ143" s="16" t="s">
        <v>83</v>
      </c>
      <c r="BK143" s="145">
        <f>ROUND(I143*H143,2)</f>
        <v>0</v>
      </c>
      <c r="BL143" s="16" t="s">
        <v>577</v>
      </c>
      <c r="BM143" s="144" t="s">
        <v>2106</v>
      </c>
    </row>
    <row r="144" spans="2:12" s="1" customFormat="1" ht="6.9" customHeight="1">
      <c r="B144" s="42"/>
      <c r="C144" s="43"/>
      <c r="D144" s="43"/>
      <c r="E144" s="43"/>
      <c r="F144" s="43"/>
      <c r="G144" s="43"/>
      <c r="H144" s="43"/>
      <c r="I144" s="43"/>
      <c r="J144" s="43"/>
      <c r="K144" s="43"/>
      <c r="L144" s="31"/>
    </row>
  </sheetData>
  <sheetProtection algorithmName="SHA-512" hashValue="QBv0zGMmR54iIxOxafGmMzvCyMXAFBJ+qbfKe9MbwnhOej/oRNvFPCzlRriq9LsmwusjfC751y52T3hM83aGhQ==" saltValue="8FfV7zkCypAZfM0JmFrU0/HnwcEEhSGo4udUdcs8zlIzZPrtAbx/Ghg/6FewpJi8lpT+koLTUa9ZZYsWNhh3Ug==" spinCount="100000" sheet="1" objects="1" scenarios="1" formatColumns="0" formatRows="0" autoFilter="0"/>
  <autoFilter ref="C122:K143"/>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34"/>
  <sheetViews>
    <sheetView showGridLines="0" workbookViewId="0" topLeftCell="A306">
      <selection activeCell="F320" sqref="F320"/>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742"/>
      <c r="M2" s="742"/>
      <c r="N2" s="742"/>
      <c r="O2" s="742"/>
      <c r="P2" s="742"/>
      <c r="Q2" s="742"/>
      <c r="R2" s="742"/>
      <c r="S2" s="742"/>
      <c r="T2" s="742"/>
      <c r="U2" s="742"/>
      <c r="V2" s="742"/>
      <c r="AT2" s="16" t="s">
        <v>91</v>
      </c>
    </row>
    <row r="3" spans="2:46" ht="6.9" customHeight="1">
      <c r="B3" s="17"/>
      <c r="C3" s="18"/>
      <c r="D3" s="18"/>
      <c r="E3" s="18"/>
      <c r="F3" s="18"/>
      <c r="G3" s="18"/>
      <c r="H3" s="18"/>
      <c r="I3" s="18"/>
      <c r="J3" s="18"/>
      <c r="K3" s="18"/>
      <c r="L3" s="19"/>
      <c r="AT3" s="16" t="s">
        <v>85</v>
      </c>
    </row>
    <row r="4" spans="2:46" ht="24.9" customHeight="1">
      <c r="B4" s="19"/>
      <c r="D4" s="20" t="s">
        <v>95</v>
      </c>
      <c r="L4" s="19"/>
      <c r="M4" s="85" t="s">
        <v>10</v>
      </c>
      <c r="AT4" s="16" t="s">
        <v>4</v>
      </c>
    </row>
    <row r="5" spans="2:12" ht="6.9" customHeight="1">
      <c r="B5" s="19"/>
      <c r="L5" s="19"/>
    </row>
    <row r="6" spans="2:12" ht="12" customHeight="1">
      <c r="B6" s="19"/>
      <c r="D6" s="26" t="s">
        <v>16</v>
      </c>
      <c r="L6" s="19"/>
    </row>
    <row r="7" spans="2:12" ht="16.5" customHeight="1">
      <c r="B7" s="19"/>
      <c r="E7" s="781" t="str">
        <f>'Rekapitulace stavby'!K6</f>
        <v>Vstupní budova Muzea lidových staveb v Kouřimi</v>
      </c>
      <c r="F7" s="782"/>
      <c r="G7" s="782"/>
      <c r="H7" s="782"/>
      <c r="L7" s="19"/>
    </row>
    <row r="8" spans="2:12" s="1" customFormat="1" ht="12" customHeight="1">
      <c r="B8" s="31"/>
      <c r="D8" s="26" t="s">
        <v>96</v>
      </c>
      <c r="L8" s="31"/>
    </row>
    <row r="9" spans="2:12" s="1" customFormat="1" ht="16.5" customHeight="1">
      <c r="B9" s="31"/>
      <c r="E9" s="763" t="s">
        <v>2107</v>
      </c>
      <c r="F9" s="780"/>
      <c r="G9" s="780"/>
      <c r="H9" s="780"/>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23. 11. 2023</v>
      </c>
      <c r="L12" s="31"/>
    </row>
    <row r="13" spans="2:12" s="1" customFormat="1" ht="10.65"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83" t="str">
        <f>'Rekapitulace stavby'!E14</f>
        <v>Vyplň údaj</v>
      </c>
      <c r="F18" s="753"/>
      <c r="G18" s="753"/>
      <c r="H18" s="753"/>
      <c r="I18" s="26" t="s">
        <v>27</v>
      </c>
      <c r="J18" s="27" t="str">
        <f>'Rekapitulace stavby'!AN14</f>
        <v>Vyplň údaj</v>
      </c>
      <c r="L18" s="31"/>
    </row>
    <row r="19" spans="2:12" s="1" customFormat="1" ht="6.9"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 customHeight="1">
      <c r="B25" s="31"/>
      <c r="L25" s="31"/>
    </row>
    <row r="26" spans="2:12" s="1" customFormat="1" ht="12" customHeight="1">
      <c r="B26" s="31"/>
      <c r="D26" s="26" t="s">
        <v>35</v>
      </c>
      <c r="L26" s="31"/>
    </row>
    <row r="27" spans="2:12" s="7" customFormat="1" ht="16.5" customHeight="1">
      <c r="B27" s="86"/>
      <c r="E27" s="757" t="s">
        <v>1</v>
      </c>
      <c r="F27" s="757"/>
      <c r="G27" s="757"/>
      <c r="H27" s="757"/>
      <c r="L27" s="86"/>
    </row>
    <row r="28" spans="2:12" s="1" customFormat="1" ht="6.9" customHeight="1">
      <c r="B28" s="31"/>
      <c r="L28" s="31"/>
    </row>
    <row r="29" spans="2:12" s="1" customFormat="1" ht="6.9" customHeight="1">
      <c r="B29" s="31"/>
      <c r="D29" s="51"/>
      <c r="E29" s="51"/>
      <c r="F29" s="51"/>
      <c r="G29" s="51"/>
      <c r="H29" s="51"/>
      <c r="I29" s="51"/>
      <c r="J29" s="51"/>
      <c r="K29" s="51"/>
      <c r="L29" s="31"/>
    </row>
    <row r="30" spans="2:12" s="1" customFormat="1" ht="25.35" customHeight="1">
      <c r="B30" s="31"/>
      <c r="D30" s="87" t="s">
        <v>36</v>
      </c>
      <c r="J30" s="63">
        <f>ROUND(J129,2)</f>
        <v>0</v>
      </c>
      <c r="L30" s="31"/>
    </row>
    <row r="31" spans="2:12" s="1" customFormat="1" ht="6.9" customHeight="1">
      <c r="B31" s="31"/>
      <c r="D31" s="51"/>
      <c r="E31" s="51"/>
      <c r="F31" s="51"/>
      <c r="G31" s="51"/>
      <c r="H31" s="51"/>
      <c r="I31" s="51"/>
      <c r="J31" s="51"/>
      <c r="K31" s="51"/>
      <c r="L31" s="31"/>
    </row>
    <row r="32" spans="2:12" s="1" customFormat="1" ht="14.4" customHeight="1">
      <c r="B32" s="31"/>
      <c r="F32" s="88" t="s">
        <v>38</v>
      </c>
      <c r="I32" s="88" t="s">
        <v>37</v>
      </c>
      <c r="J32" s="88" t="s">
        <v>39</v>
      </c>
      <c r="L32" s="31"/>
    </row>
    <row r="33" spans="2:12" s="1" customFormat="1" ht="14.4" customHeight="1">
      <c r="B33" s="31"/>
      <c r="D33" s="89" t="s">
        <v>40</v>
      </c>
      <c r="E33" s="26" t="s">
        <v>41</v>
      </c>
      <c r="F33" s="90">
        <f>ROUND((SUM(BE129:BE333)),2)</f>
        <v>0</v>
      </c>
      <c r="I33" s="91">
        <v>0.21</v>
      </c>
      <c r="J33" s="90">
        <f>ROUND(((SUM(BE129:BE333))*I33),2)</f>
        <v>0</v>
      </c>
      <c r="L33" s="31"/>
    </row>
    <row r="34" spans="2:12" s="1" customFormat="1" ht="14.4" customHeight="1">
      <c r="B34" s="31"/>
      <c r="E34" s="26" t="s">
        <v>42</v>
      </c>
      <c r="F34" s="90">
        <f>ROUND((SUM(BF129:BF333)),2)</f>
        <v>0</v>
      </c>
      <c r="I34" s="91">
        <v>0.15</v>
      </c>
      <c r="J34" s="90">
        <f>ROUND(((SUM(BF129:BF333))*I34),2)</f>
        <v>0</v>
      </c>
      <c r="L34" s="31"/>
    </row>
    <row r="35" spans="2:12" s="1" customFormat="1" ht="14.4" customHeight="1" hidden="1">
      <c r="B35" s="31"/>
      <c r="E35" s="26" t="s">
        <v>43</v>
      </c>
      <c r="F35" s="90">
        <f>ROUND((SUM(BG129:BG333)),2)</f>
        <v>0</v>
      </c>
      <c r="I35" s="91">
        <v>0.21</v>
      </c>
      <c r="J35" s="90">
        <f>0</f>
        <v>0</v>
      </c>
      <c r="L35" s="31"/>
    </row>
    <row r="36" spans="2:12" s="1" customFormat="1" ht="14.4" customHeight="1" hidden="1">
      <c r="B36" s="31"/>
      <c r="E36" s="26" t="s">
        <v>44</v>
      </c>
      <c r="F36" s="90">
        <f>ROUND((SUM(BH129:BH333)),2)</f>
        <v>0</v>
      </c>
      <c r="I36" s="91">
        <v>0.15</v>
      </c>
      <c r="J36" s="90">
        <f>0</f>
        <v>0</v>
      </c>
      <c r="L36" s="31"/>
    </row>
    <row r="37" spans="2:12" s="1" customFormat="1" ht="14.4" customHeight="1" hidden="1">
      <c r="B37" s="31"/>
      <c r="E37" s="26" t="s">
        <v>45</v>
      </c>
      <c r="F37" s="90">
        <f>ROUND((SUM(BI129:BI333)),2)</f>
        <v>0</v>
      </c>
      <c r="I37" s="91">
        <v>0</v>
      </c>
      <c r="J37" s="90">
        <f>0</f>
        <v>0</v>
      </c>
      <c r="L37" s="31"/>
    </row>
    <row r="38" spans="2:12" s="1" customFormat="1" ht="6.9" customHeight="1">
      <c r="B38" s="31"/>
      <c r="L38" s="31"/>
    </row>
    <row r="39" spans="2:12" s="1" customFormat="1" ht="25.35" customHeight="1">
      <c r="B39" s="31"/>
      <c r="C39" s="92"/>
      <c r="D39" s="93" t="s">
        <v>46</v>
      </c>
      <c r="E39" s="54"/>
      <c r="F39" s="54"/>
      <c r="G39" s="94" t="s">
        <v>47</v>
      </c>
      <c r="H39" s="95" t="s">
        <v>48</v>
      </c>
      <c r="I39" s="54"/>
      <c r="J39" s="96">
        <f>SUM(J30:J37)</f>
        <v>0</v>
      </c>
      <c r="K39" s="97"/>
      <c r="L39" s="31"/>
    </row>
    <row r="40" spans="2:12" s="1" customFormat="1" ht="14.4" customHeight="1">
      <c r="B40" s="31"/>
      <c r="L40" s="31"/>
    </row>
    <row r="41" spans="2:12" ht="14.4" customHeight="1">
      <c r="B41" s="19"/>
      <c r="L41" s="19"/>
    </row>
    <row r="42" spans="2:12" ht="14.4" customHeight="1">
      <c r="B42" s="19"/>
      <c r="L42" s="19"/>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39" t="s">
        <v>49</v>
      </c>
      <c r="E50" s="40"/>
      <c r="F50" s="40"/>
      <c r="G50" s="39" t="s">
        <v>50</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3.2">
      <c r="B61" s="31"/>
      <c r="D61" s="41" t="s">
        <v>51</v>
      </c>
      <c r="E61" s="33"/>
      <c r="F61" s="98" t="s">
        <v>52</v>
      </c>
      <c r="G61" s="41" t="s">
        <v>51</v>
      </c>
      <c r="H61" s="33"/>
      <c r="I61" s="33"/>
      <c r="J61" s="99" t="s">
        <v>52</v>
      </c>
      <c r="K61" s="33"/>
      <c r="L61" s="31"/>
    </row>
    <row r="62" spans="2:12" ht="12">
      <c r="B62" s="19"/>
      <c r="L62" s="19"/>
    </row>
    <row r="63" spans="2:12" ht="12">
      <c r="B63" s="19"/>
      <c r="L63" s="19"/>
    </row>
    <row r="64" spans="2:12" ht="12">
      <c r="B64" s="19"/>
      <c r="L64" s="19"/>
    </row>
    <row r="65" spans="2:12" s="1" customFormat="1" ht="13.2">
      <c r="B65" s="31"/>
      <c r="D65" s="39" t="s">
        <v>53</v>
      </c>
      <c r="E65" s="40"/>
      <c r="F65" s="40"/>
      <c r="G65" s="39" t="s">
        <v>54</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3.2">
      <c r="B76" s="31"/>
      <c r="D76" s="41" t="s">
        <v>51</v>
      </c>
      <c r="E76" s="33"/>
      <c r="F76" s="98" t="s">
        <v>52</v>
      </c>
      <c r="G76" s="41" t="s">
        <v>51</v>
      </c>
      <c r="H76" s="33"/>
      <c r="I76" s="33"/>
      <c r="J76" s="99" t="s">
        <v>52</v>
      </c>
      <c r="K76" s="33"/>
      <c r="L76" s="31"/>
    </row>
    <row r="77" spans="2:12" s="1" customFormat="1" ht="14.4" customHeight="1">
      <c r="B77" s="42"/>
      <c r="C77" s="43"/>
      <c r="D77" s="43"/>
      <c r="E77" s="43"/>
      <c r="F77" s="43"/>
      <c r="G77" s="43"/>
      <c r="H77" s="43"/>
      <c r="I77" s="43"/>
      <c r="J77" s="43"/>
      <c r="K77" s="43"/>
      <c r="L77" s="31"/>
    </row>
    <row r="81" spans="2:12" s="1" customFormat="1" ht="6.9" customHeight="1">
      <c r="B81" s="44"/>
      <c r="C81" s="45"/>
      <c r="D81" s="45"/>
      <c r="E81" s="45"/>
      <c r="F81" s="45"/>
      <c r="G81" s="45"/>
      <c r="H81" s="45"/>
      <c r="I81" s="45"/>
      <c r="J81" s="45"/>
      <c r="K81" s="45"/>
      <c r="L81" s="31"/>
    </row>
    <row r="82" spans="2:12" s="1" customFormat="1" ht="24.9" customHeight="1">
      <c r="B82" s="31"/>
      <c r="C82" s="20" t="s">
        <v>99</v>
      </c>
      <c r="L82" s="31"/>
    </row>
    <row r="83" spans="2:12" s="1" customFormat="1" ht="6.9" customHeight="1">
      <c r="B83" s="31"/>
      <c r="L83" s="31"/>
    </row>
    <row r="84" spans="2:12" s="1" customFormat="1" ht="12" customHeight="1">
      <c r="B84" s="31"/>
      <c r="C84" s="26" t="s">
        <v>16</v>
      </c>
      <c r="L84" s="31"/>
    </row>
    <row r="85" spans="2:12" s="1" customFormat="1" ht="16.5" customHeight="1">
      <c r="B85" s="31"/>
      <c r="E85" s="781" t="str">
        <f>E7</f>
        <v>Vstupní budova Muzea lidových staveb v Kouřimi</v>
      </c>
      <c r="F85" s="782"/>
      <c r="G85" s="782"/>
      <c r="H85" s="782"/>
      <c r="L85" s="31"/>
    </row>
    <row r="86" spans="2:12" s="1" customFormat="1" ht="12" customHeight="1">
      <c r="B86" s="31"/>
      <c r="C86" s="26" t="s">
        <v>96</v>
      </c>
      <c r="L86" s="31"/>
    </row>
    <row r="87" spans="2:12" s="1" customFormat="1" ht="16.5" customHeight="1">
      <c r="B87" s="31"/>
      <c r="E87" s="763" t="str">
        <f>E9</f>
        <v>03 - Venkovní objekty</v>
      </c>
      <c r="F87" s="780"/>
      <c r="G87" s="780"/>
      <c r="H87" s="780"/>
      <c r="L87" s="31"/>
    </row>
    <row r="88" spans="2:12" s="1" customFormat="1" ht="6.9" customHeight="1">
      <c r="B88" s="31"/>
      <c r="L88" s="31"/>
    </row>
    <row r="89" spans="2:12" s="1" customFormat="1" ht="12" customHeight="1">
      <c r="B89" s="31"/>
      <c r="C89" s="26" t="s">
        <v>20</v>
      </c>
      <c r="F89" s="24" t="str">
        <f>F12</f>
        <v>Kouřim</v>
      </c>
      <c r="I89" s="26" t="s">
        <v>22</v>
      </c>
      <c r="J89" s="50" t="str">
        <f>IF(J12="","",J12)</f>
        <v>23. 11. 2023</v>
      </c>
      <c r="L89" s="31"/>
    </row>
    <row r="90" spans="2:12" s="1" customFormat="1" ht="6.9" customHeight="1">
      <c r="B90" s="31"/>
      <c r="L90" s="31"/>
    </row>
    <row r="91" spans="2:12" s="1" customFormat="1" ht="15.15" customHeight="1">
      <c r="B91" s="31"/>
      <c r="C91" s="26" t="s">
        <v>24</v>
      </c>
      <c r="F91" s="24" t="str">
        <f>E15</f>
        <v>Regionální muzeum v Kouřimi</v>
      </c>
      <c r="I91" s="26" t="s">
        <v>30</v>
      </c>
      <c r="J91" s="29" t="str">
        <f>E21</f>
        <v>IHARCH s.r.o.</v>
      </c>
      <c r="L91" s="31"/>
    </row>
    <row r="92" spans="2:12" s="1" customFormat="1" ht="15.15"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100</v>
      </c>
      <c r="D94" s="92"/>
      <c r="E94" s="92"/>
      <c r="F94" s="92"/>
      <c r="G94" s="92"/>
      <c r="H94" s="92"/>
      <c r="I94" s="92"/>
      <c r="J94" s="101" t="s">
        <v>101</v>
      </c>
      <c r="K94" s="92"/>
      <c r="L94" s="31"/>
    </row>
    <row r="95" spans="2:12" s="1" customFormat="1" ht="10.35" customHeight="1">
      <c r="B95" s="31"/>
      <c r="L95" s="31"/>
    </row>
    <row r="96" spans="2:47" s="1" customFormat="1" ht="22.65" customHeight="1">
      <c r="B96" s="31"/>
      <c r="C96" s="102" t="s">
        <v>102</v>
      </c>
      <c r="J96" s="63">
        <f>J129</f>
        <v>0</v>
      </c>
      <c r="L96" s="31"/>
      <c r="AU96" s="16" t="s">
        <v>103</v>
      </c>
    </row>
    <row r="97" spans="2:12" s="8" customFormat="1" ht="24.9" customHeight="1">
      <c r="B97" s="103"/>
      <c r="D97" s="104" t="s">
        <v>104</v>
      </c>
      <c r="E97" s="105"/>
      <c r="F97" s="105"/>
      <c r="G97" s="105"/>
      <c r="H97" s="105"/>
      <c r="I97" s="105"/>
      <c r="J97" s="106">
        <f>J130</f>
        <v>0</v>
      </c>
      <c r="L97" s="103"/>
    </row>
    <row r="98" spans="2:12" s="9" customFormat="1" ht="19.95" customHeight="1">
      <c r="B98" s="107"/>
      <c r="D98" s="108" t="s">
        <v>105</v>
      </c>
      <c r="E98" s="109"/>
      <c r="F98" s="109"/>
      <c r="G98" s="109"/>
      <c r="H98" s="109"/>
      <c r="I98" s="109"/>
      <c r="J98" s="110">
        <f>J131</f>
        <v>0</v>
      </c>
      <c r="L98" s="107"/>
    </row>
    <row r="99" spans="2:12" s="9" customFormat="1" ht="19.95" customHeight="1">
      <c r="B99" s="107"/>
      <c r="D99" s="108" t="s">
        <v>106</v>
      </c>
      <c r="E99" s="109"/>
      <c r="F99" s="109"/>
      <c r="G99" s="109"/>
      <c r="H99" s="109"/>
      <c r="I99" s="109"/>
      <c r="J99" s="110">
        <f>J202</f>
        <v>0</v>
      </c>
      <c r="L99" s="107"/>
    </row>
    <row r="100" spans="2:12" s="9" customFormat="1" ht="19.95" customHeight="1">
      <c r="B100" s="107"/>
      <c r="D100" s="108" t="s">
        <v>107</v>
      </c>
      <c r="E100" s="109"/>
      <c r="F100" s="109"/>
      <c r="G100" s="109"/>
      <c r="H100" s="109"/>
      <c r="I100" s="109"/>
      <c r="J100" s="110">
        <f>J219</f>
        <v>0</v>
      </c>
      <c r="L100" s="107"/>
    </row>
    <row r="101" spans="2:12" s="9" customFormat="1" ht="19.95" customHeight="1">
      <c r="B101" s="107"/>
      <c r="D101" s="108" t="s">
        <v>108</v>
      </c>
      <c r="E101" s="109"/>
      <c r="F101" s="109"/>
      <c r="G101" s="109"/>
      <c r="H101" s="109"/>
      <c r="I101" s="109"/>
      <c r="J101" s="110">
        <f>J238</f>
        <v>0</v>
      </c>
      <c r="L101" s="107"/>
    </row>
    <row r="102" spans="2:12" s="9" customFormat="1" ht="19.95" customHeight="1">
      <c r="B102" s="107"/>
      <c r="D102" s="108" t="s">
        <v>109</v>
      </c>
      <c r="E102" s="109"/>
      <c r="F102" s="109"/>
      <c r="G102" s="109"/>
      <c r="H102" s="109"/>
      <c r="I102" s="109"/>
      <c r="J102" s="110">
        <f>J264</f>
        <v>0</v>
      </c>
      <c r="L102" s="107"/>
    </row>
    <row r="103" spans="2:12" s="9" customFormat="1" ht="19.95" customHeight="1">
      <c r="B103" s="107"/>
      <c r="D103" s="108" t="s">
        <v>110</v>
      </c>
      <c r="E103" s="109"/>
      <c r="F103" s="109"/>
      <c r="G103" s="109"/>
      <c r="H103" s="109"/>
      <c r="I103" s="109"/>
      <c r="J103" s="110">
        <f>J282</f>
        <v>0</v>
      </c>
      <c r="L103" s="107"/>
    </row>
    <row r="104" spans="2:12" s="9" customFormat="1" ht="19.95" customHeight="1">
      <c r="B104" s="107"/>
      <c r="D104" s="108" t="s">
        <v>2108</v>
      </c>
      <c r="E104" s="109"/>
      <c r="F104" s="109"/>
      <c r="G104" s="109"/>
      <c r="H104" s="109"/>
      <c r="I104" s="109"/>
      <c r="J104" s="110">
        <f>J292</f>
        <v>0</v>
      </c>
      <c r="L104" s="107"/>
    </row>
    <row r="105" spans="2:12" s="9" customFormat="1" ht="19.95" customHeight="1">
      <c r="B105" s="107"/>
      <c r="D105" s="108" t="s">
        <v>111</v>
      </c>
      <c r="E105" s="109"/>
      <c r="F105" s="109"/>
      <c r="G105" s="109"/>
      <c r="H105" s="109"/>
      <c r="I105" s="109"/>
      <c r="J105" s="110">
        <f>J295</f>
        <v>0</v>
      </c>
      <c r="L105" s="107"/>
    </row>
    <row r="106" spans="2:12" s="9" customFormat="1" ht="19.95" customHeight="1">
      <c r="B106" s="107"/>
      <c r="D106" s="108" t="s">
        <v>2109</v>
      </c>
      <c r="E106" s="109"/>
      <c r="F106" s="109"/>
      <c r="G106" s="109"/>
      <c r="H106" s="109"/>
      <c r="I106" s="109"/>
      <c r="J106" s="110">
        <f>J307</f>
        <v>0</v>
      </c>
      <c r="L106" s="107"/>
    </row>
    <row r="107" spans="2:12" s="8" customFormat="1" ht="24.9" customHeight="1">
      <c r="B107" s="103"/>
      <c r="D107" s="104" t="s">
        <v>113</v>
      </c>
      <c r="E107" s="105"/>
      <c r="F107" s="105"/>
      <c r="G107" s="105"/>
      <c r="H107" s="105"/>
      <c r="I107" s="105"/>
      <c r="J107" s="106">
        <f>J310</f>
        <v>0</v>
      </c>
      <c r="L107" s="103"/>
    </row>
    <row r="108" spans="2:12" s="9" customFormat="1" ht="19.95" customHeight="1">
      <c r="B108" s="107"/>
      <c r="D108" s="108" t="s">
        <v>2110</v>
      </c>
      <c r="E108" s="109"/>
      <c r="F108" s="109"/>
      <c r="G108" s="109"/>
      <c r="H108" s="109"/>
      <c r="I108" s="109"/>
      <c r="J108" s="110">
        <f>J311</f>
        <v>0</v>
      </c>
      <c r="L108" s="107"/>
    </row>
    <row r="109" spans="2:12" s="9" customFormat="1" ht="19.95" customHeight="1">
      <c r="B109" s="107"/>
      <c r="D109" s="108" t="s">
        <v>124</v>
      </c>
      <c r="E109" s="109"/>
      <c r="F109" s="109"/>
      <c r="G109" s="109"/>
      <c r="H109" s="109"/>
      <c r="I109" s="109"/>
      <c r="J109" s="110">
        <f>J319</f>
        <v>0</v>
      </c>
      <c r="L109" s="107"/>
    </row>
    <row r="110" spans="2:12" s="1" customFormat="1" ht="21.75" customHeight="1">
      <c r="B110" s="31"/>
      <c r="L110" s="31"/>
    </row>
    <row r="111" spans="2:12" s="1" customFormat="1" ht="6.9" customHeight="1">
      <c r="B111" s="42"/>
      <c r="C111" s="43"/>
      <c r="D111" s="43"/>
      <c r="E111" s="43"/>
      <c r="F111" s="43"/>
      <c r="G111" s="43"/>
      <c r="H111" s="43"/>
      <c r="I111" s="43"/>
      <c r="J111" s="43"/>
      <c r="K111" s="43"/>
      <c r="L111" s="31"/>
    </row>
    <row r="115" spans="2:12" s="1" customFormat="1" ht="6.9" customHeight="1">
      <c r="B115" s="44"/>
      <c r="C115" s="45"/>
      <c r="D115" s="45"/>
      <c r="E115" s="45"/>
      <c r="F115" s="45"/>
      <c r="G115" s="45"/>
      <c r="H115" s="45"/>
      <c r="I115" s="45"/>
      <c r="J115" s="45"/>
      <c r="K115" s="45"/>
      <c r="L115" s="31"/>
    </row>
    <row r="116" spans="2:12" s="1" customFormat="1" ht="24.9" customHeight="1">
      <c r="B116" s="31"/>
      <c r="C116" s="20" t="s">
        <v>135</v>
      </c>
      <c r="L116" s="31"/>
    </row>
    <row r="117" spans="2:12" s="1" customFormat="1" ht="6.9" customHeight="1">
      <c r="B117" s="31"/>
      <c r="L117" s="31"/>
    </row>
    <row r="118" spans="2:12" s="1" customFormat="1" ht="12" customHeight="1">
      <c r="B118" s="31"/>
      <c r="C118" s="26" t="s">
        <v>16</v>
      </c>
      <c r="L118" s="31"/>
    </row>
    <row r="119" spans="2:12" s="1" customFormat="1" ht="16.5" customHeight="1">
      <c r="B119" s="31"/>
      <c r="E119" s="781" t="str">
        <f>E7</f>
        <v>Vstupní budova Muzea lidových staveb v Kouřimi</v>
      </c>
      <c r="F119" s="782"/>
      <c r="G119" s="782"/>
      <c r="H119" s="782"/>
      <c r="L119" s="31"/>
    </row>
    <row r="120" spans="2:12" s="1" customFormat="1" ht="12" customHeight="1">
      <c r="B120" s="31"/>
      <c r="C120" s="26" t="s">
        <v>96</v>
      </c>
      <c r="L120" s="31"/>
    </row>
    <row r="121" spans="2:12" s="1" customFormat="1" ht="16.5" customHeight="1">
      <c r="B121" s="31"/>
      <c r="E121" s="763" t="str">
        <f>E9</f>
        <v>03 - Venkovní objekty</v>
      </c>
      <c r="F121" s="780"/>
      <c r="G121" s="780"/>
      <c r="H121" s="780"/>
      <c r="L121" s="31"/>
    </row>
    <row r="122" spans="2:12" s="1" customFormat="1" ht="6.9" customHeight="1">
      <c r="B122" s="31"/>
      <c r="L122" s="31"/>
    </row>
    <row r="123" spans="2:12" s="1" customFormat="1" ht="12" customHeight="1">
      <c r="B123" s="31"/>
      <c r="C123" s="26" t="s">
        <v>20</v>
      </c>
      <c r="F123" s="24" t="str">
        <f>F12</f>
        <v>Kouřim</v>
      </c>
      <c r="I123" s="26" t="s">
        <v>22</v>
      </c>
      <c r="J123" s="50" t="str">
        <f>IF(J12="","",J12)</f>
        <v>23. 11. 2023</v>
      </c>
      <c r="L123" s="31"/>
    </row>
    <row r="124" spans="2:12" s="1" customFormat="1" ht="6.9" customHeight="1">
      <c r="B124" s="31"/>
      <c r="L124" s="31"/>
    </row>
    <row r="125" spans="2:12" s="1" customFormat="1" ht="15.15" customHeight="1">
      <c r="B125" s="31"/>
      <c r="C125" s="26" t="s">
        <v>24</v>
      </c>
      <c r="F125" s="24" t="str">
        <f>E15</f>
        <v>Regionální muzeum v Kouřimi</v>
      </c>
      <c r="I125" s="26" t="s">
        <v>30</v>
      </c>
      <c r="J125" s="29" t="str">
        <f>E21</f>
        <v>IHARCH s.r.o.</v>
      </c>
      <c r="L125" s="31"/>
    </row>
    <row r="126" spans="2:12" s="1" customFormat="1" ht="15.15" customHeight="1">
      <c r="B126" s="31"/>
      <c r="C126" s="26" t="s">
        <v>28</v>
      </c>
      <c r="F126" s="24" t="str">
        <f>IF(E18="","",E18)</f>
        <v>Vyplň údaj</v>
      </c>
      <c r="I126" s="26" t="s">
        <v>33</v>
      </c>
      <c r="J126" s="29" t="str">
        <f>E24</f>
        <v xml:space="preserve"> </v>
      </c>
      <c r="L126" s="31"/>
    </row>
    <row r="127" spans="2:12" s="1" customFormat="1" ht="10.35" customHeight="1">
      <c r="B127" s="31"/>
      <c r="L127" s="31"/>
    </row>
    <row r="128" spans="2:20" s="10" customFormat="1" ht="29.25" customHeight="1">
      <c r="B128" s="111"/>
      <c r="C128" s="112" t="s">
        <v>136</v>
      </c>
      <c r="D128" s="113" t="s">
        <v>61</v>
      </c>
      <c r="E128" s="113" t="s">
        <v>57</v>
      </c>
      <c r="F128" s="113" t="s">
        <v>58</v>
      </c>
      <c r="G128" s="113" t="s">
        <v>137</v>
      </c>
      <c r="H128" s="113" t="s">
        <v>138</v>
      </c>
      <c r="I128" s="113" t="s">
        <v>139</v>
      </c>
      <c r="J128" s="114" t="s">
        <v>101</v>
      </c>
      <c r="K128" s="115" t="s">
        <v>140</v>
      </c>
      <c r="L128" s="111"/>
      <c r="M128" s="56" t="s">
        <v>1</v>
      </c>
      <c r="N128" s="57" t="s">
        <v>40</v>
      </c>
      <c r="O128" s="57" t="s">
        <v>141</v>
      </c>
      <c r="P128" s="57" t="s">
        <v>142</v>
      </c>
      <c r="Q128" s="57" t="s">
        <v>143</v>
      </c>
      <c r="R128" s="57" t="s">
        <v>144</v>
      </c>
      <c r="S128" s="57" t="s">
        <v>145</v>
      </c>
      <c r="T128" s="58" t="s">
        <v>146</v>
      </c>
    </row>
    <row r="129" spans="2:63" s="1" customFormat="1" ht="22.65" customHeight="1">
      <c r="B129" s="31"/>
      <c r="C129" s="61" t="s">
        <v>147</v>
      </c>
      <c r="J129" s="116">
        <f>BK129</f>
        <v>0</v>
      </c>
      <c r="L129" s="31"/>
      <c r="M129" s="59"/>
      <c r="N129" s="51"/>
      <c r="O129" s="51"/>
      <c r="P129" s="117">
        <f>P130+P310</f>
        <v>0</v>
      </c>
      <c r="Q129" s="51"/>
      <c r="R129" s="117">
        <f>R130+R310</f>
        <v>157.92638743</v>
      </c>
      <c r="S129" s="51"/>
      <c r="T129" s="118">
        <f>T130+T310</f>
        <v>0</v>
      </c>
      <c r="AT129" s="16" t="s">
        <v>75</v>
      </c>
      <c r="AU129" s="16" t="s">
        <v>103</v>
      </c>
      <c r="BK129" s="119">
        <f>BK130+BK310</f>
        <v>0</v>
      </c>
    </row>
    <row r="130" spans="2:63" s="11" customFormat="1" ht="25.95" customHeight="1">
      <c r="B130" s="120"/>
      <c r="D130" s="121" t="s">
        <v>75</v>
      </c>
      <c r="E130" s="122" t="s">
        <v>148</v>
      </c>
      <c r="F130" s="122" t="s">
        <v>149</v>
      </c>
      <c r="I130" s="123"/>
      <c r="J130" s="124">
        <f>BK130</f>
        <v>0</v>
      </c>
      <c r="L130" s="120"/>
      <c r="M130" s="125"/>
      <c r="P130" s="126">
        <f>P131+P202+P219+P238+P264+P282+P292+P295+P307</f>
        <v>0</v>
      </c>
      <c r="R130" s="126">
        <f>R131+R202+R219+R238+R264+R282+R292+R295+R307</f>
        <v>157.91115447</v>
      </c>
      <c r="T130" s="127">
        <f>T131+T202+T219+T238+T264+T282+T292+T295+T307</f>
        <v>0</v>
      </c>
      <c r="AR130" s="121" t="s">
        <v>83</v>
      </c>
      <c r="AT130" s="128" t="s">
        <v>75</v>
      </c>
      <c r="AU130" s="128" t="s">
        <v>76</v>
      </c>
      <c r="AY130" s="121" t="s">
        <v>150</v>
      </c>
      <c r="BK130" s="129">
        <f>BK131+BK202+BK219+BK238+BK264+BK282+BK292+BK295+BK307</f>
        <v>0</v>
      </c>
    </row>
    <row r="131" spans="2:63" s="11" customFormat="1" ht="22.65" customHeight="1">
      <c r="B131" s="120"/>
      <c r="D131" s="121" t="s">
        <v>75</v>
      </c>
      <c r="E131" s="130" t="s">
        <v>83</v>
      </c>
      <c r="F131" s="130" t="s">
        <v>151</v>
      </c>
      <c r="I131" s="123"/>
      <c r="J131" s="131">
        <f>BK131</f>
        <v>0</v>
      </c>
      <c r="L131" s="120"/>
      <c r="M131" s="125"/>
      <c r="P131" s="126">
        <f>SUM(P132:P201)</f>
        <v>0</v>
      </c>
      <c r="R131" s="126">
        <f>SUM(R132:R201)</f>
        <v>0.7563</v>
      </c>
      <c r="T131" s="127">
        <f>SUM(T132:T201)</f>
        <v>0</v>
      </c>
      <c r="AR131" s="121" t="s">
        <v>83</v>
      </c>
      <c r="AT131" s="128" t="s">
        <v>75</v>
      </c>
      <c r="AU131" s="128" t="s">
        <v>83</v>
      </c>
      <c r="AY131" s="121" t="s">
        <v>150</v>
      </c>
      <c r="BK131" s="129">
        <f>SUM(BK132:BK201)</f>
        <v>0</v>
      </c>
    </row>
    <row r="132" spans="2:65" s="1" customFormat="1" ht="24.15" customHeight="1">
      <c r="B132" s="31"/>
      <c r="C132" s="132" t="s">
        <v>83</v>
      </c>
      <c r="D132" s="132" t="s">
        <v>152</v>
      </c>
      <c r="E132" s="133" t="s">
        <v>2111</v>
      </c>
      <c r="F132" s="134" t="s">
        <v>2112</v>
      </c>
      <c r="G132" s="135" t="s">
        <v>155</v>
      </c>
      <c r="H132" s="136">
        <v>424.9</v>
      </c>
      <c r="I132" s="137"/>
      <c r="J132" s="138">
        <f>ROUND(I132*H132,2)</f>
        <v>0</v>
      </c>
      <c r="K132" s="139"/>
      <c r="L132" s="31"/>
      <c r="M132" s="140" t="s">
        <v>1</v>
      </c>
      <c r="N132" s="141" t="s">
        <v>41</v>
      </c>
      <c r="P132" s="142">
        <f>O132*H132</f>
        <v>0</v>
      </c>
      <c r="Q132" s="142">
        <v>0</v>
      </c>
      <c r="R132" s="142">
        <f>Q132*H132</f>
        <v>0</v>
      </c>
      <c r="S132" s="142">
        <v>0</v>
      </c>
      <c r="T132" s="143">
        <f>S132*H132</f>
        <v>0</v>
      </c>
      <c r="AR132" s="144" t="s">
        <v>156</v>
      </c>
      <c r="AT132" s="144" t="s">
        <v>152</v>
      </c>
      <c r="AU132" s="144" t="s">
        <v>85</v>
      </c>
      <c r="AY132" s="16" t="s">
        <v>150</v>
      </c>
      <c r="BE132" s="145">
        <f>IF(N132="základní",J132,0)</f>
        <v>0</v>
      </c>
      <c r="BF132" s="145">
        <f>IF(N132="snížená",J132,0)</f>
        <v>0</v>
      </c>
      <c r="BG132" s="145">
        <f>IF(N132="zákl. přenesená",J132,0)</f>
        <v>0</v>
      </c>
      <c r="BH132" s="145">
        <f>IF(N132="sníž. přenesená",J132,0)</f>
        <v>0</v>
      </c>
      <c r="BI132" s="145">
        <f>IF(N132="nulová",J132,0)</f>
        <v>0</v>
      </c>
      <c r="BJ132" s="16" t="s">
        <v>83</v>
      </c>
      <c r="BK132" s="145">
        <f>ROUND(I132*H132,2)</f>
        <v>0</v>
      </c>
      <c r="BL132" s="16" t="s">
        <v>156</v>
      </c>
      <c r="BM132" s="144" t="s">
        <v>2113</v>
      </c>
    </row>
    <row r="133" spans="2:47" s="1" customFormat="1" ht="19.2">
      <c r="B133" s="31"/>
      <c r="D133" s="146" t="s">
        <v>158</v>
      </c>
      <c r="F133" s="147" t="s">
        <v>2114</v>
      </c>
      <c r="I133" s="148"/>
      <c r="L133" s="31"/>
      <c r="M133" s="149"/>
      <c r="T133" s="53"/>
      <c r="AT133" s="16" t="s">
        <v>158</v>
      </c>
      <c r="AU133" s="16" t="s">
        <v>85</v>
      </c>
    </row>
    <row r="134" spans="2:51" s="12" customFormat="1" ht="12">
      <c r="B134" s="150"/>
      <c r="D134" s="146" t="s">
        <v>160</v>
      </c>
      <c r="E134" s="151" t="s">
        <v>1</v>
      </c>
      <c r="F134" s="152" t="s">
        <v>2115</v>
      </c>
      <c r="H134" s="153">
        <v>186.1</v>
      </c>
      <c r="I134" s="154"/>
      <c r="L134" s="150"/>
      <c r="M134" s="155"/>
      <c r="T134" s="156"/>
      <c r="AT134" s="151" t="s">
        <v>160</v>
      </c>
      <c r="AU134" s="151" t="s">
        <v>85</v>
      </c>
      <c r="AV134" s="12" t="s">
        <v>85</v>
      </c>
      <c r="AW134" s="12" t="s">
        <v>32</v>
      </c>
      <c r="AX134" s="12" t="s">
        <v>76</v>
      </c>
      <c r="AY134" s="151" t="s">
        <v>150</v>
      </c>
    </row>
    <row r="135" spans="2:51" s="12" customFormat="1" ht="12">
      <c r="B135" s="150"/>
      <c r="D135" s="146" t="s">
        <v>160</v>
      </c>
      <c r="E135" s="151" t="s">
        <v>1</v>
      </c>
      <c r="F135" s="152" t="s">
        <v>2116</v>
      </c>
      <c r="H135" s="153">
        <v>73</v>
      </c>
      <c r="I135" s="154"/>
      <c r="L135" s="150"/>
      <c r="M135" s="155"/>
      <c r="T135" s="156"/>
      <c r="AT135" s="151" t="s">
        <v>160</v>
      </c>
      <c r="AU135" s="151" t="s">
        <v>85</v>
      </c>
      <c r="AV135" s="12" t="s">
        <v>85</v>
      </c>
      <c r="AW135" s="12" t="s">
        <v>32</v>
      </c>
      <c r="AX135" s="12" t="s">
        <v>76</v>
      </c>
      <c r="AY135" s="151" t="s">
        <v>150</v>
      </c>
    </row>
    <row r="136" spans="2:51" s="12" customFormat="1" ht="12">
      <c r="B136" s="150"/>
      <c r="D136" s="146" t="s">
        <v>160</v>
      </c>
      <c r="E136" s="151" t="s">
        <v>1</v>
      </c>
      <c r="F136" s="152" t="s">
        <v>2117</v>
      </c>
      <c r="H136" s="153">
        <v>36.5</v>
      </c>
      <c r="I136" s="154"/>
      <c r="L136" s="150"/>
      <c r="M136" s="155"/>
      <c r="T136" s="156"/>
      <c r="AT136" s="151" t="s">
        <v>160</v>
      </c>
      <c r="AU136" s="151" t="s">
        <v>85</v>
      </c>
      <c r="AV136" s="12" t="s">
        <v>85</v>
      </c>
      <c r="AW136" s="12" t="s">
        <v>32</v>
      </c>
      <c r="AX136" s="12" t="s">
        <v>76</v>
      </c>
      <c r="AY136" s="151" t="s">
        <v>150</v>
      </c>
    </row>
    <row r="137" spans="2:51" s="12" customFormat="1" ht="12">
      <c r="B137" s="150"/>
      <c r="D137" s="146" t="s">
        <v>160</v>
      </c>
      <c r="E137" s="151" t="s">
        <v>1</v>
      </c>
      <c r="F137" s="152" t="s">
        <v>2118</v>
      </c>
      <c r="H137" s="153">
        <v>129.3</v>
      </c>
      <c r="I137" s="154"/>
      <c r="L137" s="150"/>
      <c r="M137" s="155"/>
      <c r="T137" s="156"/>
      <c r="AT137" s="151" t="s">
        <v>160</v>
      </c>
      <c r="AU137" s="151" t="s">
        <v>85</v>
      </c>
      <c r="AV137" s="12" t="s">
        <v>85</v>
      </c>
      <c r="AW137" s="12" t="s">
        <v>32</v>
      </c>
      <c r="AX137" s="12" t="s">
        <v>76</v>
      </c>
      <c r="AY137" s="151" t="s">
        <v>150</v>
      </c>
    </row>
    <row r="138" spans="2:51" s="13" customFormat="1" ht="12">
      <c r="B138" s="157"/>
      <c r="D138" s="146" t="s">
        <v>160</v>
      </c>
      <c r="E138" s="158" t="s">
        <v>1</v>
      </c>
      <c r="F138" s="159" t="s">
        <v>164</v>
      </c>
      <c r="H138" s="160">
        <v>424.9</v>
      </c>
      <c r="I138" s="161"/>
      <c r="L138" s="157"/>
      <c r="M138" s="162"/>
      <c r="T138" s="163"/>
      <c r="AT138" s="158" t="s">
        <v>160</v>
      </c>
      <c r="AU138" s="158" t="s">
        <v>85</v>
      </c>
      <c r="AV138" s="13" t="s">
        <v>156</v>
      </c>
      <c r="AW138" s="13" t="s">
        <v>32</v>
      </c>
      <c r="AX138" s="13" t="s">
        <v>83</v>
      </c>
      <c r="AY138" s="158" t="s">
        <v>150</v>
      </c>
    </row>
    <row r="139" spans="2:65" s="1" customFormat="1" ht="24.15" customHeight="1">
      <c r="B139" s="31"/>
      <c r="C139" s="132" t="s">
        <v>85</v>
      </c>
      <c r="D139" s="132" t="s">
        <v>152</v>
      </c>
      <c r="E139" s="133" t="s">
        <v>2119</v>
      </c>
      <c r="F139" s="134" t="s">
        <v>2120</v>
      </c>
      <c r="G139" s="135" t="s">
        <v>155</v>
      </c>
      <c r="H139" s="136">
        <v>36.5</v>
      </c>
      <c r="I139" s="137"/>
      <c r="J139" s="138">
        <f>ROUND(I139*H139,2)</f>
        <v>0</v>
      </c>
      <c r="K139" s="139"/>
      <c r="L139" s="31"/>
      <c r="M139" s="140" t="s">
        <v>1</v>
      </c>
      <c r="N139" s="141" t="s">
        <v>41</v>
      </c>
      <c r="P139" s="142">
        <f>O139*H139</f>
        <v>0</v>
      </c>
      <c r="Q139" s="142">
        <v>0</v>
      </c>
      <c r="R139" s="142">
        <f>Q139*H139</f>
        <v>0</v>
      </c>
      <c r="S139" s="142">
        <v>0</v>
      </c>
      <c r="T139" s="143">
        <f>S139*H139</f>
        <v>0</v>
      </c>
      <c r="AR139" s="144" t="s">
        <v>156</v>
      </c>
      <c r="AT139" s="144" t="s">
        <v>152</v>
      </c>
      <c r="AU139" s="144" t="s">
        <v>85</v>
      </c>
      <c r="AY139" s="16" t="s">
        <v>150</v>
      </c>
      <c r="BE139" s="145">
        <f>IF(N139="základní",J139,0)</f>
        <v>0</v>
      </c>
      <c r="BF139" s="145">
        <f>IF(N139="snížená",J139,0)</f>
        <v>0</v>
      </c>
      <c r="BG139" s="145">
        <f>IF(N139="zákl. přenesená",J139,0)</f>
        <v>0</v>
      </c>
      <c r="BH139" s="145">
        <f>IF(N139="sníž. přenesená",J139,0)</f>
        <v>0</v>
      </c>
      <c r="BI139" s="145">
        <f>IF(N139="nulová",J139,0)</f>
        <v>0</v>
      </c>
      <c r="BJ139" s="16" t="s">
        <v>83</v>
      </c>
      <c r="BK139" s="145">
        <f>ROUND(I139*H139,2)</f>
        <v>0</v>
      </c>
      <c r="BL139" s="16" t="s">
        <v>156</v>
      </c>
      <c r="BM139" s="144" t="s">
        <v>2121</v>
      </c>
    </row>
    <row r="140" spans="2:47" s="1" customFormat="1" ht="28.8">
      <c r="B140" s="31"/>
      <c r="D140" s="146" t="s">
        <v>158</v>
      </c>
      <c r="F140" s="147" t="s">
        <v>2122</v>
      </c>
      <c r="I140" s="148"/>
      <c r="L140" s="31"/>
      <c r="M140" s="149"/>
      <c r="T140" s="53"/>
      <c r="AT140" s="16" t="s">
        <v>158</v>
      </c>
      <c r="AU140" s="16" t="s">
        <v>85</v>
      </c>
    </row>
    <row r="141" spans="2:51" s="12" customFormat="1" ht="12">
      <c r="B141" s="150"/>
      <c r="D141" s="146" t="s">
        <v>160</v>
      </c>
      <c r="E141" s="151" t="s">
        <v>1</v>
      </c>
      <c r="F141" s="152" t="s">
        <v>2117</v>
      </c>
      <c r="H141" s="153">
        <v>36.5</v>
      </c>
      <c r="I141" s="154"/>
      <c r="L141" s="150"/>
      <c r="M141" s="155"/>
      <c r="T141" s="156"/>
      <c r="AT141" s="151" t="s">
        <v>160</v>
      </c>
      <c r="AU141" s="151" t="s">
        <v>85</v>
      </c>
      <c r="AV141" s="12" t="s">
        <v>85</v>
      </c>
      <c r="AW141" s="12" t="s">
        <v>32</v>
      </c>
      <c r="AX141" s="12" t="s">
        <v>83</v>
      </c>
      <c r="AY141" s="151" t="s">
        <v>150</v>
      </c>
    </row>
    <row r="142" spans="2:65" s="1" customFormat="1" ht="16.5" customHeight="1">
      <c r="B142" s="31"/>
      <c r="C142" s="170" t="s">
        <v>171</v>
      </c>
      <c r="D142" s="170" t="s">
        <v>266</v>
      </c>
      <c r="E142" s="171" t="s">
        <v>2123</v>
      </c>
      <c r="F142" s="172" t="s">
        <v>2124</v>
      </c>
      <c r="G142" s="173" t="s">
        <v>2000</v>
      </c>
      <c r="H142" s="174">
        <v>0.73</v>
      </c>
      <c r="I142" s="175"/>
      <c r="J142" s="176">
        <f>ROUND(I142*H142,2)</f>
        <v>0</v>
      </c>
      <c r="K142" s="177"/>
      <c r="L142" s="178"/>
      <c r="M142" s="179" t="s">
        <v>1</v>
      </c>
      <c r="N142" s="180" t="s">
        <v>41</v>
      </c>
      <c r="P142" s="142">
        <f>O142*H142</f>
        <v>0</v>
      </c>
      <c r="Q142" s="142">
        <v>0.001</v>
      </c>
      <c r="R142" s="142">
        <f>Q142*H142</f>
        <v>0.00073</v>
      </c>
      <c r="S142" s="142">
        <v>0</v>
      </c>
      <c r="T142" s="143">
        <f>S142*H142</f>
        <v>0</v>
      </c>
      <c r="AR142" s="144" t="s">
        <v>205</v>
      </c>
      <c r="AT142" s="144" t="s">
        <v>266</v>
      </c>
      <c r="AU142" s="144" t="s">
        <v>85</v>
      </c>
      <c r="AY142" s="16" t="s">
        <v>150</v>
      </c>
      <c r="BE142" s="145">
        <f>IF(N142="základní",J142,0)</f>
        <v>0</v>
      </c>
      <c r="BF142" s="145">
        <f>IF(N142="snížená",J142,0)</f>
        <v>0</v>
      </c>
      <c r="BG142" s="145">
        <f>IF(N142="zákl. přenesená",J142,0)</f>
        <v>0</v>
      </c>
      <c r="BH142" s="145">
        <f>IF(N142="sníž. přenesená",J142,0)</f>
        <v>0</v>
      </c>
      <c r="BI142" s="145">
        <f>IF(N142="nulová",J142,0)</f>
        <v>0</v>
      </c>
      <c r="BJ142" s="16" t="s">
        <v>83</v>
      </c>
      <c r="BK142" s="145">
        <f>ROUND(I142*H142,2)</f>
        <v>0</v>
      </c>
      <c r="BL142" s="16" t="s">
        <v>156</v>
      </c>
      <c r="BM142" s="144" t="s">
        <v>2125</v>
      </c>
    </row>
    <row r="143" spans="2:47" s="1" customFormat="1" ht="12">
      <c r="B143" s="31"/>
      <c r="D143" s="146" t="s">
        <v>158</v>
      </c>
      <c r="F143" s="147" t="s">
        <v>2124</v>
      </c>
      <c r="I143" s="148"/>
      <c r="L143" s="31"/>
      <c r="M143" s="149"/>
      <c r="T143" s="53"/>
      <c r="AT143" s="16" t="s">
        <v>158</v>
      </c>
      <c r="AU143" s="16" t="s">
        <v>85</v>
      </c>
    </row>
    <row r="144" spans="2:51" s="12" customFormat="1" ht="12">
      <c r="B144" s="150"/>
      <c r="D144" s="146" t="s">
        <v>160</v>
      </c>
      <c r="F144" s="152" t="s">
        <v>2126</v>
      </c>
      <c r="H144" s="153">
        <v>0.73</v>
      </c>
      <c r="I144" s="154"/>
      <c r="L144" s="150"/>
      <c r="M144" s="155"/>
      <c r="T144" s="156"/>
      <c r="AT144" s="151" t="s">
        <v>160</v>
      </c>
      <c r="AU144" s="151" t="s">
        <v>85</v>
      </c>
      <c r="AV144" s="12" t="s">
        <v>85</v>
      </c>
      <c r="AW144" s="12" t="s">
        <v>4</v>
      </c>
      <c r="AX144" s="12" t="s">
        <v>83</v>
      </c>
      <c r="AY144" s="151" t="s">
        <v>150</v>
      </c>
    </row>
    <row r="145" spans="2:65" s="1" customFormat="1" ht="24.15" customHeight="1">
      <c r="B145" s="31"/>
      <c r="C145" s="132" t="s">
        <v>156</v>
      </c>
      <c r="D145" s="132" t="s">
        <v>152</v>
      </c>
      <c r="E145" s="133" t="s">
        <v>2127</v>
      </c>
      <c r="F145" s="134" t="s">
        <v>2128</v>
      </c>
      <c r="G145" s="135" t="s">
        <v>167</v>
      </c>
      <c r="H145" s="136">
        <v>50.68</v>
      </c>
      <c r="I145" s="137"/>
      <c r="J145" s="138">
        <f>ROUND(I145*H145,2)</f>
        <v>0</v>
      </c>
      <c r="K145" s="139"/>
      <c r="L145" s="31"/>
      <c r="M145" s="140" t="s">
        <v>1</v>
      </c>
      <c r="N145" s="141" t="s">
        <v>41</v>
      </c>
      <c r="P145" s="142">
        <f>O145*H145</f>
        <v>0</v>
      </c>
      <c r="Q145" s="142">
        <v>0</v>
      </c>
      <c r="R145" s="142">
        <f>Q145*H145</f>
        <v>0</v>
      </c>
      <c r="S145" s="142">
        <v>0</v>
      </c>
      <c r="T145" s="143">
        <f>S145*H145</f>
        <v>0</v>
      </c>
      <c r="AR145" s="144" t="s">
        <v>156</v>
      </c>
      <c r="AT145" s="144" t="s">
        <v>152</v>
      </c>
      <c r="AU145" s="144" t="s">
        <v>85</v>
      </c>
      <c r="AY145" s="16" t="s">
        <v>150</v>
      </c>
      <c r="BE145" s="145">
        <f>IF(N145="základní",J145,0)</f>
        <v>0</v>
      </c>
      <c r="BF145" s="145">
        <f>IF(N145="snížená",J145,0)</f>
        <v>0</v>
      </c>
      <c r="BG145" s="145">
        <f>IF(N145="zákl. přenesená",J145,0)</f>
        <v>0</v>
      </c>
      <c r="BH145" s="145">
        <f>IF(N145="sníž. přenesená",J145,0)</f>
        <v>0</v>
      </c>
      <c r="BI145" s="145">
        <f>IF(N145="nulová",J145,0)</f>
        <v>0</v>
      </c>
      <c r="BJ145" s="16" t="s">
        <v>83</v>
      </c>
      <c r="BK145" s="145">
        <f>ROUND(I145*H145,2)</f>
        <v>0</v>
      </c>
      <c r="BL145" s="16" t="s">
        <v>156</v>
      </c>
      <c r="BM145" s="144" t="s">
        <v>2129</v>
      </c>
    </row>
    <row r="146" spans="2:47" s="1" customFormat="1" ht="19.2">
      <c r="B146" s="31"/>
      <c r="D146" s="146" t="s">
        <v>158</v>
      </c>
      <c r="F146" s="147" t="s">
        <v>2130</v>
      </c>
      <c r="I146" s="148"/>
      <c r="L146" s="31"/>
      <c r="M146" s="149"/>
      <c r="T146" s="53"/>
      <c r="AT146" s="16" t="s">
        <v>158</v>
      </c>
      <c r="AU146" s="16" t="s">
        <v>85</v>
      </c>
    </row>
    <row r="147" spans="2:51" s="12" customFormat="1" ht="12">
      <c r="B147" s="150"/>
      <c r="D147" s="146" t="s">
        <v>160</v>
      </c>
      <c r="E147" s="151" t="s">
        <v>1</v>
      </c>
      <c r="F147" s="152" t="s">
        <v>2131</v>
      </c>
      <c r="H147" s="153">
        <v>11.16</v>
      </c>
      <c r="I147" s="154"/>
      <c r="L147" s="150"/>
      <c r="M147" s="155"/>
      <c r="T147" s="156"/>
      <c r="AT147" s="151" t="s">
        <v>160</v>
      </c>
      <c r="AU147" s="151" t="s">
        <v>85</v>
      </c>
      <c r="AV147" s="12" t="s">
        <v>85</v>
      </c>
      <c r="AW147" s="12" t="s">
        <v>32</v>
      </c>
      <c r="AX147" s="12" t="s">
        <v>76</v>
      </c>
      <c r="AY147" s="151" t="s">
        <v>150</v>
      </c>
    </row>
    <row r="148" spans="2:51" s="12" customFormat="1" ht="12">
      <c r="B148" s="150"/>
      <c r="D148" s="146" t="s">
        <v>160</v>
      </c>
      <c r="E148" s="151" t="s">
        <v>1</v>
      </c>
      <c r="F148" s="152" t="s">
        <v>2132</v>
      </c>
      <c r="H148" s="153">
        <v>13.2</v>
      </c>
      <c r="I148" s="154"/>
      <c r="L148" s="150"/>
      <c r="M148" s="155"/>
      <c r="T148" s="156"/>
      <c r="AT148" s="151" t="s">
        <v>160</v>
      </c>
      <c r="AU148" s="151" t="s">
        <v>85</v>
      </c>
      <c r="AV148" s="12" t="s">
        <v>85</v>
      </c>
      <c r="AW148" s="12" t="s">
        <v>32</v>
      </c>
      <c r="AX148" s="12" t="s">
        <v>76</v>
      </c>
      <c r="AY148" s="151" t="s">
        <v>150</v>
      </c>
    </row>
    <row r="149" spans="2:51" s="12" customFormat="1" ht="12">
      <c r="B149" s="150"/>
      <c r="D149" s="146" t="s">
        <v>160</v>
      </c>
      <c r="E149" s="151" t="s">
        <v>1</v>
      </c>
      <c r="F149" s="152" t="s">
        <v>2133</v>
      </c>
      <c r="H149" s="153">
        <v>13.2</v>
      </c>
      <c r="I149" s="154"/>
      <c r="L149" s="150"/>
      <c r="M149" s="155"/>
      <c r="T149" s="156"/>
      <c r="AT149" s="151" t="s">
        <v>160</v>
      </c>
      <c r="AU149" s="151" t="s">
        <v>85</v>
      </c>
      <c r="AV149" s="12" t="s">
        <v>85</v>
      </c>
      <c r="AW149" s="12" t="s">
        <v>32</v>
      </c>
      <c r="AX149" s="12" t="s">
        <v>76</v>
      </c>
      <c r="AY149" s="151" t="s">
        <v>150</v>
      </c>
    </row>
    <row r="150" spans="2:51" s="12" customFormat="1" ht="12">
      <c r="B150" s="150"/>
      <c r="D150" s="146" t="s">
        <v>160</v>
      </c>
      <c r="E150" s="151" t="s">
        <v>1</v>
      </c>
      <c r="F150" s="152" t="s">
        <v>2134</v>
      </c>
      <c r="H150" s="153">
        <v>13.12</v>
      </c>
      <c r="I150" s="154"/>
      <c r="L150" s="150"/>
      <c r="M150" s="155"/>
      <c r="T150" s="156"/>
      <c r="AT150" s="151" t="s">
        <v>160</v>
      </c>
      <c r="AU150" s="151" t="s">
        <v>85</v>
      </c>
      <c r="AV150" s="12" t="s">
        <v>85</v>
      </c>
      <c r="AW150" s="12" t="s">
        <v>32</v>
      </c>
      <c r="AX150" s="12" t="s">
        <v>76</v>
      </c>
      <c r="AY150" s="151" t="s">
        <v>150</v>
      </c>
    </row>
    <row r="151" spans="2:51" s="13" customFormat="1" ht="12">
      <c r="B151" s="157"/>
      <c r="D151" s="146" t="s">
        <v>160</v>
      </c>
      <c r="E151" s="158" t="s">
        <v>1</v>
      </c>
      <c r="F151" s="159" t="s">
        <v>164</v>
      </c>
      <c r="H151" s="160">
        <v>50.68</v>
      </c>
      <c r="I151" s="161"/>
      <c r="L151" s="157"/>
      <c r="M151" s="162"/>
      <c r="T151" s="163"/>
      <c r="AT151" s="158" t="s">
        <v>160</v>
      </c>
      <c r="AU151" s="158" t="s">
        <v>85</v>
      </c>
      <c r="AV151" s="13" t="s">
        <v>156</v>
      </c>
      <c r="AW151" s="13" t="s">
        <v>32</v>
      </c>
      <c r="AX151" s="13" t="s">
        <v>83</v>
      </c>
      <c r="AY151" s="158" t="s">
        <v>150</v>
      </c>
    </row>
    <row r="152" spans="2:65" s="1" customFormat="1" ht="33" customHeight="1">
      <c r="B152" s="31"/>
      <c r="C152" s="132" t="s">
        <v>187</v>
      </c>
      <c r="D152" s="132" t="s">
        <v>152</v>
      </c>
      <c r="E152" s="133" t="s">
        <v>2135</v>
      </c>
      <c r="F152" s="134" t="s">
        <v>2136</v>
      </c>
      <c r="G152" s="135" t="s">
        <v>155</v>
      </c>
      <c r="H152" s="136">
        <v>201.3</v>
      </c>
      <c r="I152" s="137"/>
      <c r="J152" s="138">
        <f>ROUND(I152*H152,2)</f>
        <v>0</v>
      </c>
      <c r="K152" s="139"/>
      <c r="L152" s="31"/>
      <c r="M152" s="140" t="s">
        <v>1</v>
      </c>
      <c r="N152" s="141" t="s">
        <v>41</v>
      </c>
      <c r="P152" s="142">
        <f>O152*H152</f>
        <v>0</v>
      </c>
      <c r="Q152" s="142">
        <v>0</v>
      </c>
      <c r="R152" s="142">
        <f>Q152*H152</f>
        <v>0</v>
      </c>
      <c r="S152" s="142">
        <v>0</v>
      </c>
      <c r="T152" s="143">
        <f>S152*H152</f>
        <v>0</v>
      </c>
      <c r="AR152" s="144" t="s">
        <v>156</v>
      </c>
      <c r="AT152" s="144" t="s">
        <v>152</v>
      </c>
      <c r="AU152" s="144" t="s">
        <v>85</v>
      </c>
      <c r="AY152" s="16" t="s">
        <v>150</v>
      </c>
      <c r="BE152" s="145">
        <f>IF(N152="základní",J152,0)</f>
        <v>0</v>
      </c>
      <c r="BF152" s="145">
        <f>IF(N152="snížená",J152,0)</f>
        <v>0</v>
      </c>
      <c r="BG152" s="145">
        <f>IF(N152="zákl. přenesená",J152,0)</f>
        <v>0</v>
      </c>
      <c r="BH152" s="145">
        <f>IF(N152="sníž. přenesená",J152,0)</f>
        <v>0</v>
      </c>
      <c r="BI152" s="145">
        <f>IF(N152="nulová",J152,0)</f>
        <v>0</v>
      </c>
      <c r="BJ152" s="16" t="s">
        <v>83</v>
      </c>
      <c r="BK152" s="145">
        <f>ROUND(I152*H152,2)</f>
        <v>0</v>
      </c>
      <c r="BL152" s="16" t="s">
        <v>156</v>
      </c>
      <c r="BM152" s="144" t="s">
        <v>2137</v>
      </c>
    </row>
    <row r="153" spans="2:47" s="1" customFormat="1" ht="38.4">
      <c r="B153" s="31"/>
      <c r="D153" s="146" t="s">
        <v>158</v>
      </c>
      <c r="F153" s="147" t="s">
        <v>2138</v>
      </c>
      <c r="I153" s="148"/>
      <c r="L153" s="31"/>
      <c r="M153" s="149"/>
      <c r="T153" s="53"/>
      <c r="AT153" s="16" t="s">
        <v>158</v>
      </c>
      <c r="AU153" s="16" t="s">
        <v>85</v>
      </c>
    </row>
    <row r="154" spans="2:51" s="12" customFormat="1" ht="12">
      <c r="B154" s="150"/>
      <c r="D154" s="146" t="s">
        <v>160</v>
      </c>
      <c r="E154" s="151" t="s">
        <v>1</v>
      </c>
      <c r="F154" s="152" t="s">
        <v>2139</v>
      </c>
      <c r="H154" s="153">
        <v>201.3</v>
      </c>
      <c r="I154" s="154"/>
      <c r="L154" s="150"/>
      <c r="M154" s="155"/>
      <c r="T154" s="156"/>
      <c r="AT154" s="151" t="s">
        <v>160</v>
      </c>
      <c r="AU154" s="151" t="s">
        <v>85</v>
      </c>
      <c r="AV154" s="12" t="s">
        <v>85</v>
      </c>
      <c r="AW154" s="12" t="s">
        <v>32</v>
      </c>
      <c r="AX154" s="12" t="s">
        <v>83</v>
      </c>
      <c r="AY154" s="151" t="s">
        <v>150</v>
      </c>
    </row>
    <row r="155" spans="2:65" s="1" customFormat="1" ht="24.15" customHeight="1">
      <c r="B155" s="31"/>
      <c r="C155" s="132" t="s">
        <v>193</v>
      </c>
      <c r="D155" s="132" t="s">
        <v>152</v>
      </c>
      <c r="E155" s="133" t="s">
        <v>2140</v>
      </c>
      <c r="F155" s="134" t="s">
        <v>2141</v>
      </c>
      <c r="G155" s="135" t="s">
        <v>155</v>
      </c>
      <c r="H155" s="136">
        <v>201.3</v>
      </c>
      <c r="I155" s="137"/>
      <c r="J155" s="138">
        <f>ROUND(I155*H155,2)</f>
        <v>0</v>
      </c>
      <c r="K155" s="139"/>
      <c r="L155" s="31"/>
      <c r="M155" s="140" t="s">
        <v>1</v>
      </c>
      <c r="N155" s="141" t="s">
        <v>41</v>
      </c>
      <c r="P155" s="142">
        <f>O155*H155</f>
        <v>0</v>
      </c>
      <c r="Q155" s="142">
        <v>0</v>
      </c>
      <c r="R155" s="142">
        <f>Q155*H155</f>
        <v>0</v>
      </c>
      <c r="S155" s="142">
        <v>0</v>
      </c>
      <c r="T155" s="143">
        <f>S155*H155</f>
        <v>0</v>
      </c>
      <c r="AR155" s="144" t="s">
        <v>156</v>
      </c>
      <c r="AT155" s="144" t="s">
        <v>152</v>
      </c>
      <c r="AU155" s="144" t="s">
        <v>85</v>
      </c>
      <c r="AY155" s="16" t="s">
        <v>150</v>
      </c>
      <c r="BE155" s="145">
        <f>IF(N155="základní",J155,0)</f>
        <v>0</v>
      </c>
      <c r="BF155" s="145">
        <f>IF(N155="snížená",J155,0)</f>
        <v>0</v>
      </c>
      <c r="BG155" s="145">
        <f>IF(N155="zákl. přenesená",J155,0)</f>
        <v>0</v>
      </c>
      <c r="BH155" s="145">
        <f>IF(N155="sníž. přenesená",J155,0)</f>
        <v>0</v>
      </c>
      <c r="BI155" s="145">
        <f>IF(N155="nulová",J155,0)</f>
        <v>0</v>
      </c>
      <c r="BJ155" s="16" t="s">
        <v>83</v>
      </c>
      <c r="BK155" s="145">
        <f>ROUND(I155*H155,2)</f>
        <v>0</v>
      </c>
      <c r="BL155" s="16" t="s">
        <v>156</v>
      </c>
      <c r="BM155" s="144" t="s">
        <v>2142</v>
      </c>
    </row>
    <row r="156" spans="2:47" s="1" customFormat="1" ht="28.8">
      <c r="B156" s="31"/>
      <c r="D156" s="146" t="s">
        <v>158</v>
      </c>
      <c r="F156" s="147" t="s">
        <v>2143</v>
      </c>
      <c r="I156" s="148"/>
      <c r="L156" s="31"/>
      <c r="M156" s="149"/>
      <c r="T156" s="53"/>
      <c r="AT156" s="16" t="s">
        <v>158</v>
      </c>
      <c r="AU156" s="16" t="s">
        <v>85</v>
      </c>
    </row>
    <row r="157" spans="2:51" s="12" customFormat="1" ht="12">
      <c r="B157" s="150"/>
      <c r="D157" s="146" t="s">
        <v>160</v>
      </c>
      <c r="E157" s="151" t="s">
        <v>1</v>
      </c>
      <c r="F157" s="152" t="s">
        <v>2139</v>
      </c>
      <c r="H157" s="153">
        <v>201.3</v>
      </c>
      <c r="I157" s="154"/>
      <c r="L157" s="150"/>
      <c r="M157" s="155"/>
      <c r="T157" s="156"/>
      <c r="AT157" s="151" t="s">
        <v>160</v>
      </c>
      <c r="AU157" s="151" t="s">
        <v>85</v>
      </c>
      <c r="AV157" s="12" t="s">
        <v>85</v>
      </c>
      <c r="AW157" s="12" t="s">
        <v>32</v>
      </c>
      <c r="AX157" s="12" t="s">
        <v>83</v>
      </c>
      <c r="AY157" s="151" t="s">
        <v>150</v>
      </c>
    </row>
    <row r="158" spans="2:51" s="14" customFormat="1" ht="12">
      <c r="B158" s="164"/>
      <c r="D158" s="146" t="s">
        <v>160</v>
      </c>
      <c r="E158" s="165" t="s">
        <v>1</v>
      </c>
      <c r="F158" s="166" t="s">
        <v>2144</v>
      </c>
      <c r="H158" s="165" t="s">
        <v>1</v>
      </c>
      <c r="I158" s="167"/>
      <c r="L158" s="164"/>
      <c r="M158" s="168"/>
      <c r="T158" s="169"/>
      <c r="AT158" s="165" t="s">
        <v>160</v>
      </c>
      <c r="AU158" s="165" t="s">
        <v>85</v>
      </c>
      <c r="AV158" s="14" t="s">
        <v>83</v>
      </c>
      <c r="AW158" s="14" t="s">
        <v>32</v>
      </c>
      <c r="AX158" s="14" t="s">
        <v>76</v>
      </c>
      <c r="AY158" s="165" t="s">
        <v>150</v>
      </c>
    </row>
    <row r="159" spans="2:65" s="1" customFormat="1" ht="24.15" customHeight="1">
      <c r="B159" s="31"/>
      <c r="C159" s="132" t="s">
        <v>199</v>
      </c>
      <c r="D159" s="132" t="s">
        <v>152</v>
      </c>
      <c r="E159" s="133" t="s">
        <v>2145</v>
      </c>
      <c r="F159" s="134" t="s">
        <v>2146</v>
      </c>
      <c r="G159" s="135" t="s">
        <v>155</v>
      </c>
      <c r="H159" s="136">
        <v>201.3</v>
      </c>
      <c r="I159" s="137"/>
      <c r="J159" s="138">
        <f>ROUND(I159*H159,2)</f>
        <v>0</v>
      </c>
      <c r="K159" s="139"/>
      <c r="L159" s="31"/>
      <c r="M159" s="140" t="s">
        <v>1</v>
      </c>
      <c r="N159" s="141" t="s">
        <v>41</v>
      </c>
      <c r="P159" s="142">
        <f>O159*H159</f>
        <v>0</v>
      </c>
      <c r="Q159" s="142">
        <v>0</v>
      </c>
      <c r="R159" s="142">
        <f>Q159*H159</f>
        <v>0</v>
      </c>
      <c r="S159" s="142">
        <v>0</v>
      </c>
      <c r="T159" s="143">
        <f>S159*H159</f>
        <v>0</v>
      </c>
      <c r="AR159" s="144" t="s">
        <v>156</v>
      </c>
      <c r="AT159" s="144" t="s">
        <v>152</v>
      </c>
      <c r="AU159" s="144" t="s">
        <v>85</v>
      </c>
      <c r="AY159" s="16" t="s">
        <v>150</v>
      </c>
      <c r="BE159" s="145">
        <f>IF(N159="základní",J159,0)</f>
        <v>0</v>
      </c>
      <c r="BF159" s="145">
        <f>IF(N159="snížená",J159,0)</f>
        <v>0</v>
      </c>
      <c r="BG159" s="145">
        <f>IF(N159="zákl. přenesená",J159,0)</f>
        <v>0</v>
      </c>
      <c r="BH159" s="145">
        <f>IF(N159="sníž. přenesená",J159,0)</f>
        <v>0</v>
      </c>
      <c r="BI159" s="145">
        <f>IF(N159="nulová",J159,0)</f>
        <v>0</v>
      </c>
      <c r="BJ159" s="16" t="s">
        <v>83</v>
      </c>
      <c r="BK159" s="145">
        <f>ROUND(I159*H159,2)</f>
        <v>0</v>
      </c>
      <c r="BL159" s="16" t="s">
        <v>156</v>
      </c>
      <c r="BM159" s="144" t="s">
        <v>2147</v>
      </c>
    </row>
    <row r="160" spans="2:47" s="1" customFormat="1" ht="28.8">
      <c r="B160" s="31"/>
      <c r="D160" s="146" t="s">
        <v>158</v>
      </c>
      <c r="F160" s="147" t="s">
        <v>2148</v>
      </c>
      <c r="I160" s="148"/>
      <c r="L160" s="31"/>
      <c r="M160" s="149"/>
      <c r="T160" s="53"/>
      <c r="AT160" s="16" t="s">
        <v>158</v>
      </c>
      <c r="AU160" s="16" t="s">
        <v>85</v>
      </c>
    </row>
    <row r="161" spans="2:65" s="1" customFormat="1" ht="16.5" customHeight="1">
      <c r="B161" s="31"/>
      <c r="C161" s="170" t="s">
        <v>205</v>
      </c>
      <c r="D161" s="170" t="s">
        <v>266</v>
      </c>
      <c r="E161" s="171" t="s">
        <v>2123</v>
      </c>
      <c r="F161" s="172" t="s">
        <v>2124</v>
      </c>
      <c r="G161" s="173" t="s">
        <v>2000</v>
      </c>
      <c r="H161" s="174">
        <v>3.02</v>
      </c>
      <c r="I161" s="175"/>
      <c r="J161" s="176">
        <f>ROUND(I161*H161,2)</f>
        <v>0</v>
      </c>
      <c r="K161" s="177"/>
      <c r="L161" s="178"/>
      <c r="M161" s="179" t="s">
        <v>1</v>
      </c>
      <c r="N161" s="180" t="s">
        <v>41</v>
      </c>
      <c r="P161" s="142">
        <f>O161*H161</f>
        <v>0</v>
      </c>
      <c r="Q161" s="142">
        <v>0.001</v>
      </c>
      <c r="R161" s="142">
        <f>Q161*H161</f>
        <v>0.00302</v>
      </c>
      <c r="S161" s="142">
        <v>0</v>
      </c>
      <c r="T161" s="143">
        <f>S161*H161</f>
        <v>0</v>
      </c>
      <c r="AR161" s="144" t="s">
        <v>205</v>
      </c>
      <c r="AT161" s="144" t="s">
        <v>266</v>
      </c>
      <c r="AU161" s="144" t="s">
        <v>85</v>
      </c>
      <c r="AY161" s="16" t="s">
        <v>150</v>
      </c>
      <c r="BE161" s="145">
        <f>IF(N161="základní",J161,0)</f>
        <v>0</v>
      </c>
      <c r="BF161" s="145">
        <f>IF(N161="snížená",J161,0)</f>
        <v>0</v>
      </c>
      <c r="BG161" s="145">
        <f>IF(N161="zákl. přenesená",J161,0)</f>
        <v>0</v>
      </c>
      <c r="BH161" s="145">
        <f>IF(N161="sníž. přenesená",J161,0)</f>
        <v>0</v>
      </c>
      <c r="BI161" s="145">
        <f>IF(N161="nulová",J161,0)</f>
        <v>0</v>
      </c>
      <c r="BJ161" s="16" t="s">
        <v>83</v>
      </c>
      <c r="BK161" s="145">
        <f>ROUND(I161*H161,2)</f>
        <v>0</v>
      </c>
      <c r="BL161" s="16" t="s">
        <v>156</v>
      </c>
      <c r="BM161" s="144" t="s">
        <v>2149</v>
      </c>
    </row>
    <row r="162" spans="2:47" s="1" customFormat="1" ht="12">
      <c r="B162" s="31"/>
      <c r="D162" s="146" t="s">
        <v>158</v>
      </c>
      <c r="F162" s="147" t="s">
        <v>2124</v>
      </c>
      <c r="I162" s="148"/>
      <c r="L162" s="31"/>
      <c r="M162" s="149"/>
      <c r="T162" s="53"/>
      <c r="AT162" s="16" t="s">
        <v>158</v>
      </c>
      <c r="AU162" s="16" t="s">
        <v>85</v>
      </c>
    </row>
    <row r="163" spans="2:51" s="12" customFormat="1" ht="12">
      <c r="B163" s="150"/>
      <c r="D163" s="146" t="s">
        <v>160</v>
      </c>
      <c r="F163" s="152" t="s">
        <v>2150</v>
      </c>
      <c r="H163" s="153">
        <v>3.02</v>
      </c>
      <c r="I163" s="154"/>
      <c r="L163" s="150"/>
      <c r="M163" s="155"/>
      <c r="T163" s="156"/>
      <c r="AT163" s="151" t="s">
        <v>160</v>
      </c>
      <c r="AU163" s="151" t="s">
        <v>85</v>
      </c>
      <c r="AV163" s="12" t="s">
        <v>85</v>
      </c>
      <c r="AW163" s="12" t="s">
        <v>4</v>
      </c>
      <c r="AX163" s="12" t="s">
        <v>83</v>
      </c>
      <c r="AY163" s="151" t="s">
        <v>150</v>
      </c>
    </row>
    <row r="164" spans="2:65" s="1" customFormat="1" ht="33" customHeight="1">
      <c r="B164" s="31"/>
      <c r="C164" s="132" t="s">
        <v>211</v>
      </c>
      <c r="D164" s="132" t="s">
        <v>152</v>
      </c>
      <c r="E164" s="133" t="s">
        <v>2151</v>
      </c>
      <c r="F164" s="134" t="s">
        <v>2152</v>
      </c>
      <c r="G164" s="135" t="s">
        <v>155</v>
      </c>
      <c r="H164" s="136">
        <v>273</v>
      </c>
      <c r="I164" s="137"/>
      <c r="J164" s="138">
        <f>ROUND(I164*H164,2)</f>
        <v>0</v>
      </c>
      <c r="K164" s="139"/>
      <c r="L164" s="31"/>
      <c r="M164" s="140" t="s">
        <v>1</v>
      </c>
      <c r="N164" s="141" t="s">
        <v>41</v>
      </c>
      <c r="P164" s="142">
        <f>O164*H164</f>
        <v>0</v>
      </c>
      <c r="Q164" s="142">
        <v>0</v>
      </c>
      <c r="R164" s="142">
        <f>Q164*H164</f>
        <v>0</v>
      </c>
      <c r="S164" s="142">
        <v>0</v>
      </c>
      <c r="T164" s="143">
        <f>S164*H164</f>
        <v>0</v>
      </c>
      <c r="AR164" s="144" t="s">
        <v>156</v>
      </c>
      <c r="AT164" s="144" t="s">
        <v>152</v>
      </c>
      <c r="AU164" s="144" t="s">
        <v>85</v>
      </c>
      <c r="AY164" s="16" t="s">
        <v>150</v>
      </c>
      <c r="BE164" s="145">
        <f>IF(N164="základní",J164,0)</f>
        <v>0</v>
      </c>
      <c r="BF164" s="145">
        <f>IF(N164="snížená",J164,0)</f>
        <v>0</v>
      </c>
      <c r="BG164" s="145">
        <f>IF(N164="zákl. přenesená",J164,0)</f>
        <v>0</v>
      </c>
      <c r="BH164" s="145">
        <f>IF(N164="sníž. přenesená",J164,0)</f>
        <v>0</v>
      </c>
      <c r="BI164" s="145">
        <f>IF(N164="nulová",J164,0)</f>
        <v>0</v>
      </c>
      <c r="BJ164" s="16" t="s">
        <v>83</v>
      </c>
      <c r="BK164" s="145">
        <f>ROUND(I164*H164,2)</f>
        <v>0</v>
      </c>
      <c r="BL164" s="16" t="s">
        <v>156</v>
      </c>
      <c r="BM164" s="144" t="s">
        <v>2153</v>
      </c>
    </row>
    <row r="165" spans="2:47" s="1" customFormat="1" ht="19.2">
      <c r="B165" s="31"/>
      <c r="D165" s="146" t="s">
        <v>158</v>
      </c>
      <c r="F165" s="147" t="s">
        <v>2154</v>
      </c>
      <c r="I165" s="148"/>
      <c r="L165" s="31"/>
      <c r="M165" s="149"/>
      <c r="T165" s="53"/>
      <c r="AT165" s="16" t="s">
        <v>158</v>
      </c>
      <c r="AU165" s="16" t="s">
        <v>85</v>
      </c>
    </row>
    <row r="166" spans="2:65" s="1" customFormat="1" ht="16.5" customHeight="1">
      <c r="B166" s="31"/>
      <c r="C166" s="132" t="s">
        <v>218</v>
      </c>
      <c r="D166" s="132" t="s">
        <v>152</v>
      </c>
      <c r="E166" s="133" t="s">
        <v>2155</v>
      </c>
      <c r="F166" s="134" t="s">
        <v>2156</v>
      </c>
      <c r="G166" s="135" t="s">
        <v>155</v>
      </c>
      <c r="H166" s="136">
        <v>36.5</v>
      </c>
      <c r="I166" s="137"/>
      <c r="J166" s="138">
        <f>ROUND(I166*H166,2)</f>
        <v>0</v>
      </c>
      <c r="K166" s="139"/>
      <c r="L166" s="31"/>
      <c r="M166" s="140" t="s">
        <v>1</v>
      </c>
      <c r="N166" s="141" t="s">
        <v>41</v>
      </c>
      <c r="P166" s="142">
        <f>O166*H166</f>
        <v>0</v>
      </c>
      <c r="Q166" s="142">
        <v>0</v>
      </c>
      <c r="R166" s="142">
        <f>Q166*H166</f>
        <v>0</v>
      </c>
      <c r="S166" s="142">
        <v>0</v>
      </c>
      <c r="T166" s="143">
        <f>S166*H166</f>
        <v>0</v>
      </c>
      <c r="AR166" s="144" t="s">
        <v>156</v>
      </c>
      <c r="AT166" s="144" t="s">
        <v>152</v>
      </c>
      <c r="AU166" s="144" t="s">
        <v>85</v>
      </c>
      <c r="AY166" s="16" t="s">
        <v>150</v>
      </c>
      <c r="BE166" s="145">
        <f>IF(N166="základní",J166,0)</f>
        <v>0</v>
      </c>
      <c r="BF166" s="145">
        <f>IF(N166="snížená",J166,0)</f>
        <v>0</v>
      </c>
      <c r="BG166" s="145">
        <f>IF(N166="zákl. přenesená",J166,0)</f>
        <v>0</v>
      </c>
      <c r="BH166" s="145">
        <f>IF(N166="sníž. přenesená",J166,0)</f>
        <v>0</v>
      </c>
      <c r="BI166" s="145">
        <f>IF(N166="nulová",J166,0)</f>
        <v>0</v>
      </c>
      <c r="BJ166" s="16" t="s">
        <v>83</v>
      </c>
      <c r="BK166" s="145">
        <f>ROUND(I166*H166,2)</f>
        <v>0</v>
      </c>
      <c r="BL166" s="16" t="s">
        <v>156</v>
      </c>
      <c r="BM166" s="144" t="s">
        <v>2157</v>
      </c>
    </row>
    <row r="167" spans="2:47" s="1" customFormat="1" ht="19.2">
      <c r="B167" s="31"/>
      <c r="D167" s="146" t="s">
        <v>158</v>
      </c>
      <c r="F167" s="147" t="s">
        <v>2158</v>
      </c>
      <c r="I167" s="148"/>
      <c r="L167" s="31"/>
      <c r="M167" s="149"/>
      <c r="T167" s="53"/>
      <c r="AT167" s="16" t="s">
        <v>158</v>
      </c>
      <c r="AU167" s="16" t="s">
        <v>85</v>
      </c>
    </row>
    <row r="168" spans="2:51" s="12" customFormat="1" ht="12">
      <c r="B168" s="150"/>
      <c r="D168" s="146" t="s">
        <v>160</v>
      </c>
      <c r="E168" s="151" t="s">
        <v>1</v>
      </c>
      <c r="F168" s="152" t="s">
        <v>2117</v>
      </c>
      <c r="H168" s="153">
        <v>36.5</v>
      </c>
      <c r="I168" s="154"/>
      <c r="L168" s="150"/>
      <c r="M168" s="155"/>
      <c r="T168" s="156"/>
      <c r="AT168" s="151" t="s">
        <v>160</v>
      </c>
      <c r="AU168" s="151" t="s">
        <v>85</v>
      </c>
      <c r="AV168" s="12" t="s">
        <v>85</v>
      </c>
      <c r="AW168" s="12" t="s">
        <v>32</v>
      </c>
      <c r="AX168" s="12" t="s">
        <v>83</v>
      </c>
      <c r="AY168" s="151" t="s">
        <v>150</v>
      </c>
    </row>
    <row r="169" spans="2:65" s="1" customFormat="1" ht="24.15" customHeight="1">
      <c r="B169" s="31"/>
      <c r="C169" s="132" t="s">
        <v>225</v>
      </c>
      <c r="D169" s="132" t="s">
        <v>152</v>
      </c>
      <c r="E169" s="133" t="s">
        <v>2159</v>
      </c>
      <c r="F169" s="134" t="s">
        <v>2160</v>
      </c>
      <c r="G169" s="135" t="s">
        <v>155</v>
      </c>
      <c r="H169" s="136">
        <v>7</v>
      </c>
      <c r="I169" s="137"/>
      <c r="J169" s="138">
        <f>ROUND(I169*H169,2)</f>
        <v>0</v>
      </c>
      <c r="K169" s="139"/>
      <c r="L169" s="31"/>
      <c r="M169" s="140" t="s">
        <v>1</v>
      </c>
      <c r="N169" s="141" t="s">
        <v>41</v>
      </c>
      <c r="P169" s="142">
        <f>O169*H169</f>
        <v>0</v>
      </c>
      <c r="Q169" s="142">
        <v>0.00035</v>
      </c>
      <c r="R169" s="142">
        <f>Q169*H169</f>
        <v>0.00245</v>
      </c>
      <c r="S169" s="142">
        <v>0</v>
      </c>
      <c r="T169" s="143">
        <f>S169*H169</f>
        <v>0</v>
      </c>
      <c r="AR169" s="144" t="s">
        <v>156</v>
      </c>
      <c r="AT169" s="144" t="s">
        <v>152</v>
      </c>
      <c r="AU169" s="144" t="s">
        <v>85</v>
      </c>
      <c r="AY169" s="16" t="s">
        <v>150</v>
      </c>
      <c r="BE169" s="145">
        <f>IF(N169="základní",J169,0)</f>
        <v>0</v>
      </c>
      <c r="BF169" s="145">
        <f>IF(N169="snížená",J169,0)</f>
        <v>0</v>
      </c>
      <c r="BG169" s="145">
        <f>IF(N169="zákl. přenesená",J169,0)</f>
        <v>0</v>
      </c>
      <c r="BH169" s="145">
        <f>IF(N169="sníž. přenesená",J169,0)</f>
        <v>0</v>
      </c>
      <c r="BI169" s="145">
        <f>IF(N169="nulová",J169,0)</f>
        <v>0</v>
      </c>
      <c r="BJ169" s="16" t="s">
        <v>83</v>
      </c>
      <c r="BK169" s="145">
        <f>ROUND(I169*H169,2)</f>
        <v>0</v>
      </c>
      <c r="BL169" s="16" t="s">
        <v>156</v>
      </c>
      <c r="BM169" s="144" t="s">
        <v>2161</v>
      </c>
    </row>
    <row r="170" spans="2:47" s="1" customFormat="1" ht="19.2">
      <c r="B170" s="31"/>
      <c r="D170" s="146" t="s">
        <v>158</v>
      </c>
      <c r="F170" s="147" t="s">
        <v>2162</v>
      </c>
      <c r="I170" s="148"/>
      <c r="L170" s="31"/>
      <c r="M170" s="149"/>
      <c r="T170" s="53"/>
      <c r="AT170" s="16" t="s">
        <v>158</v>
      </c>
      <c r="AU170" s="16" t="s">
        <v>85</v>
      </c>
    </row>
    <row r="171" spans="2:65" s="1" customFormat="1" ht="16.5" customHeight="1">
      <c r="B171" s="31"/>
      <c r="C171" s="170" t="s">
        <v>231</v>
      </c>
      <c r="D171" s="170" t="s">
        <v>266</v>
      </c>
      <c r="E171" s="171" t="s">
        <v>2163</v>
      </c>
      <c r="F171" s="172" t="s">
        <v>2164</v>
      </c>
      <c r="G171" s="173" t="s">
        <v>467</v>
      </c>
      <c r="H171" s="174">
        <v>21</v>
      </c>
      <c r="I171" s="175"/>
      <c r="J171" s="176">
        <f>ROUND(I171*H171,2)</f>
        <v>0</v>
      </c>
      <c r="K171" s="177"/>
      <c r="L171" s="178"/>
      <c r="M171" s="179" t="s">
        <v>1</v>
      </c>
      <c r="N171" s="180" t="s">
        <v>41</v>
      </c>
      <c r="P171" s="142">
        <f>O171*H171</f>
        <v>0</v>
      </c>
      <c r="Q171" s="142">
        <v>0.027</v>
      </c>
      <c r="R171" s="142">
        <f>Q171*H171</f>
        <v>0.567</v>
      </c>
      <c r="S171" s="142">
        <v>0</v>
      </c>
      <c r="T171" s="143">
        <f>S171*H171</f>
        <v>0</v>
      </c>
      <c r="AR171" s="144" t="s">
        <v>205</v>
      </c>
      <c r="AT171" s="144" t="s">
        <v>266</v>
      </c>
      <c r="AU171" s="144" t="s">
        <v>85</v>
      </c>
      <c r="AY171" s="16" t="s">
        <v>150</v>
      </c>
      <c r="BE171" s="145">
        <f>IF(N171="základní",J171,0)</f>
        <v>0</v>
      </c>
      <c r="BF171" s="145">
        <f>IF(N171="snížená",J171,0)</f>
        <v>0</v>
      </c>
      <c r="BG171" s="145">
        <f>IF(N171="zákl. přenesená",J171,0)</f>
        <v>0</v>
      </c>
      <c r="BH171" s="145">
        <f>IF(N171="sníž. přenesená",J171,0)</f>
        <v>0</v>
      </c>
      <c r="BI171" s="145">
        <f>IF(N171="nulová",J171,0)</f>
        <v>0</v>
      </c>
      <c r="BJ171" s="16" t="s">
        <v>83</v>
      </c>
      <c r="BK171" s="145">
        <f>ROUND(I171*H171,2)</f>
        <v>0</v>
      </c>
      <c r="BL171" s="16" t="s">
        <v>156</v>
      </c>
      <c r="BM171" s="144" t="s">
        <v>2165</v>
      </c>
    </row>
    <row r="172" spans="2:47" s="1" customFormat="1" ht="12">
      <c r="B172" s="31"/>
      <c r="D172" s="146" t="s">
        <v>158</v>
      </c>
      <c r="F172" s="147" t="s">
        <v>2166</v>
      </c>
      <c r="I172" s="148"/>
      <c r="L172" s="31"/>
      <c r="M172" s="149"/>
      <c r="T172" s="53"/>
      <c r="AT172" s="16" t="s">
        <v>158</v>
      </c>
      <c r="AU172" s="16" t="s">
        <v>85</v>
      </c>
    </row>
    <row r="173" spans="2:51" s="12" customFormat="1" ht="12">
      <c r="B173" s="150"/>
      <c r="D173" s="146" t="s">
        <v>160</v>
      </c>
      <c r="E173" s="151" t="s">
        <v>1</v>
      </c>
      <c r="F173" s="152" t="s">
        <v>2167</v>
      </c>
      <c r="H173" s="153">
        <v>21</v>
      </c>
      <c r="I173" s="154"/>
      <c r="L173" s="150"/>
      <c r="M173" s="155"/>
      <c r="T173" s="156"/>
      <c r="AT173" s="151" t="s">
        <v>160</v>
      </c>
      <c r="AU173" s="151" t="s">
        <v>85</v>
      </c>
      <c r="AV173" s="12" t="s">
        <v>85</v>
      </c>
      <c r="AW173" s="12" t="s">
        <v>32</v>
      </c>
      <c r="AX173" s="12" t="s">
        <v>83</v>
      </c>
      <c r="AY173" s="151" t="s">
        <v>150</v>
      </c>
    </row>
    <row r="174" spans="2:65" s="1" customFormat="1" ht="33" customHeight="1">
      <c r="B174" s="31"/>
      <c r="C174" s="132" t="s">
        <v>236</v>
      </c>
      <c r="D174" s="132" t="s">
        <v>152</v>
      </c>
      <c r="E174" s="133" t="s">
        <v>2168</v>
      </c>
      <c r="F174" s="134" t="s">
        <v>2169</v>
      </c>
      <c r="G174" s="135" t="s">
        <v>155</v>
      </c>
      <c r="H174" s="136">
        <v>237.8</v>
      </c>
      <c r="I174" s="137"/>
      <c r="J174" s="138">
        <f>ROUND(I174*H174,2)</f>
        <v>0</v>
      </c>
      <c r="K174" s="139"/>
      <c r="L174" s="31"/>
      <c r="M174" s="140" t="s">
        <v>1</v>
      </c>
      <c r="N174" s="141" t="s">
        <v>41</v>
      </c>
      <c r="P174" s="142">
        <f>O174*H174</f>
        <v>0</v>
      </c>
      <c r="Q174" s="142">
        <v>0</v>
      </c>
      <c r="R174" s="142">
        <f>Q174*H174</f>
        <v>0</v>
      </c>
      <c r="S174" s="142">
        <v>0</v>
      </c>
      <c r="T174" s="143">
        <f>S174*H174</f>
        <v>0</v>
      </c>
      <c r="AR174" s="144" t="s">
        <v>156</v>
      </c>
      <c r="AT174" s="144" t="s">
        <v>152</v>
      </c>
      <c r="AU174" s="144" t="s">
        <v>85</v>
      </c>
      <c r="AY174" s="16" t="s">
        <v>150</v>
      </c>
      <c r="BE174" s="145">
        <f>IF(N174="základní",J174,0)</f>
        <v>0</v>
      </c>
      <c r="BF174" s="145">
        <f>IF(N174="snížená",J174,0)</f>
        <v>0</v>
      </c>
      <c r="BG174" s="145">
        <f>IF(N174="zákl. přenesená",J174,0)</f>
        <v>0</v>
      </c>
      <c r="BH174" s="145">
        <f>IF(N174="sníž. přenesená",J174,0)</f>
        <v>0</v>
      </c>
      <c r="BI174" s="145">
        <f>IF(N174="nulová",J174,0)</f>
        <v>0</v>
      </c>
      <c r="BJ174" s="16" t="s">
        <v>83</v>
      </c>
      <c r="BK174" s="145">
        <f>ROUND(I174*H174,2)</f>
        <v>0</v>
      </c>
      <c r="BL174" s="16" t="s">
        <v>156</v>
      </c>
      <c r="BM174" s="144" t="s">
        <v>2170</v>
      </c>
    </row>
    <row r="175" spans="2:47" s="1" customFormat="1" ht="28.8">
      <c r="B175" s="31"/>
      <c r="D175" s="146" t="s">
        <v>158</v>
      </c>
      <c r="F175" s="147" t="s">
        <v>2171</v>
      </c>
      <c r="I175" s="148"/>
      <c r="L175" s="31"/>
      <c r="M175" s="149"/>
      <c r="T175" s="53"/>
      <c r="AT175" s="16" t="s">
        <v>158</v>
      </c>
      <c r="AU175" s="16" t="s">
        <v>85</v>
      </c>
    </row>
    <row r="176" spans="2:51" s="12" customFormat="1" ht="12">
      <c r="B176" s="150"/>
      <c r="D176" s="146" t="s">
        <v>160</v>
      </c>
      <c r="E176" s="151" t="s">
        <v>1</v>
      </c>
      <c r="F176" s="152" t="s">
        <v>2117</v>
      </c>
      <c r="H176" s="153">
        <v>36.5</v>
      </c>
      <c r="I176" s="154"/>
      <c r="L176" s="150"/>
      <c r="M176" s="155"/>
      <c r="T176" s="156"/>
      <c r="AT176" s="151" t="s">
        <v>160</v>
      </c>
      <c r="AU176" s="151" t="s">
        <v>85</v>
      </c>
      <c r="AV176" s="12" t="s">
        <v>85</v>
      </c>
      <c r="AW176" s="12" t="s">
        <v>32</v>
      </c>
      <c r="AX176" s="12" t="s">
        <v>76</v>
      </c>
      <c r="AY176" s="151" t="s">
        <v>150</v>
      </c>
    </row>
    <row r="177" spans="2:51" s="12" customFormat="1" ht="12">
      <c r="B177" s="150"/>
      <c r="D177" s="146" t="s">
        <v>160</v>
      </c>
      <c r="E177" s="151" t="s">
        <v>1</v>
      </c>
      <c r="F177" s="152" t="s">
        <v>2139</v>
      </c>
      <c r="H177" s="153">
        <v>201.3</v>
      </c>
      <c r="I177" s="154"/>
      <c r="L177" s="150"/>
      <c r="M177" s="155"/>
      <c r="T177" s="156"/>
      <c r="AT177" s="151" t="s">
        <v>160</v>
      </c>
      <c r="AU177" s="151" t="s">
        <v>85</v>
      </c>
      <c r="AV177" s="12" t="s">
        <v>85</v>
      </c>
      <c r="AW177" s="12" t="s">
        <v>32</v>
      </c>
      <c r="AX177" s="12" t="s">
        <v>76</v>
      </c>
      <c r="AY177" s="151" t="s">
        <v>150</v>
      </c>
    </row>
    <row r="178" spans="2:51" s="13" customFormat="1" ht="12">
      <c r="B178" s="157"/>
      <c r="D178" s="146" t="s">
        <v>160</v>
      </c>
      <c r="E178" s="158" t="s">
        <v>1</v>
      </c>
      <c r="F178" s="159" t="s">
        <v>164</v>
      </c>
      <c r="H178" s="160">
        <v>237.8</v>
      </c>
      <c r="I178" s="161"/>
      <c r="L178" s="157"/>
      <c r="M178" s="162"/>
      <c r="T178" s="163"/>
      <c r="AT178" s="158" t="s">
        <v>160</v>
      </c>
      <c r="AU178" s="158" t="s">
        <v>85</v>
      </c>
      <c r="AV178" s="13" t="s">
        <v>156</v>
      </c>
      <c r="AW178" s="13" t="s">
        <v>32</v>
      </c>
      <c r="AX178" s="13" t="s">
        <v>83</v>
      </c>
      <c r="AY178" s="158" t="s">
        <v>150</v>
      </c>
    </row>
    <row r="179" spans="2:65" s="1" customFormat="1" ht="16.5" customHeight="1">
      <c r="B179" s="31"/>
      <c r="C179" s="170" t="s">
        <v>245</v>
      </c>
      <c r="D179" s="170" t="s">
        <v>266</v>
      </c>
      <c r="E179" s="171" t="s">
        <v>2172</v>
      </c>
      <c r="F179" s="172" t="s">
        <v>2173</v>
      </c>
      <c r="G179" s="173" t="s">
        <v>2174</v>
      </c>
      <c r="H179" s="174">
        <v>0.3</v>
      </c>
      <c r="I179" s="175"/>
      <c r="J179" s="176">
        <f>ROUND(I179*H179,2)</f>
        <v>0</v>
      </c>
      <c r="K179" s="177"/>
      <c r="L179" s="178"/>
      <c r="M179" s="179" t="s">
        <v>1</v>
      </c>
      <c r="N179" s="180" t="s">
        <v>41</v>
      </c>
      <c r="P179" s="142">
        <f>O179*H179</f>
        <v>0</v>
      </c>
      <c r="Q179" s="142">
        <v>0.001</v>
      </c>
      <c r="R179" s="142">
        <f>Q179*H179</f>
        <v>0.0003</v>
      </c>
      <c r="S179" s="142">
        <v>0</v>
      </c>
      <c r="T179" s="143">
        <f>S179*H179</f>
        <v>0</v>
      </c>
      <c r="AR179" s="144" t="s">
        <v>205</v>
      </c>
      <c r="AT179" s="144" t="s">
        <v>266</v>
      </c>
      <c r="AU179" s="144" t="s">
        <v>85</v>
      </c>
      <c r="AY179" s="16" t="s">
        <v>150</v>
      </c>
      <c r="BE179" s="145">
        <f>IF(N179="základní",J179,0)</f>
        <v>0</v>
      </c>
      <c r="BF179" s="145">
        <f>IF(N179="snížená",J179,0)</f>
        <v>0</v>
      </c>
      <c r="BG179" s="145">
        <f>IF(N179="zákl. přenesená",J179,0)</f>
        <v>0</v>
      </c>
      <c r="BH179" s="145">
        <f>IF(N179="sníž. přenesená",J179,0)</f>
        <v>0</v>
      </c>
      <c r="BI179" s="145">
        <f>IF(N179="nulová",J179,0)</f>
        <v>0</v>
      </c>
      <c r="BJ179" s="16" t="s">
        <v>83</v>
      </c>
      <c r="BK179" s="145">
        <f>ROUND(I179*H179,2)</f>
        <v>0</v>
      </c>
      <c r="BL179" s="16" t="s">
        <v>156</v>
      </c>
      <c r="BM179" s="144" t="s">
        <v>2175</v>
      </c>
    </row>
    <row r="180" spans="2:47" s="1" customFormat="1" ht="12">
      <c r="B180" s="31"/>
      <c r="D180" s="146" t="s">
        <v>158</v>
      </c>
      <c r="F180" s="147" t="s">
        <v>2176</v>
      </c>
      <c r="I180" s="148"/>
      <c r="L180" s="31"/>
      <c r="M180" s="149"/>
      <c r="T180" s="53"/>
      <c r="AT180" s="16" t="s">
        <v>158</v>
      </c>
      <c r="AU180" s="16" t="s">
        <v>85</v>
      </c>
    </row>
    <row r="181" spans="2:65" s="1" customFormat="1" ht="24.15" customHeight="1">
      <c r="B181" s="31"/>
      <c r="C181" s="132" t="s">
        <v>8</v>
      </c>
      <c r="D181" s="132" t="s">
        <v>152</v>
      </c>
      <c r="E181" s="133" t="s">
        <v>2177</v>
      </c>
      <c r="F181" s="134" t="s">
        <v>2178</v>
      </c>
      <c r="G181" s="135" t="s">
        <v>467</v>
      </c>
      <c r="H181" s="136">
        <v>8</v>
      </c>
      <c r="I181" s="137"/>
      <c r="J181" s="138">
        <f>ROUND(I181*H181,2)</f>
        <v>0</v>
      </c>
      <c r="K181" s="139"/>
      <c r="L181" s="31"/>
      <c r="M181" s="140" t="s">
        <v>1</v>
      </c>
      <c r="N181" s="141" t="s">
        <v>41</v>
      </c>
      <c r="P181" s="142">
        <f>O181*H181</f>
        <v>0</v>
      </c>
      <c r="Q181" s="142">
        <v>0.02135</v>
      </c>
      <c r="R181" s="142">
        <f>Q181*H181</f>
        <v>0.1708</v>
      </c>
      <c r="S181" s="142">
        <v>0</v>
      </c>
      <c r="T181" s="143">
        <f>S181*H181</f>
        <v>0</v>
      </c>
      <c r="AR181" s="144" t="s">
        <v>156</v>
      </c>
      <c r="AT181" s="144" t="s">
        <v>152</v>
      </c>
      <c r="AU181" s="144" t="s">
        <v>85</v>
      </c>
      <c r="AY181" s="16" t="s">
        <v>150</v>
      </c>
      <c r="BE181" s="145">
        <f>IF(N181="základní",J181,0)</f>
        <v>0</v>
      </c>
      <c r="BF181" s="145">
        <f>IF(N181="snížená",J181,0)</f>
        <v>0</v>
      </c>
      <c r="BG181" s="145">
        <f>IF(N181="zákl. přenesená",J181,0)</f>
        <v>0</v>
      </c>
      <c r="BH181" s="145">
        <f>IF(N181="sníž. přenesená",J181,0)</f>
        <v>0</v>
      </c>
      <c r="BI181" s="145">
        <f>IF(N181="nulová",J181,0)</f>
        <v>0</v>
      </c>
      <c r="BJ181" s="16" t="s">
        <v>83</v>
      </c>
      <c r="BK181" s="145">
        <f>ROUND(I181*H181,2)</f>
        <v>0</v>
      </c>
      <c r="BL181" s="16" t="s">
        <v>156</v>
      </c>
      <c r="BM181" s="144" t="s">
        <v>2179</v>
      </c>
    </row>
    <row r="182" spans="2:47" s="1" customFormat="1" ht="28.8">
      <c r="B182" s="31"/>
      <c r="D182" s="146" t="s">
        <v>158</v>
      </c>
      <c r="F182" s="147" t="s">
        <v>2180</v>
      </c>
      <c r="I182" s="148"/>
      <c r="L182" s="31"/>
      <c r="M182" s="149"/>
      <c r="T182" s="53"/>
      <c r="AT182" s="16" t="s">
        <v>158</v>
      </c>
      <c r="AU182" s="16" t="s">
        <v>85</v>
      </c>
    </row>
    <row r="183" spans="2:65" s="1" customFormat="1" ht="33" customHeight="1">
      <c r="B183" s="31"/>
      <c r="C183" s="132" t="s">
        <v>258</v>
      </c>
      <c r="D183" s="132" t="s">
        <v>152</v>
      </c>
      <c r="E183" s="133" t="s">
        <v>2181</v>
      </c>
      <c r="F183" s="134" t="s">
        <v>2182</v>
      </c>
      <c r="G183" s="135" t="s">
        <v>2000</v>
      </c>
      <c r="H183" s="136">
        <v>12</v>
      </c>
      <c r="I183" s="137"/>
      <c r="J183" s="138">
        <f>ROUND(I183*H183,2)</f>
        <v>0</v>
      </c>
      <c r="K183" s="139"/>
      <c r="L183" s="31"/>
      <c r="M183" s="140" t="s">
        <v>1</v>
      </c>
      <c r="N183" s="141" t="s">
        <v>41</v>
      </c>
      <c r="P183" s="142">
        <f>O183*H183</f>
        <v>0</v>
      </c>
      <c r="Q183" s="142">
        <v>0</v>
      </c>
      <c r="R183" s="142">
        <f>Q183*H183</f>
        <v>0</v>
      </c>
      <c r="S183" s="142">
        <v>0</v>
      </c>
      <c r="T183" s="143">
        <f>S183*H183</f>
        <v>0</v>
      </c>
      <c r="AR183" s="144" t="s">
        <v>156</v>
      </c>
      <c r="AT183" s="144" t="s">
        <v>152</v>
      </c>
      <c r="AU183" s="144" t="s">
        <v>85</v>
      </c>
      <c r="AY183" s="16" t="s">
        <v>150</v>
      </c>
      <c r="BE183" s="145">
        <f>IF(N183="základní",J183,0)</f>
        <v>0</v>
      </c>
      <c r="BF183" s="145">
        <f>IF(N183="snížená",J183,0)</f>
        <v>0</v>
      </c>
      <c r="BG183" s="145">
        <f>IF(N183="zákl. přenesená",J183,0)</f>
        <v>0</v>
      </c>
      <c r="BH183" s="145">
        <f>IF(N183="sníž. přenesená",J183,0)</f>
        <v>0</v>
      </c>
      <c r="BI183" s="145">
        <f>IF(N183="nulová",J183,0)</f>
        <v>0</v>
      </c>
      <c r="BJ183" s="16" t="s">
        <v>83</v>
      </c>
      <c r="BK183" s="145">
        <f>ROUND(I183*H183,2)</f>
        <v>0</v>
      </c>
      <c r="BL183" s="16" t="s">
        <v>156</v>
      </c>
      <c r="BM183" s="144" t="s">
        <v>2183</v>
      </c>
    </row>
    <row r="184" spans="2:47" s="1" customFormat="1" ht="19.2">
      <c r="B184" s="31"/>
      <c r="D184" s="146" t="s">
        <v>158</v>
      </c>
      <c r="F184" s="147" t="s">
        <v>2184</v>
      </c>
      <c r="I184" s="148"/>
      <c r="L184" s="31"/>
      <c r="M184" s="149"/>
      <c r="T184" s="53"/>
      <c r="AT184" s="16" t="s">
        <v>158</v>
      </c>
      <c r="AU184" s="16" t="s">
        <v>85</v>
      </c>
    </row>
    <row r="185" spans="2:65" s="1" customFormat="1" ht="16.5" customHeight="1">
      <c r="B185" s="31"/>
      <c r="C185" s="170" t="s">
        <v>265</v>
      </c>
      <c r="D185" s="170" t="s">
        <v>266</v>
      </c>
      <c r="E185" s="171" t="s">
        <v>2185</v>
      </c>
      <c r="F185" s="172" t="s">
        <v>2186</v>
      </c>
      <c r="G185" s="173" t="s">
        <v>2000</v>
      </c>
      <c r="H185" s="174">
        <v>12</v>
      </c>
      <c r="I185" s="175"/>
      <c r="J185" s="176">
        <f>ROUND(I185*H185,2)</f>
        <v>0</v>
      </c>
      <c r="K185" s="177"/>
      <c r="L185" s="178"/>
      <c r="M185" s="179" t="s">
        <v>1</v>
      </c>
      <c r="N185" s="180" t="s">
        <v>41</v>
      </c>
      <c r="P185" s="142">
        <f>O185*H185</f>
        <v>0</v>
      </c>
      <c r="Q185" s="142">
        <v>0.001</v>
      </c>
      <c r="R185" s="142">
        <f>Q185*H185</f>
        <v>0.012</v>
      </c>
      <c r="S185" s="142">
        <v>0</v>
      </c>
      <c r="T185" s="143">
        <f>S185*H185</f>
        <v>0</v>
      </c>
      <c r="AR185" s="144" t="s">
        <v>205</v>
      </c>
      <c r="AT185" s="144" t="s">
        <v>266</v>
      </c>
      <c r="AU185" s="144" t="s">
        <v>85</v>
      </c>
      <c r="AY185" s="16" t="s">
        <v>150</v>
      </c>
      <c r="BE185" s="145">
        <f>IF(N185="základní",J185,0)</f>
        <v>0</v>
      </c>
      <c r="BF185" s="145">
        <f>IF(N185="snížená",J185,0)</f>
        <v>0</v>
      </c>
      <c r="BG185" s="145">
        <f>IF(N185="zákl. přenesená",J185,0)</f>
        <v>0</v>
      </c>
      <c r="BH185" s="145">
        <f>IF(N185="sníž. přenesená",J185,0)</f>
        <v>0</v>
      </c>
      <c r="BI185" s="145">
        <f>IF(N185="nulová",J185,0)</f>
        <v>0</v>
      </c>
      <c r="BJ185" s="16" t="s">
        <v>83</v>
      </c>
      <c r="BK185" s="145">
        <f>ROUND(I185*H185,2)</f>
        <v>0</v>
      </c>
      <c r="BL185" s="16" t="s">
        <v>156</v>
      </c>
      <c r="BM185" s="144" t="s">
        <v>2187</v>
      </c>
    </row>
    <row r="186" spans="2:47" s="1" customFormat="1" ht="12">
      <c r="B186" s="31"/>
      <c r="D186" s="146" t="s">
        <v>158</v>
      </c>
      <c r="F186" s="147" t="s">
        <v>2186</v>
      </c>
      <c r="I186" s="148"/>
      <c r="L186" s="31"/>
      <c r="M186" s="149"/>
      <c r="T186" s="53"/>
      <c r="AT186" s="16" t="s">
        <v>158</v>
      </c>
      <c r="AU186" s="16" t="s">
        <v>85</v>
      </c>
    </row>
    <row r="187" spans="2:65" s="1" customFormat="1" ht="24.15" customHeight="1">
      <c r="B187" s="31"/>
      <c r="C187" s="132" t="s">
        <v>271</v>
      </c>
      <c r="D187" s="132" t="s">
        <v>152</v>
      </c>
      <c r="E187" s="133" t="s">
        <v>2188</v>
      </c>
      <c r="F187" s="134" t="s">
        <v>2189</v>
      </c>
      <c r="G187" s="135" t="s">
        <v>155</v>
      </c>
      <c r="H187" s="136">
        <v>475.6</v>
      </c>
      <c r="I187" s="137"/>
      <c r="J187" s="138">
        <f>ROUND(I187*H187,2)</f>
        <v>0</v>
      </c>
      <c r="K187" s="139"/>
      <c r="L187" s="31"/>
      <c r="M187" s="140" t="s">
        <v>1</v>
      </c>
      <c r="N187" s="141" t="s">
        <v>41</v>
      </c>
      <c r="P187" s="142">
        <f>O187*H187</f>
        <v>0</v>
      </c>
      <c r="Q187" s="142">
        <v>0</v>
      </c>
      <c r="R187" s="142">
        <f>Q187*H187</f>
        <v>0</v>
      </c>
      <c r="S187" s="142">
        <v>0</v>
      </c>
      <c r="T187" s="143">
        <f>S187*H187</f>
        <v>0</v>
      </c>
      <c r="AR187" s="144" t="s">
        <v>156</v>
      </c>
      <c r="AT187" s="144" t="s">
        <v>152</v>
      </c>
      <c r="AU187" s="144" t="s">
        <v>85</v>
      </c>
      <c r="AY187" s="16" t="s">
        <v>150</v>
      </c>
      <c r="BE187" s="145">
        <f>IF(N187="základní",J187,0)</f>
        <v>0</v>
      </c>
      <c r="BF187" s="145">
        <f>IF(N187="snížená",J187,0)</f>
        <v>0</v>
      </c>
      <c r="BG187" s="145">
        <f>IF(N187="zákl. přenesená",J187,0)</f>
        <v>0</v>
      </c>
      <c r="BH187" s="145">
        <f>IF(N187="sníž. přenesená",J187,0)</f>
        <v>0</v>
      </c>
      <c r="BI187" s="145">
        <f>IF(N187="nulová",J187,0)</f>
        <v>0</v>
      </c>
      <c r="BJ187" s="16" t="s">
        <v>83</v>
      </c>
      <c r="BK187" s="145">
        <f>ROUND(I187*H187,2)</f>
        <v>0</v>
      </c>
      <c r="BL187" s="16" t="s">
        <v>156</v>
      </c>
      <c r="BM187" s="144" t="s">
        <v>2190</v>
      </c>
    </row>
    <row r="188" spans="2:47" s="1" customFormat="1" ht="12">
      <c r="B188" s="31"/>
      <c r="D188" s="146" t="s">
        <v>158</v>
      </c>
      <c r="F188" s="147" t="s">
        <v>2191</v>
      </c>
      <c r="I188" s="148"/>
      <c r="L188" s="31"/>
      <c r="M188" s="149"/>
      <c r="T188" s="53"/>
      <c r="AT188" s="16" t="s">
        <v>158</v>
      </c>
      <c r="AU188" s="16" t="s">
        <v>85</v>
      </c>
    </row>
    <row r="189" spans="2:51" s="12" customFormat="1" ht="12">
      <c r="B189" s="150"/>
      <c r="D189" s="146" t="s">
        <v>160</v>
      </c>
      <c r="E189" s="151" t="s">
        <v>1</v>
      </c>
      <c r="F189" s="152" t="s">
        <v>2192</v>
      </c>
      <c r="H189" s="153">
        <v>73</v>
      </c>
      <c r="I189" s="154"/>
      <c r="L189" s="150"/>
      <c r="M189" s="155"/>
      <c r="T189" s="156"/>
      <c r="AT189" s="151" t="s">
        <v>160</v>
      </c>
      <c r="AU189" s="151" t="s">
        <v>85</v>
      </c>
      <c r="AV189" s="12" t="s">
        <v>85</v>
      </c>
      <c r="AW189" s="12" t="s">
        <v>32</v>
      </c>
      <c r="AX189" s="12" t="s">
        <v>76</v>
      </c>
      <c r="AY189" s="151" t="s">
        <v>150</v>
      </c>
    </row>
    <row r="190" spans="2:51" s="12" customFormat="1" ht="12">
      <c r="B190" s="150"/>
      <c r="D190" s="146" t="s">
        <v>160</v>
      </c>
      <c r="E190" s="151" t="s">
        <v>1</v>
      </c>
      <c r="F190" s="152" t="s">
        <v>2193</v>
      </c>
      <c r="H190" s="153">
        <v>402.6</v>
      </c>
      <c r="I190" s="154"/>
      <c r="L190" s="150"/>
      <c r="M190" s="155"/>
      <c r="T190" s="156"/>
      <c r="AT190" s="151" t="s">
        <v>160</v>
      </c>
      <c r="AU190" s="151" t="s">
        <v>85</v>
      </c>
      <c r="AV190" s="12" t="s">
        <v>85</v>
      </c>
      <c r="AW190" s="12" t="s">
        <v>32</v>
      </c>
      <c r="AX190" s="12" t="s">
        <v>76</v>
      </c>
      <c r="AY190" s="151" t="s">
        <v>150</v>
      </c>
    </row>
    <row r="191" spans="2:51" s="13" customFormat="1" ht="12">
      <c r="B191" s="157"/>
      <c r="D191" s="146" t="s">
        <v>160</v>
      </c>
      <c r="E191" s="158" t="s">
        <v>1</v>
      </c>
      <c r="F191" s="159" t="s">
        <v>164</v>
      </c>
      <c r="H191" s="160">
        <v>475.6</v>
      </c>
      <c r="I191" s="161"/>
      <c r="L191" s="157"/>
      <c r="M191" s="162"/>
      <c r="T191" s="163"/>
      <c r="AT191" s="158" t="s">
        <v>160</v>
      </c>
      <c r="AU191" s="158" t="s">
        <v>85</v>
      </c>
      <c r="AV191" s="13" t="s">
        <v>156</v>
      </c>
      <c r="AW191" s="13" t="s">
        <v>32</v>
      </c>
      <c r="AX191" s="13" t="s">
        <v>83</v>
      </c>
      <c r="AY191" s="158" t="s">
        <v>150</v>
      </c>
    </row>
    <row r="192" spans="2:65" s="1" customFormat="1" ht="33" customHeight="1">
      <c r="B192" s="31"/>
      <c r="C192" s="132" t="s">
        <v>278</v>
      </c>
      <c r="D192" s="132" t="s">
        <v>152</v>
      </c>
      <c r="E192" s="133" t="s">
        <v>2194</v>
      </c>
      <c r="F192" s="134" t="s">
        <v>2195</v>
      </c>
      <c r="G192" s="135" t="s">
        <v>155</v>
      </c>
      <c r="H192" s="136">
        <v>475.6</v>
      </c>
      <c r="I192" s="137"/>
      <c r="J192" s="138">
        <f>ROUND(I192*H192,2)</f>
        <v>0</v>
      </c>
      <c r="K192" s="139"/>
      <c r="L192" s="31"/>
      <c r="M192" s="140" t="s">
        <v>1</v>
      </c>
      <c r="N192" s="141" t="s">
        <v>41</v>
      </c>
      <c r="P192" s="142">
        <f>O192*H192</f>
        <v>0</v>
      </c>
      <c r="Q192" s="142">
        <v>0</v>
      </c>
      <c r="R192" s="142">
        <f>Q192*H192</f>
        <v>0</v>
      </c>
      <c r="S192" s="142">
        <v>0</v>
      </c>
      <c r="T192" s="143">
        <f>S192*H192</f>
        <v>0</v>
      </c>
      <c r="AR192" s="144" t="s">
        <v>156</v>
      </c>
      <c r="AT192" s="144" t="s">
        <v>152</v>
      </c>
      <c r="AU192" s="144" t="s">
        <v>85</v>
      </c>
      <c r="AY192" s="16" t="s">
        <v>150</v>
      </c>
      <c r="BE192" s="145">
        <f>IF(N192="základní",J192,0)</f>
        <v>0</v>
      </c>
      <c r="BF192" s="145">
        <f>IF(N192="snížená",J192,0)</f>
        <v>0</v>
      </c>
      <c r="BG192" s="145">
        <f>IF(N192="zákl. přenesená",J192,0)</f>
        <v>0</v>
      </c>
      <c r="BH192" s="145">
        <f>IF(N192="sníž. přenesená",J192,0)</f>
        <v>0</v>
      </c>
      <c r="BI192" s="145">
        <f>IF(N192="nulová",J192,0)</f>
        <v>0</v>
      </c>
      <c r="BJ192" s="16" t="s">
        <v>83</v>
      </c>
      <c r="BK192" s="145">
        <f>ROUND(I192*H192,2)</f>
        <v>0</v>
      </c>
      <c r="BL192" s="16" t="s">
        <v>156</v>
      </c>
      <c r="BM192" s="144" t="s">
        <v>2196</v>
      </c>
    </row>
    <row r="193" spans="2:47" s="1" customFormat="1" ht="12">
      <c r="B193" s="31"/>
      <c r="D193" s="146" t="s">
        <v>158</v>
      </c>
      <c r="F193" s="147" t="s">
        <v>2197</v>
      </c>
      <c r="I193" s="148"/>
      <c r="L193" s="31"/>
      <c r="M193" s="149"/>
      <c r="T193" s="53"/>
      <c r="AT193" s="16" t="s">
        <v>158</v>
      </c>
      <c r="AU193" s="16" t="s">
        <v>85</v>
      </c>
    </row>
    <row r="194" spans="2:51" s="12" customFormat="1" ht="12">
      <c r="B194" s="150"/>
      <c r="D194" s="146" t="s">
        <v>160</v>
      </c>
      <c r="E194" s="151" t="s">
        <v>1</v>
      </c>
      <c r="F194" s="152" t="s">
        <v>2192</v>
      </c>
      <c r="H194" s="153">
        <v>73</v>
      </c>
      <c r="I194" s="154"/>
      <c r="L194" s="150"/>
      <c r="M194" s="155"/>
      <c r="T194" s="156"/>
      <c r="AT194" s="151" t="s">
        <v>160</v>
      </c>
      <c r="AU194" s="151" t="s">
        <v>85</v>
      </c>
      <c r="AV194" s="12" t="s">
        <v>85</v>
      </c>
      <c r="AW194" s="12" t="s">
        <v>32</v>
      </c>
      <c r="AX194" s="12" t="s">
        <v>76</v>
      </c>
      <c r="AY194" s="151" t="s">
        <v>150</v>
      </c>
    </row>
    <row r="195" spans="2:51" s="12" customFormat="1" ht="12">
      <c r="B195" s="150"/>
      <c r="D195" s="146" t="s">
        <v>160</v>
      </c>
      <c r="E195" s="151" t="s">
        <v>1</v>
      </c>
      <c r="F195" s="152" t="s">
        <v>2193</v>
      </c>
      <c r="H195" s="153">
        <v>402.6</v>
      </c>
      <c r="I195" s="154"/>
      <c r="L195" s="150"/>
      <c r="M195" s="155"/>
      <c r="T195" s="156"/>
      <c r="AT195" s="151" t="s">
        <v>160</v>
      </c>
      <c r="AU195" s="151" t="s">
        <v>85</v>
      </c>
      <c r="AV195" s="12" t="s">
        <v>85</v>
      </c>
      <c r="AW195" s="12" t="s">
        <v>32</v>
      </c>
      <c r="AX195" s="12" t="s">
        <v>76</v>
      </c>
      <c r="AY195" s="151" t="s">
        <v>150</v>
      </c>
    </row>
    <row r="196" spans="2:51" s="13" customFormat="1" ht="12">
      <c r="B196" s="157"/>
      <c r="D196" s="146" t="s">
        <v>160</v>
      </c>
      <c r="E196" s="158" t="s">
        <v>1</v>
      </c>
      <c r="F196" s="159" t="s">
        <v>164</v>
      </c>
      <c r="H196" s="160">
        <v>475.6</v>
      </c>
      <c r="I196" s="161"/>
      <c r="L196" s="157"/>
      <c r="M196" s="162"/>
      <c r="T196" s="163"/>
      <c r="AT196" s="158" t="s">
        <v>160</v>
      </c>
      <c r="AU196" s="158" t="s">
        <v>85</v>
      </c>
      <c r="AV196" s="13" t="s">
        <v>156</v>
      </c>
      <c r="AW196" s="13" t="s">
        <v>32</v>
      </c>
      <c r="AX196" s="13" t="s">
        <v>83</v>
      </c>
      <c r="AY196" s="158" t="s">
        <v>150</v>
      </c>
    </row>
    <row r="197" spans="2:65" s="1" customFormat="1" ht="21.75" customHeight="1">
      <c r="B197" s="31"/>
      <c r="C197" s="132" t="s">
        <v>285</v>
      </c>
      <c r="D197" s="132" t="s">
        <v>152</v>
      </c>
      <c r="E197" s="133" t="s">
        <v>2198</v>
      </c>
      <c r="F197" s="134" t="s">
        <v>2199</v>
      </c>
      <c r="G197" s="135" t="s">
        <v>167</v>
      </c>
      <c r="H197" s="136">
        <v>38.048</v>
      </c>
      <c r="I197" s="137"/>
      <c r="J197" s="138">
        <f>ROUND(I197*H197,2)</f>
        <v>0</v>
      </c>
      <c r="K197" s="139"/>
      <c r="L197" s="31"/>
      <c r="M197" s="140" t="s">
        <v>1</v>
      </c>
      <c r="N197" s="141" t="s">
        <v>41</v>
      </c>
      <c r="P197" s="142">
        <f>O197*H197</f>
        <v>0</v>
      </c>
      <c r="Q197" s="142">
        <v>0</v>
      </c>
      <c r="R197" s="142">
        <f>Q197*H197</f>
        <v>0</v>
      </c>
      <c r="S197" s="142">
        <v>0</v>
      </c>
      <c r="T197" s="143">
        <f>S197*H197</f>
        <v>0</v>
      </c>
      <c r="AR197" s="144" t="s">
        <v>156</v>
      </c>
      <c r="AT197" s="144" t="s">
        <v>152</v>
      </c>
      <c r="AU197" s="144" t="s">
        <v>85</v>
      </c>
      <c r="AY197" s="16" t="s">
        <v>150</v>
      </c>
      <c r="BE197" s="145">
        <f>IF(N197="základní",J197,0)</f>
        <v>0</v>
      </c>
      <c r="BF197" s="145">
        <f>IF(N197="snížená",J197,0)</f>
        <v>0</v>
      </c>
      <c r="BG197" s="145">
        <f>IF(N197="zákl. přenesená",J197,0)</f>
        <v>0</v>
      </c>
      <c r="BH197" s="145">
        <f>IF(N197="sníž. přenesená",J197,0)</f>
        <v>0</v>
      </c>
      <c r="BI197" s="145">
        <f>IF(N197="nulová",J197,0)</f>
        <v>0</v>
      </c>
      <c r="BJ197" s="16" t="s">
        <v>83</v>
      </c>
      <c r="BK197" s="145">
        <f>ROUND(I197*H197,2)</f>
        <v>0</v>
      </c>
      <c r="BL197" s="16" t="s">
        <v>156</v>
      </c>
      <c r="BM197" s="144" t="s">
        <v>2200</v>
      </c>
    </row>
    <row r="198" spans="2:47" s="1" customFormat="1" ht="12">
      <c r="B198" s="31"/>
      <c r="D198" s="146" t="s">
        <v>158</v>
      </c>
      <c r="F198" s="147" t="s">
        <v>2201</v>
      </c>
      <c r="I198" s="148"/>
      <c r="L198" s="31"/>
      <c r="M198" s="149"/>
      <c r="T198" s="53"/>
      <c r="AT198" s="16" t="s">
        <v>158</v>
      </c>
      <c r="AU198" s="16" t="s">
        <v>85</v>
      </c>
    </row>
    <row r="199" spans="2:51" s="12" customFormat="1" ht="12">
      <c r="B199" s="150"/>
      <c r="D199" s="146" t="s">
        <v>160</v>
      </c>
      <c r="E199" s="151" t="s">
        <v>1</v>
      </c>
      <c r="F199" s="152" t="s">
        <v>2202</v>
      </c>
      <c r="H199" s="153">
        <v>5.84</v>
      </c>
      <c r="I199" s="154"/>
      <c r="L199" s="150"/>
      <c r="M199" s="155"/>
      <c r="T199" s="156"/>
      <c r="AT199" s="151" t="s">
        <v>160</v>
      </c>
      <c r="AU199" s="151" t="s">
        <v>85</v>
      </c>
      <c r="AV199" s="12" t="s">
        <v>85</v>
      </c>
      <c r="AW199" s="12" t="s">
        <v>32</v>
      </c>
      <c r="AX199" s="12" t="s">
        <v>76</v>
      </c>
      <c r="AY199" s="151" t="s">
        <v>150</v>
      </c>
    </row>
    <row r="200" spans="2:51" s="12" customFormat="1" ht="12">
      <c r="B200" s="150"/>
      <c r="D200" s="146" t="s">
        <v>160</v>
      </c>
      <c r="E200" s="151" t="s">
        <v>1</v>
      </c>
      <c r="F200" s="152" t="s">
        <v>2203</v>
      </c>
      <c r="H200" s="153">
        <v>32.208</v>
      </c>
      <c r="I200" s="154"/>
      <c r="L200" s="150"/>
      <c r="M200" s="155"/>
      <c r="T200" s="156"/>
      <c r="AT200" s="151" t="s">
        <v>160</v>
      </c>
      <c r="AU200" s="151" t="s">
        <v>85</v>
      </c>
      <c r="AV200" s="12" t="s">
        <v>85</v>
      </c>
      <c r="AW200" s="12" t="s">
        <v>32</v>
      </c>
      <c r="AX200" s="12" t="s">
        <v>76</v>
      </c>
      <c r="AY200" s="151" t="s">
        <v>150</v>
      </c>
    </row>
    <row r="201" spans="2:51" s="13" customFormat="1" ht="12">
      <c r="B201" s="157"/>
      <c r="D201" s="146" t="s">
        <v>160</v>
      </c>
      <c r="E201" s="158" t="s">
        <v>1</v>
      </c>
      <c r="F201" s="159" t="s">
        <v>164</v>
      </c>
      <c r="H201" s="160">
        <v>38.048</v>
      </c>
      <c r="I201" s="161"/>
      <c r="L201" s="157"/>
      <c r="M201" s="162"/>
      <c r="T201" s="163"/>
      <c r="AT201" s="158" t="s">
        <v>160</v>
      </c>
      <c r="AU201" s="158" t="s">
        <v>85</v>
      </c>
      <c r="AV201" s="13" t="s">
        <v>156</v>
      </c>
      <c r="AW201" s="13" t="s">
        <v>32</v>
      </c>
      <c r="AX201" s="13" t="s">
        <v>83</v>
      </c>
      <c r="AY201" s="158" t="s">
        <v>150</v>
      </c>
    </row>
    <row r="202" spans="2:63" s="11" customFormat="1" ht="22.65" customHeight="1">
      <c r="B202" s="120"/>
      <c r="D202" s="121" t="s">
        <v>75</v>
      </c>
      <c r="E202" s="130" t="s">
        <v>85</v>
      </c>
      <c r="F202" s="130" t="s">
        <v>244</v>
      </c>
      <c r="I202" s="123"/>
      <c r="J202" s="131">
        <f>BK202</f>
        <v>0</v>
      </c>
      <c r="L202" s="120"/>
      <c r="M202" s="125"/>
      <c r="P202" s="126">
        <f>SUM(P203:P218)</f>
        <v>0</v>
      </c>
      <c r="R202" s="126">
        <f>SUM(R203:R218)</f>
        <v>30.1481045</v>
      </c>
      <c r="T202" s="127">
        <f>SUM(T203:T218)</f>
        <v>0</v>
      </c>
      <c r="AR202" s="121" t="s">
        <v>83</v>
      </c>
      <c r="AT202" s="128" t="s">
        <v>75</v>
      </c>
      <c r="AU202" s="128" t="s">
        <v>83</v>
      </c>
      <c r="AY202" s="121" t="s">
        <v>150</v>
      </c>
      <c r="BK202" s="129">
        <f>SUM(BK203:BK218)</f>
        <v>0</v>
      </c>
    </row>
    <row r="203" spans="2:65" s="1" customFormat="1" ht="24.15" customHeight="1">
      <c r="B203" s="31"/>
      <c r="C203" s="132" t="s">
        <v>7</v>
      </c>
      <c r="D203" s="132" t="s">
        <v>152</v>
      </c>
      <c r="E203" s="133" t="s">
        <v>297</v>
      </c>
      <c r="F203" s="134" t="s">
        <v>298</v>
      </c>
      <c r="G203" s="135" t="s">
        <v>167</v>
      </c>
      <c r="H203" s="136">
        <v>12.132</v>
      </c>
      <c r="I203" s="137"/>
      <c r="J203" s="138">
        <f>ROUND(I203*H203,2)</f>
        <v>0</v>
      </c>
      <c r="K203" s="139"/>
      <c r="L203" s="31"/>
      <c r="M203" s="140" t="s">
        <v>1</v>
      </c>
      <c r="N203" s="141" t="s">
        <v>41</v>
      </c>
      <c r="P203" s="142">
        <f>O203*H203</f>
        <v>0</v>
      </c>
      <c r="Q203" s="142">
        <v>2.45329</v>
      </c>
      <c r="R203" s="142">
        <f>Q203*H203</f>
        <v>29.76331428</v>
      </c>
      <c r="S203" s="142">
        <v>0</v>
      </c>
      <c r="T203" s="143">
        <f>S203*H203</f>
        <v>0</v>
      </c>
      <c r="AR203" s="144" t="s">
        <v>156</v>
      </c>
      <c r="AT203" s="144" t="s">
        <v>152</v>
      </c>
      <c r="AU203" s="144" t="s">
        <v>85</v>
      </c>
      <c r="AY203" s="16" t="s">
        <v>150</v>
      </c>
      <c r="BE203" s="145">
        <f>IF(N203="základní",J203,0)</f>
        <v>0</v>
      </c>
      <c r="BF203" s="145">
        <f>IF(N203="snížená",J203,0)</f>
        <v>0</v>
      </c>
      <c r="BG203" s="145">
        <f>IF(N203="zákl. přenesená",J203,0)</f>
        <v>0</v>
      </c>
      <c r="BH203" s="145">
        <f>IF(N203="sníž. přenesená",J203,0)</f>
        <v>0</v>
      </c>
      <c r="BI203" s="145">
        <f>IF(N203="nulová",J203,0)</f>
        <v>0</v>
      </c>
      <c r="BJ203" s="16" t="s">
        <v>83</v>
      </c>
      <c r="BK203" s="145">
        <f>ROUND(I203*H203,2)</f>
        <v>0</v>
      </c>
      <c r="BL203" s="16" t="s">
        <v>156</v>
      </c>
      <c r="BM203" s="144" t="s">
        <v>2204</v>
      </c>
    </row>
    <row r="204" spans="2:47" s="1" customFormat="1" ht="19.2">
      <c r="B204" s="31"/>
      <c r="D204" s="146" t="s">
        <v>158</v>
      </c>
      <c r="F204" s="147" t="s">
        <v>300</v>
      </c>
      <c r="I204" s="148"/>
      <c r="L204" s="31"/>
      <c r="M204" s="149"/>
      <c r="T204" s="53"/>
      <c r="AT204" s="16" t="s">
        <v>158</v>
      </c>
      <c r="AU204" s="16" t="s">
        <v>85</v>
      </c>
    </row>
    <row r="205" spans="2:51" s="12" customFormat="1" ht="12">
      <c r="B205" s="150"/>
      <c r="D205" s="146" t="s">
        <v>160</v>
      </c>
      <c r="E205" s="151" t="s">
        <v>1</v>
      </c>
      <c r="F205" s="152" t="s">
        <v>186</v>
      </c>
      <c r="H205" s="153">
        <v>0.686</v>
      </c>
      <c r="I205" s="154"/>
      <c r="L205" s="150"/>
      <c r="M205" s="155"/>
      <c r="T205" s="156"/>
      <c r="AT205" s="151" t="s">
        <v>160</v>
      </c>
      <c r="AU205" s="151" t="s">
        <v>85</v>
      </c>
      <c r="AV205" s="12" t="s">
        <v>85</v>
      </c>
      <c r="AW205" s="12" t="s">
        <v>32</v>
      </c>
      <c r="AX205" s="12" t="s">
        <v>76</v>
      </c>
      <c r="AY205" s="151" t="s">
        <v>150</v>
      </c>
    </row>
    <row r="206" spans="2:51" s="12" customFormat="1" ht="12">
      <c r="B206" s="150"/>
      <c r="D206" s="146" t="s">
        <v>160</v>
      </c>
      <c r="E206" s="151" t="s">
        <v>1</v>
      </c>
      <c r="F206" s="152" t="s">
        <v>185</v>
      </c>
      <c r="H206" s="153">
        <v>1.606</v>
      </c>
      <c r="I206" s="154"/>
      <c r="L206" s="150"/>
      <c r="M206" s="155"/>
      <c r="T206" s="156"/>
      <c r="AT206" s="151" t="s">
        <v>160</v>
      </c>
      <c r="AU206" s="151" t="s">
        <v>85</v>
      </c>
      <c r="AV206" s="12" t="s">
        <v>85</v>
      </c>
      <c r="AW206" s="12" t="s">
        <v>32</v>
      </c>
      <c r="AX206" s="12" t="s">
        <v>76</v>
      </c>
      <c r="AY206" s="151" t="s">
        <v>150</v>
      </c>
    </row>
    <row r="207" spans="2:51" s="12" customFormat="1" ht="12">
      <c r="B207" s="150"/>
      <c r="D207" s="146" t="s">
        <v>160</v>
      </c>
      <c r="E207" s="151" t="s">
        <v>1</v>
      </c>
      <c r="F207" s="152" t="s">
        <v>2205</v>
      </c>
      <c r="H207" s="153">
        <v>9.84</v>
      </c>
      <c r="I207" s="154"/>
      <c r="L207" s="150"/>
      <c r="M207" s="155"/>
      <c r="T207" s="156"/>
      <c r="AT207" s="151" t="s">
        <v>160</v>
      </c>
      <c r="AU207" s="151" t="s">
        <v>85</v>
      </c>
      <c r="AV207" s="12" t="s">
        <v>85</v>
      </c>
      <c r="AW207" s="12" t="s">
        <v>32</v>
      </c>
      <c r="AX207" s="12" t="s">
        <v>76</v>
      </c>
      <c r="AY207" s="151" t="s">
        <v>150</v>
      </c>
    </row>
    <row r="208" spans="2:51" s="13" customFormat="1" ht="12">
      <c r="B208" s="157"/>
      <c r="D208" s="146" t="s">
        <v>160</v>
      </c>
      <c r="E208" s="158" t="s">
        <v>1</v>
      </c>
      <c r="F208" s="159" t="s">
        <v>164</v>
      </c>
      <c r="H208" s="160">
        <v>12.132</v>
      </c>
      <c r="I208" s="161"/>
      <c r="L208" s="157"/>
      <c r="M208" s="162"/>
      <c r="T208" s="163"/>
      <c r="AT208" s="158" t="s">
        <v>160</v>
      </c>
      <c r="AU208" s="158" t="s">
        <v>85</v>
      </c>
      <c r="AV208" s="13" t="s">
        <v>156</v>
      </c>
      <c r="AW208" s="13" t="s">
        <v>32</v>
      </c>
      <c r="AX208" s="13" t="s">
        <v>83</v>
      </c>
      <c r="AY208" s="158" t="s">
        <v>150</v>
      </c>
    </row>
    <row r="209" spans="2:65" s="1" customFormat="1" ht="16.5" customHeight="1">
      <c r="B209" s="31"/>
      <c r="C209" s="132" t="s">
        <v>296</v>
      </c>
      <c r="D209" s="132" t="s">
        <v>152</v>
      </c>
      <c r="E209" s="133" t="s">
        <v>303</v>
      </c>
      <c r="F209" s="134" t="s">
        <v>2206</v>
      </c>
      <c r="G209" s="135" t="s">
        <v>155</v>
      </c>
      <c r="H209" s="136">
        <v>16.48</v>
      </c>
      <c r="I209" s="137"/>
      <c r="J209" s="138">
        <f>ROUND(I209*H209,2)</f>
        <v>0</v>
      </c>
      <c r="K209" s="139"/>
      <c r="L209" s="31"/>
      <c r="M209" s="140" t="s">
        <v>1</v>
      </c>
      <c r="N209" s="141" t="s">
        <v>41</v>
      </c>
      <c r="P209" s="142">
        <f>O209*H209</f>
        <v>0</v>
      </c>
      <c r="Q209" s="142">
        <v>0.00269</v>
      </c>
      <c r="R209" s="142">
        <f>Q209*H209</f>
        <v>0.0443312</v>
      </c>
      <c r="S209" s="142">
        <v>0</v>
      </c>
      <c r="T209" s="143">
        <f>S209*H209</f>
        <v>0</v>
      </c>
      <c r="AR209" s="144" t="s">
        <v>156</v>
      </c>
      <c r="AT209" s="144" t="s">
        <v>152</v>
      </c>
      <c r="AU209" s="144" t="s">
        <v>85</v>
      </c>
      <c r="AY209" s="16" t="s">
        <v>150</v>
      </c>
      <c r="BE209" s="145">
        <f>IF(N209="základní",J209,0)</f>
        <v>0</v>
      </c>
      <c r="BF209" s="145">
        <f>IF(N209="snížená",J209,0)</f>
        <v>0</v>
      </c>
      <c r="BG209" s="145">
        <f>IF(N209="zákl. přenesená",J209,0)</f>
        <v>0</v>
      </c>
      <c r="BH209" s="145">
        <f>IF(N209="sníž. přenesená",J209,0)</f>
        <v>0</v>
      </c>
      <c r="BI209" s="145">
        <f>IF(N209="nulová",J209,0)</f>
        <v>0</v>
      </c>
      <c r="BJ209" s="16" t="s">
        <v>83</v>
      </c>
      <c r="BK209" s="145">
        <f>ROUND(I209*H209,2)</f>
        <v>0</v>
      </c>
      <c r="BL209" s="16" t="s">
        <v>156</v>
      </c>
      <c r="BM209" s="144" t="s">
        <v>2207</v>
      </c>
    </row>
    <row r="210" spans="2:47" s="1" customFormat="1" ht="12">
      <c r="B210" s="31"/>
      <c r="D210" s="146" t="s">
        <v>158</v>
      </c>
      <c r="F210" s="147" t="s">
        <v>306</v>
      </c>
      <c r="I210" s="148"/>
      <c r="L210" s="31"/>
      <c r="M210" s="149"/>
      <c r="T210" s="53"/>
      <c r="AT210" s="16" t="s">
        <v>158</v>
      </c>
      <c r="AU210" s="16" t="s">
        <v>85</v>
      </c>
    </row>
    <row r="211" spans="2:51" s="12" customFormat="1" ht="12">
      <c r="B211" s="150"/>
      <c r="D211" s="146" t="s">
        <v>160</v>
      </c>
      <c r="E211" s="151" t="s">
        <v>1</v>
      </c>
      <c r="F211" s="152" t="s">
        <v>2208</v>
      </c>
      <c r="H211" s="153">
        <v>5.172</v>
      </c>
      <c r="I211" s="154"/>
      <c r="L211" s="150"/>
      <c r="M211" s="155"/>
      <c r="T211" s="156"/>
      <c r="AT211" s="151" t="s">
        <v>160</v>
      </c>
      <c r="AU211" s="151" t="s">
        <v>85</v>
      </c>
      <c r="AV211" s="12" t="s">
        <v>85</v>
      </c>
      <c r="AW211" s="12" t="s">
        <v>32</v>
      </c>
      <c r="AX211" s="12" t="s">
        <v>76</v>
      </c>
      <c r="AY211" s="151" t="s">
        <v>150</v>
      </c>
    </row>
    <row r="212" spans="2:51" s="12" customFormat="1" ht="20.4">
      <c r="B212" s="150"/>
      <c r="D212" s="146" t="s">
        <v>160</v>
      </c>
      <c r="E212" s="151" t="s">
        <v>1</v>
      </c>
      <c r="F212" s="152" t="s">
        <v>2209</v>
      </c>
      <c r="H212" s="153">
        <v>11.308</v>
      </c>
      <c r="I212" s="154"/>
      <c r="L212" s="150"/>
      <c r="M212" s="155"/>
      <c r="T212" s="156"/>
      <c r="AT212" s="151" t="s">
        <v>160</v>
      </c>
      <c r="AU212" s="151" t="s">
        <v>85</v>
      </c>
      <c r="AV212" s="12" t="s">
        <v>85</v>
      </c>
      <c r="AW212" s="12" t="s">
        <v>32</v>
      </c>
      <c r="AX212" s="12" t="s">
        <v>76</v>
      </c>
      <c r="AY212" s="151" t="s">
        <v>150</v>
      </c>
    </row>
    <row r="213" spans="2:51" s="13" customFormat="1" ht="12">
      <c r="B213" s="157"/>
      <c r="D213" s="146" t="s">
        <v>160</v>
      </c>
      <c r="E213" s="158" t="s">
        <v>1</v>
      </c>
      <c r="F213" s="159" t="s">
        <v>164</v>
      </c>
      <c r="H213" s="160">
        <v>16.48</v>
      </c>
      <c r="I213" s="161"/>
      <c r="L213" s="157"/>
      <c r="M213" s="162"/>
      <c r="T213" s="163"/>
      <c r="AT213" s="158" t="s">
        <v>160</v>
      </c>
      <c r="AU213" s="158" t="s">
        <v>85</v>
      </c>
      <c r="AV213" s="13" t="s">
        <v>156</v>
      </c>
      <c r="AW213" s="13" t="s">
        <v>32</v>
      </c>
      <c r="AX213" s="13" t="s">
        <v>83</v>
      </c>
      <c r="AY213" s="158" t="s">
        <v>150</v>
      </c>
    </row>
    <row r="214" spans="2:65" s="1" customFormat="1" ht="16.5" customHeight="1">
      <c r="B214" s="31"/>
      <c r="C214" s="132" t="s">
        <v>302</v>
      </c>
      <c r="D214" s="132" t="s">
        <v>152</v>
      </c>
      <c r="E214" s="133" t="s">
        <v>309</v>
      </c>
      <c r="F214" s="134" t="s">
        <v>2210</v>
      </c>
      <c r="G214" s="135" t="s">
        <v>155</v>
      </c>
      <c r="H214" s="136">
        <v>16.48</v>
      </c>
      <c r="I214" s="137"/>
      <c r="J214" s="138">
        <f>ROUND(I214*H214,2)</f>
        <v>0</v>
      </c>
      <c r="K214" s="139"/>
      <c r="L214" s="31"/>
      <c r="M214" s="140" t="s">
        <v>1</v>
      </c>
      <c r="N214" s="141" t="s">
        <v>41</v>
      </c>
      <c r="P214" s="142">
        <f>O214*H214</f>
        <v>0</v>
      </c>
      <c r="Q214" s="142">
        <v>0</v>
      </c>
      <c r="R214" s="142">
        <f>Q214*H214</f>
        <v>0</v>
      </c>
      <c r="S214" s="142">
        <v>0</v>
      </c>
      <c r="T214" s="143">
        <f>S214*H214</f>
        <v>0</v>
      </c>
      <c r="AR214" s="144" t="s">
        <v>156</v>
      </c>
      <c r="AT214" s="144" t="s">
        <v>152</v>
      </c>
      <c r="AU214" s="144" t="s">
        <v>85</v>
      </c>
      <c r="AY214" s="16" t="s">
        <v>150</v>
      </c>
      <c r="BE214" s="145">
        <f>IF(N214="základní",J214,0)</f>
        <v>0</v>
      </c>
      <c r="BF214" s="145">
        <f>IF(N214="snížená",J214,0)</f>
        <v>0</v>
      </c>
      <c r="BG214" s="145">
        <f>IF(N214="zákl. přenesená",J214,0)</f>
        <v>0</v>
      </c>
      <c r="BH214" s="145">
        <f>IF(N214="sníž. přenesená",J214,0)</f>
        <v>0</v>
      </c>
      <c r="BI214" s="145">
        <f>IF(N214="nulová",J214,0)</f>
        <v>0</v>
      </c>
      <c r="BJ214" s="16" t="s">
        <v>83</v>
      </c>
      <c r="BK214" s="145">
        <f>ROUND(I214*H214,2)</f>
        <v>0</v>
      </c>
      <c r="BL214" s="16" t="s">
        <v>156</v>
      </c>
      <c r="BM214" s="144" t="s">
        <v>2211</v>
      </c>
    </row>
    <row r="215" spans="2:47" s="1" customFormat="1" ht="12">
      <c r="B215" s="31"/>
      <c r="D215" s="146" t="s">
        <v>158</v>
      </c>
      <c r="F215" s="147" t="s">
        <v>312</v>
      </c>
      <c r="I215" s="148"/>
      <c r="L215" s="31"/>
      <c r="M215" s="149"/>
      <c r="T215" s="53"/>
      <c r="AT215" s="16" t="s">
        <v>158</v>
      </c>
      <c r="AU215" s="16" t="s">
        <v>85</v>
      </c>
    </row>
    <row r="216" spans="2:65" s="1" customFormat="1" ht="21.75" customHeight="1">
      <c r="B216" s="31"/>
      <c r="C216" s="132" t="s">
        <v>308</v>
      </c>
      <c r="D216" s="132" t="s">
        <v>152</v>
      </c>
      <c r="E216" s="133" t="s">
        <v>314</v>
      </c>
      <c r="F216" s="134" t="s">
        <v>315</v>
      </c>
      <c r="G216" s="135" t="s">
        <v>214</v>
      </c>
      <c r="H216" s="136">
        <v>0.321</v>
      </c>
      <c r="I216" s="137"/>
      <c r="J216" s="138">
        <f>ROUND(I216*H216,2)</f>
        <v>0</v>
      </c>
      <c r="K216" s="139"/>
      <c r="L216" s="31"/>
      <c r="M216" s="140" t="s">
        <v>1</v>
      </c>
      <c r="N216" s="141" t="s">
        <v>41</v>
      </c>
      <c r="P216" s="142">
        <f>O216*H216</f>
        <v>0</v>
      </c>
      <c r="Q216" s="142">
        <v>1.06062</v>
      </c>
      <c r="R216" s="142">
        <f>Q216*H216</f>
        <v>0.34045902</v>
      </c>
      <c r="S216" s="142">
        <v>0</v>
      </c>
      <c r="T216" s="143">
        <f>S216*H216</f>
        <v>0</v>
      </c>
      <c r="AR216" s="144" t="s">
        <v>156</v>
      </c>
      <c r="AT216" s="144" t="s">
        <v>152</v>
      </c>
      <c r="AU216" s="144" t="s">
        <v>85</v>
      </c>
      <c r="AY216" s="16" t="s">
        <v>150</v>
      </c>
      <c r="BE216" s="145">
        <f>IF(N216="základní",J216,0)</f>
        <v>0</v>
      </c>
      <c r="BF216" s="145">
        <f>IF(N216="snížená",J216,0)</f>
        <v>0</v>
      </c>
      <c r="BG216" s="145">
        <f>IF(N216="zákl. přenesená",J216,0)</f>
        <v>0</v>
      </c>
      <c r="BH216" s="145">
        <f>IF(N216="sníž. přenesená",J216,0)</f>
        <v>0</v>
      </c>
      <c r="BI216" s="145">
        <f>IF(N216="nulová",J216,0)</f>
        <v>0</v>
      </c>
      <c r="BJ216" s="16" t="s">
        <v>83</v>
      </c>
      <c r="BK216" s="145">
        <f>ROUND(I216*H216,2)</f>
        <v>0</v>
      </c>
      <c r="BL216" s="16" t="s">
        <v>156</v>
      </c>
      <c r="BM216" s="144" t="s">
        <v>2212</v>
      </c>
    </row>
    <row r="217" spans="2:47" s="1" customFormat="1" ht="19.2">
      <c r="B217" s="31"/>
      <c r="D217" s="146" t="s">
        <v>158</v>
      </c>
      <c r="F217" s="147" t="s">
        <v>317</v>
      </c>
      <c r="I217" s="148"/>
      <c r="L217" s="31"/>
      <c r="M217" s="149"/>
      <c r="T217" s="53"/>
      <c r="AT217" s="16" t="s">
        <v>158</v>
      </c>
      <c r="AU217" s="16" t="s">
        <v>85</v>
      </c>
    </row>
    <row r="218" spans="2:51" s="12" customFormat="1" ht="12">
      <c r="B218" s="150"/>
      <c r="D218" s="146" t="s">
        <v>160</v>
      </c>
      <c r="E218" s="151" t="s">
        <v>1</v>
      </c>
      <c r="F218" s="152" t="s">
        <v>2213</v>
      </c>
      <c r="H218" s="153">
        <v>0.321</v>
      </c>
      <c r="I218" s="154"/>
      <c r="L218" s="150"/>
      <c r="M218" s="155"/>
      <c r="T218" s="156"/>
      <c r="AT218" s="151" t="s">
        <v>160</v>
      </c>
      <c r="AU218" s="151" t="s">
        <v>85</v>
      </c>
      <c r="AV218" s="12" t="s">
        <v>85</v>
      </c>
      <c r="AW218" s="12" t="s">
        <v>32</v>
      </c>
      <c r="AX218" s="12" t="s">
        <v>83</v>
      </c>
      <c r="AY218" s="151" t="s">
        <v>150</v>
      </c>
    </row>
    <row r="219" spans="2:63" s="11" customFormat="1" ht="22.65" customHeight="1">
      <c r="B219" s="120"/>
      <c r="D219" s="121" t="s">
        <v>75</v>
      </c>
      <c r="E219" s="130" t="s">
        <v>171</v>
      </c>
      <c r="F219" s="130" t="s">
        <v>319</v>
      </c>
      <c r="I219" s="123"/>
      <c r="J219" s="131">
        <f>BK219</f>
        <v>0</v>
      </c>
      <c r="L219" s="120"/>
      <c r="M219" s="125"/>
      <c r="P219" s="126">
        <f>SUM(P220:P237)</f>
        <v>0</v>
      </c>
      <c r="R219" s="126">
        <f>SUM(R220:R237)</f>
        <v>88.44371948</v>
      </c>
      <c r="T219" s="127">
        <f>SUM(T220:T237)</f>
        <v>0</v>
      </c>
      <c r="AR219" s="121" t="s">
        <v>83</v>
      </c>
      <c r="AT219" s="128" t="s">
        <v>75</v>
      </c>
      <c r="AU219" s="128" t="s">
        <v>83</v>
      </c>
      <c r="AY219" s="121" t="s">
        <v>150</v>
      </c>
      <c r="BK219" s="129">
        <f>SUM(BK220:BK237)</f>
        <v>0</v>
      </c>
    </row>
    <row r="220" spans="2:65" s="1" customFormat="1" ht="37.65" customHeight="1">
      <c r="B220" s="31"/>
      <c r="C220" s="132" t="s">
        <v>313</v>
      </c>
      <c r="D220" s="132" t="s">
        <v>152</v>
      </c>
      <c r="E220" s="133" t="s">
        <v>2214</v>
      </c>
      <c r="F220" s="134" t="s">
        <v>2215</v>
      </c>
      <c r="G220" s="135" t="s">
        <v>167</v>
      </c>
      <c r="H220" s="136">
        <v>10.318</v>
      </c>
      <c r="I220" s="137"/>
      <c r="J220" s="138">
        <f>ROUND(I220*H220,2)</f>
        <v>0</v>
      </c>
      <c r="K220" s="139"/>
      <c r="L220" s="31"/>
      <c r="M220" s="140" t="s">
        <v>1</v>
      </c>
      <c r="N220" s="141" t="s">
        <v>41</v>
      </c>
      <c r="P220" s="142">
        <f>O220*H220</f>
        <v>0</v>
      </c>
      <c r="Q220" s="142">
        <v>2.06086</v>
      </c>
      <c r="R220" s="142">
        <f>Q220*H220</f>
        <v>21.263953479999998</v>
      </c>
      <c r="S220" s="142">
        <v>0</v>
      </c>
      <c r="T220" s="143">
        <f>S220*H220</f>
        <v>0</v>
      </c>
      <c r="AR220" s="144" t="s">
        <v>156</v>
      </c>
      <c r="AT220" s="144" t="s">
        <v>152</v>
      </c>
      <c r="AU220" s="144" t="s">
        <v>85</v>
      </c>
      <c r="AY220" s="16" t="s">
        <v>150</v>
      </c>
      <c r="BE220" s="145">
        <f>IF(N220="základní",J220,0)</f>
        <v>0</v>
      </c>
      <c r="BF220" s="145">
        <f>IF(N220="snížená",J220,0)</f>
        <v>0</v>
      </c>
      <c r="BG220" s="145">
        <f>IF(N220="zákl. přenesená",J220,0)</f>
        <v>0</v>
      </c>
      <c r="BH220" s="145">
        <f>IF(N220="sníž. přenesená",J220,0)</f>
        <v>0</v>
      </c>
      <c r="BI220" s="145">
        <f>IF(N220="nulová",J220,0)</f>
        <v>0</v>
      </c>
      <c r="BJ220" s="16" t="s">
        <v>83</v>
      </c>
      <c r="BK220" s="145">
        <f>ROUND(I220*H220,2)</f>
        <v>0</v>
      </c>
      <c r="BL220" s="16" t="s">
        <v>156</v>
      </c>
      <c r="BM220" s="144" t="s">
        <v>2216</v>
      </c>
    </row>
    <row r="221" spans="2:47" s="1" customFormat="1" ht="28.8">
      <c r="B221" s="31"/>
      <c r="D221" s="146" t="s">
        <v>158</v>
      </c>
      <c r="F221" s="147" t="s">
        <v>2217</v>
      </c>
      <c r="I221" s="148"/>
      <c r="L221" s="31"/>
      <c r="M221" s="149"/>
      <c r="T221" s="53"/>
      <c r="AT221" s="16" t="s">
        <v>158</v>
      </c>
      <c r="AU221" s="16" t="s">
        <v>85</v>
      </c>
    </row>
    <row r="222" spans="2:51" s="12" customFormat="1" ht="20.4">
      <c r="B222" s="150"/>
      <c r="D222" s="146" t="s">
        <v>160</v>
      </c>
      <c r="E222" s="151" t="s">
        <v>1</v>
      </c>
      <c r="F222" s="152" t="s">
        <v>2218</v>
      </c>
      <c r="H222" s="153">
        <v>4.241</v>
      </c>
      <c r="I222" s="154"/>
      <c r="L222" s="150"/>
      <c r="M222" s="155"/>
      <c r="T222" s="156"/>
      <c r="AT222" s="151" t="s">
        <v>160</v>
      </c>
      <c r="AU222" s="151" t="s">
        <v>85</v>
      </c>
      <c r="AV222" s="12" t="s">
        <v>85</v>
      </c>
      <c r="AW222" s="12" t="s">
        <v>32</v>
      </c>
      <c r="AX222" s="12" t="s">
        <v>76</v>
      </c>
      <c r="AY222" s="151" t="s">
        <v>150</v>
      </c>
    </row>
    <row r="223" spans="2:51" s="12" customFormat="1" ht="12">
      <c r="B223" s="150"/>
      <c r="D223" s="146" t="s">
        <v>160</v>
      </c>
      <c r="E223" s="151" t="s">
        <v>1</v>
      </c>
      <c r="F223" s="152" t="s">
        <v>2219</v>
      </c>
      <c r="H223" s="153">
        <v>0.173</v>
      </c>
      <c r="I223" s="154"/>
      <c r="L223" s="150"/>
      <c r="M223" s="155"/>
      <c r="T223" s="156"/>
      <c r="AT223" s="151" t="s">
        <v>160</v>
      </c>
      <c r="AU223" s="151" t="s">
        <v>85</v>
      </c>
      <c r="AV223" s="12" t="s">
        <v>85</v>
      </c>
      <c r="AW223" s="12" t="s">
        <v>32</v>
      </c>
      <c r="AX223" s="12" t="s">
        <v>76</v>
      </c>
      <c r="AY223" s="151" t="s">
        <v>150</v>
      </c>
    </row>
    <row r="224" spans="2:51" s="12" customFormat="1" ht="12">
      <c r="B224" s="150"/>
      <c r="D224" s="146" t="s">
        <v>160</v>
      </c>
      <c r="E224" s="151" t="s">
        <v>1</v>
      </c>
      <c r="F224" s="152" t="s">
        <v>2220</v>
      </c>
      <c r="H224" s="153">
        <v>5.904</v>
      </c>
      <c r="I224" s="154"/>
      <c r="L224" s="150"/>
      <c r="M224" s="155"/>
      <c r="T224" s="156"/>
      <c r="AT224" s="151" t="s">
        <v>160</v>
      </c>
      <c r="AU224" s="151" t="s">
        <v>85</v>
      </c>
      <c r="AV224" s="12" t="s">
        <v>85</v>
      </c>
      <c r="AW224" s="12" t="s">
        <v>32</v>
      </c>
      <c r="AX224" s="12" t="s">
        <v>76</v>
      </c>
      <c r="AY224" s="151" t="s">
        <v>150</v>
      </c>
    </row>
    <row r="225" spans="2:51" s="13" customFormat="1" ht="12">
      <c r="B225" s="157"/>
      <c r="D225" s="146" t="s">
        <v>160</v>
      </c>
      <c r="E225" s="158" t="s">
        <v>1</v>
      </c>
      <c r="F225" s="159" t="s">
        <v>164</v>
      </c>
      <c r="H225" s="160">
        <v>10.318</v>
      </c>
      <c r="I225" s="161"/>
      <c r="L225" s="157"/>
      <c r="M225" s="162"/>
      <c r="T225" s="163"/>
      <c r="AT225" s="158" t="s">
        <v>160</v>
      </c>
      <c r="AU225" s="158" t="s">
        <v>85</v>
      </c>
      <c r="AV225" s="13" t="s">
        <v>156</v>
      </c>
      <c r="AW225" s="13" t="s">
        <v>32</v>
      </c>
      <c r="AX225" s="13" t="s">
        <v>83</v>
      </c>
      <c r="AY225" s="158" t="s">
        <v>150</v>
      </c>
    </row>
    <row r="226" spans="2:65" s="1" customFormat="1" ht="37.65" customHeight="1">
      <c r="B226" s="31"/>
      <c r="C226" s="132" t="s">
        <v>320</v>
      </c>
      <c r="D226" s="132" t="s">
        <v>152</v>
      </c>
      <c r="E226" s="133" t="s">
        <v>2221</v>
      </c>
      <c r="F226" s="134" t="s">
        <v>2222</v>
      </c>
      <c r="G226" s="135" t="s">
        <v>155</v>
      </c>
      <c r="H226" s="136">
        <v>55.76</v>
      </c>
      <c r="I226" s="137"/>
      <c r="J226" s="138">
        <f>ROUND(I226*H226,2)</f>
        <v>0</v>
      </c>
      <c r="K226" s="139"/>
      <c r="L226" s="31"/>
      <c r="M226" s="140" t="s">
        <v>1</v>
      </c>
      <c r="N226" s="141" t="s">
        <v>41</v>
      </c>
      <c r="P226" s="142">
        <f>O226*H226</f>
        <v>0</v>
      </c>
      <c r="Q226" s="142">
        <v>1.178</v>
      </c>
      <c r="R226" s="142">
        <f>Q226*H226</f>
        <v>65.68527999999999</v>
      </c>
      <c r="S226" s="142">
        <v>0</v>
      </c>
      <c r="T226" s="143">
        <f>S226*H226</f>
        <v>0</v>
      </c>
      <c r="AR226" s="144" t="s">
        <v>156</v>
      </c>
      <c r="AT226" s="144" t="s">
        <v>152</v>
      </c>
      <c r="AU226" s="144" t="s">
        <v>85</v>
      </c>
      <c r="AY226" s="16" t="s">
        <v>150</v>
      </c>
      <c r="BE226" s="145">
        <f>IF(N226="základní",J226,0)</f>
        <v>0</v>
      </c>
      <c r="BF226" s="145">
        <f>IF(N226="snížená",J226,0)</f>
        <v>0</v>
      </c>
      <c r="BG226" s="145">
        <f>IF(N226="zákl. přenesená",J226,0)</f>
        <v>0</v>
      </c>
      <c r="BH226" s="145">
        <f>IF(N226="sníž. přenesená",J226,0)</f>
        <v>0</v>
      </c>
      <c r="BI226" s="145">
        <f>IF(N226="nulová",J226,0)</f>
        <v>0</v>
      </c>
      <c r="BJ226" s="16" t="s">
        <v>83</v>
      </c>
      <c r="BK226" s="145">
        <f>ROUND(I226*H226,2)</f>
        <v>0</v>
      </c>
      <c r="BL226" s="16" t="s">
        <v>156</v>
      </c>
      <c r="BM226" s="144" t="s">
        <v>2223</v>
      </c>
    </row>
    <row r="227" spans="2:47" s="1" customFormat="1" ht="28.8">
      <c r="B227" s="31"/>
      <c r="D227" s="146" t="s">
        <v>158</v>
      </c>
      <c r="F227" s="147" t="s">
        <v>2224</v>
      </c>
      <c r="I227" s="148"/>
      <c r="L227" s="31"/>
      <c r="M227" s="149"/>
      <c r="T227" s="53"/>
      <c r="AT227" s="16" t="s">
        <v>158</v>
      </c>
      <c r="AU227" s="16" t="s">
        <v>85</v>
      </c>
    </row>
    <row r="228" spans="2:51" s="12" customFormat="1" ht="12">
      <c r="B228" s="150"/>
      <c r="D228" s="146" t="s">
        <v>160</v>
      </c>
      <c r="E228" s="151" t="s">
        <v>1</v>
      </c>
      <c r="F228" s="152" t="s">
        <v>2225</v>
      </c>
      <c r="H228" s="153">
        <v>55.76</v>
      </c>
      <c r="I228" s="154"/>
      <c r="L228" s="150"/>
      <c r="M228" s="155"/>
      <c r="T228" s="156"/>
      <c r="AT228" s="151" t="s">
        <v>160</v>
      </c>
      <c r="AU228" s="151" t="s">
        <v>85</v>
      </c>
      <c r="AV228" s="12" t="s">
        <v>85</v>
      </c>
      <c r="AW228" s="12" t="s">
        <v>32</v>
      </c>
      <c r="AX228" s="12" t="s">
        <v>83</v>
      </c>
      <c r="AY228" s="151" t="s">
        <v>150</v>
      </c>
    </row>
    <row r="229" spans="2:65" s="1" customFormat="1" ht="21.75" customHeight="1">
      <c r="B229" s="31"/>
      <c r="C229" s="132" t="s">
        <v>326</v>
      </c>
      <c r="D229" s="132" t="s">
        <v>152</v>
      </c>
      <c r="E229" s="133" t="s">
        <v>2226</v>
      </c>
      <c r="F229" s="134" t="s">
        <v>2227</v>
      </c>
      <c r="G229" s="135" t="s">
        <v>253</v>
      </c>
      <c r="H229" s="136">
        <v>33</v>
      </c>
      <c r="I229" s="137"/>
      <c r="J229" s="138">
        <f>ROUND(I229*H229,2)</f>
        <v>0</v>
      </c>
      <c r="K229" s="139"/>
      <c r="L229" s="31"/>
      <c r="M229" s="140" t="s">
        <v>1</v>
      </c>
      <c r="N229" s="141" t="s">
        <v>41</v>
      </c>
      <c r="P229" s="142">
        <f>O229*H229</f>
        <v>0</v>
      </c>
      <c r="Q229" s="142">
        <v>0</v>
      </c>
      <c r="R229" s="142">
        <f>Q229*H229</f>
        <v>0</v>
      </c>
      <c r="S229" s="142">
        <v>0</v>
      </c>
      <c r="T229" s="143">
        <f>S229*H229</f>
        <v>0</v>
      </c>
      <c r="AR229" s="144" t="s">
        <v>156</v>
      </c>
      <c r="AT229" s="144" t="s">
        <v>152</v>
      </c>
      <c r="AU229" s="144" t="s">
        <v>85</v>
      </c>
      <c r="AY229" s="16" t="s">
        <v>150</v>
      </c>
      <c r="BE229" s="145">
        <f>IF(N229="základní",J229,0)</f>
        <v>0</v>
      </c>
      <c r="BF229" s="145">
        <f>IF(N229="snížená",J229,0)</f>
        <v>0</v>
      </c>
      <c r="BG229" s="145">
        <f>IF(N229="zákl. přenesená",J229,0)</f>
        <v>0</v>
      </c>
      <c r="BH229" s="145">
        <f>IF(N229="sníž. přenesená",J229,0)</f>
        <v>0</v>
      </c>
      <c r="BI229" s="145">
        <f>IF(N229="nulová",J229,0)</f>
        <v>0</v>
      </c>
      <c r="BJ229" s="16" t="s">
        <v>83</v>
      </c>
      <c r="BK229" s="145">
        <f>ROUND(I229*H229,2)</f>
        <v>0</v>
      </c>
      <c r="BL229" s="16" t="s">
        <v>156</v>
      </c>
      <c r="BM229" s="144" t="s">
        <v>2228</v>
      </c>
    </row>
    <row r="230" spans="2:47" s="1" customFormat="1" ht="19.2">
      <c r="B230" s="31"/>
      <c r="D230" s="146" t="s">
        <v>158</v>
      </c>
      <c r="F230" s="147" t="s">
        <v>2229</v>
      </c>
      <c r="I230" s="148"/>
      <c r="L230" s="31"/>
      <c r="M230" s="149"/>
      <c r="T230" s="53"/>
      <c r="AT230" s="16" t="s">
        <v>158</v>
      </c>
      <c r="AU230" s="16" t="s">
        <v>85</v>
      </c>
    </row>
    <row r="231" spans="2:65" s="1" customFormat="1" ht="24.15" customHeight="1">
      <c r="B231" s="31"/>
      <c r="C231" s="170" t="s">
        <v>332</v>
      </c>
      <c r="D231" s="170" t="s">
        <v>266</v>
      </c>
      <c r="E231" s="171" t="s">
        <v>2230</v>
      </c>
      <c r="F231" s="172" t="s">
        <v>2231</v>
      </c>
      <c r="G231" s="173" t="s">
        <v>253</v>
      </c>
      <c r="H231" s="174">
        <v>33</v>
      </c>
      <c r="I231" s="175"/>
      <c r="J231" s="176">
        <f>ROUND(I231*H231,2)</f>
        <v>0</v>
      </c>
      <c r="K231" s="177"/>
      <c r="L231" s="178"/>
      <c r="M231" s="179" t="s">
        <v>1</v>
      </c>
      <c r="N231" s="180" t="s">
        <v>41</v>
      </c>
      <c r="P231" s="142">
        <f>O231*H231</f>
        <v>0</v>
      </c>
      <c r="Q231" s="142">
        <v>0.02454</v>
      </c>
      <c r="R231" s="142">
        <f>Q231*H231</f>
        <v>0.80982</v>
      </c>
      <c r="S231" s="142">
        <v>0</v>
      </c>
      <c r="T231" s="143">
        <f>S231*H231</f>
        <v>0</v>
      </c>
      <c r="AR231" s="144" t="s">
        <v>205</v>
      </c>
      <c r="AT231" s="144" t="s">
        <v>266</v>
      </c>
      <c r="AU231" s="144" t="s">
        <v>85</v>
      </c>
      <c r="AY231" s="16" t="s">
        <v>150</v>
      </c>
      <c r="BE231" s="145">
        <f>IF(N231="základní",J231,0)</f>
        <v>0</v>
      </c>
      <c r="BF231" s="145">
        <f>IF(N231="snížená",J231,0)</f>
        <v>0</v>
      </c>
      <c r="BG231" s="145">
        <f>IF(N231="zákl. přenesená",J231,0)</f>
        <v>0</v>
      </c>
      <c r="BH231" s="145">
        <f>IF(N231="sníž. přenesená",J231,0)</f>
        <v>0</v>
      </c>
      <c r="BI231" s="145">
        <f>IF(N231="nulová",J231,0)</f>
        <v>0</v>
      </c>
      <c r="BJ231" s="16" t="s">
        <v>83</v>
      </c>
      <c r="BK231" s="145">
        <f>ROUND(I231*H231,2)</f>
        <v>0</v>
      </c>
      <c r="BL231" s="16" t="s">
        <v>156</v>
      </c>
      <c r="BM231" s="144" t="s">
        <v>2232</v>
      </c>
    </row>
    <row r="232" spans="2:47" s="1" customFormat="1" ht="19.2">
      <c r="B232" s="31"/>
      <c r="D232" s="146" t="s">
        <v>158</v>
      </c>
      <c r="F232" s="147" t="s">
        <v>2233</v>
      </c>
      <c r="I232" s="148"/>
      <c r="L232" s="31"/>
      <c r="M232" s="149"/>
      <c r="T232" s="53"/>
      <c r="AT232" s="16" t="s">
        <v>158</v>
      </c>
      <c r="AU232" s="16" t="s">
        <v>85</v>
      </c>
    </row>
    <row r="233" spans="2:65" s="1" customFormat="1" ht="21.75" customHeight="1">
      <c r="B233" s="31"/>
      <c r="C233" s="132" t="s">
        <v>345</v>
      </c>
      <c r="D233" s="132" t="s">
        <v>152</v>
      </c>
      <c r="E233" s="133" t="s">
        <v>2234</v>
      </c>
      <c r="F233" s="134" t="s">
        <v>2235</v>
      </c>
      <c r="G233" s="135" t="s">
        <v>253</v>
      </c>
      <c r="H233" s="136">
        <v>27.9</v>
      </c>
      <c r="I233" s="137"/>
      <c r="J233" s="138">
        <f>ROUND(I233*H233,2)</f>
        <v>0</v>
      </c>
      <c r="K233" s="139"/>
      <c r="L233" s="31"/>
      <c r="M233" s="140" t="s">
        <v>1</v>
      </c>
      <c r="N233" s="141" t="s">
        <v>41</v>
      </c>
      <c r="P233" s="142">
        <f>O233*H233</f>
        <v>0</v>
      </c>
      <c r="Q233" s="142">
        <v>0</v>
      </c>
      <c r="R233" s="142">
        <f>Q233*H233</f>
        <v>0</v>
      </c>
      <c r="S233" s="142">
        <v>0</v>
      </c>
      <c r="T233" s="143">
        <f>S233*H233</f>
        <v>0</v>
      </c>
      <c r="AR233" s="144" t="s">
        <v>156</v>
      </c>
      <c r="AT233" s="144" t="s">
        <v>152</v>
      </c>
      <c r="AU233" s="144" t="s">
        <v>85</v>
      </c>
      <c r="AY233" s="16" t="s">
        <v>150</v>
      </c>
      <c r="BE233" s="145">
        <f>IF(N233="základní",J233,0)</f>
        <v>0</v>
      </c>
      <c r="BF233" s="145">
        <f>IF(N233="snížená",J233,0)</f>
        <v>0</v>
      </c>
      <c r="BG233" s="145">
        <f>IF(N233="zákl. přenesená",J233,0)</f>
        <v>0</v>
      </c>
      <c r="BH233" s="145">
        <f>IF(N233="sníž. přenesená",J233,0)</f>
        <v>0</v>
      </c>
      <c r="BI233" s="145">
        <f>IF(N233="nulová",J233,0)</f>
        <v>0</v>
      </c>
      <c r="BJ233" s="16" t="s">
        <v>83</v>
      </c>
      <c r="BK233" s="145">
        <f>ROUND(I233*H233,2)</f>
        <v>0</v>
      </c>
      <c r="BL233" s="16" t="s">
        <v>156</v>
      </c>
      <c r="BM233" s="144" t="s">
        <v>2236</v>
      </c>
    </row>
    <row r="234" spans="2:47" s="1" customFormat="1" ht="19.2">
      <c r="B234" s="31"/>
      <c r="D234" s="146" t="s">
        <v>158</v>
      </c>
      <c r="F234" s="147" t="s">
        <v>2237</v>
      </c>
      <c r="I234" s="148"/>
      <c r="L234" s="31"/>
      <c r="M234" s="149"/>
      <c r="T234" s="53"/>
      <c r="AT234" s="16" t="s">
        <v>158</v>
      </c>
      <c r="AU234" s="16" t="s">
        <v>85</v>
      </c>
    </row>
    <row r="235" spans="2:51" s="12" customFormat="1" ht="12">
      <c r="B235" s="150"/>
      <c r="D235" s="146" t="s">
        <v>160</v>
      </c>
      <c r="E235" s="151" t="s">
        <v>1</v>
      </c>
      <c r="F235" s="152" t="s">
        <v>2238</v>
      </c>
      <c r="H235" s="153">
        <v>27.9</v>
      </c>
      <c r="I235" s="154"/>
      <c r="L235" s="150"/>
      <c r="M235" s="155"/>
      <c r="T235" s="156"/>
      <c r="AT235" s="151" t="s">
        <v>160</v>
      </c>
      <c r="AU235" s="151" t="s">
        <v>85</v>
      </c>
      <c r="AV235" s="12" t="s">
        <v>85</v>
      </c>
      <c r="AW235" s="12" t="s">
        <v>32</v>
      </c>
      <c r="AX235" s="12" t="s">
        <v>83</v>
      </c>
      <c r="AY235" s="151" t="s">
        <v>150</v>
      </c>
    </row>
    <row r="236" spans="2:65" s="1" customFormat="1" ht="24.15" customHeight="1">
      <c r="B236" s="31"/>
      <c r="C236" s="170" t="s">
        <v>358</v>
      </c>
      <c r="D236" s="170" t="s">
        <v>266</v>
      </c>
      <c r="E236" s="171" t="s">
        <v>2239</v>
      </c>
      <c r="F236" s="172" t="s">
        <v>2240</v>
      </c>
      <c r="G236" s="173" t="s">
        <v>253</v>
      </c>
      <c r="H236" s="174">
        <v>27.9</v>
      </c>
      <c r="I236" s="175"/>
      <c r="J236" s="176">
        <f>ROUND(I236*H236,2)</f>
        <v>0</v>
      </c>
      <c r="K236" s="177"/>
      <c r="L236" s="178"/>
      <c r="M236" s="179" t="s">
        <v>1</v>
      </c>
      <c r="N236" s="180" t="s">
        <v>41</v>
      </c>
      <c r="P236" s="142">
        <f>O236*H236</f>
        <v>0</v>
      </c>
      <c r="Q236" s="142">
        <v>0.02454</v>
      </c>
      <c r="R236" s="142">
        <f>Q236*H236</f>
        <v>0.684666</v>
      </c>
      <c r="S236" s="142">
        <v>0</v>
      </c>
      <c r="T236" s="143">
        <f>S236*H236</f>
        <v>0</v>
      </c>
      <c r="AR236" s="144" t="s">
        <v>205</v>
      </c>
      <c r="AT236" s="144" t="s">
        <v>266</v>
      </c>
      <c r="AU236" s="144" t="s">
        <v>85</v>
      </c>
      <c r="AY236" s="16" t="s">
        <v>150</v>
      </c>
      <c r="BE236" s="145">
        <f>IF(N236="základní",J236,0)</f>
        <v>0</v>
      </c>
      <c r="BF236" s="145">
        <f>IF(N236="snížená",J236,0)</f>
        <v>0</v>
      </c>
      <c r="BG236" s="145">
        <f>IF(N236="zákl. přenesená",J236,0)</f>
        <v>0</v>
      </c>
      <c r="BH236" s="145">
        <f>IF(N236="sníž. přenesená",J236,0)</f>
        <v>0</v>
      </c>
      <c r="BI236" s="145">
        <f>IF(N236="nulová",J236,0)</f>
        <v>0</v>
      </c>
      <c r="BJ236" s="16" t="s">
        <v>83</v>
      </c>
      <c r="BK236" s="145">
        <f>ROUND(I236*H236,2)</f>
        <v>0</v>
      </c>
      <c r="BL236" s="16" t="s">
        <v>156</v>
      </c>
      <c r="BM236" s="144" t="s">
        <v>2241</v>
      </c>
    </row>
    <row r="237" spans="2:47" s="1" customFormat="1" ht="19.2">
      <c r="B237" s="31"/>
      <c r="D237" s="146" t="s">
        <v>158</v>
      </c>
      <c r="F237" s="147" t="s">
        <v>2233</v>
      </c>
      <c r="I237" s="148"/>
      <c r="L237" s="31"/>
      <c r="M237" s="149"/>
      <c r="T237" s="53"/>
      <c r="AT237" s="16" t="s">
        <v>158</v>
      </c>
      <c r="AU237" s="16" t="s">
        <v>85</v>
      </c>
    </row>
    <row r="238" spans="2:63" s="11" customFormat="1" ht="22.65" customHeight="1">
      <c r="B238" s="120"/>
      <c r="D238" s="121" t="s">
        <v>75</v>
      </c>
      <c r="E238" s="130" t="s">
        <v>156</v>
      </c>
      <c r="F238" s="130" t="s">
        <v>470</v>
      </c>
      <c r="I238" s="123"/>
      <c r="J238" s="131">
        <f>BK238</f>
        <v>0</v>
      </c>
      <c r="L238" s="120"/>
      <c r="M238" s="125"/>
      <c r="P238" s="126">
        <f>SUM(P239:P263)</f>
        <v>0</v>
      </c>
      <c r="R238" s="126">
        <f>SUM(R239:R263)</f>
        <v>5.37627949</v>
      </c>
      <c r="T238" s="127">
        <f>SUM(T239:T263)</f>
        <v>0</v>
      </c>
      <c r="AR238" s="121" t="s">
        <v>83</v>
      </c>
      <c r="AT238" s="128" t="s">
        <v>75</v>
      </c>
      <c r="AU238" s="128" t="s">
        <v>83</v>
      </c>
      <c r="AY238" s="121" t="s">
        <v>150</v>
      </c>
      <c r="BK238" s="129">
        <f>SUM(BK239:BK263)</f>
        <v>0</v>
      </c>
    </row>
    <row r="239" spans="2:65" s="1" customFormat="1" ht="21.75" customHeight="1">
      <c r="B239" s="31"/>
      <c r="C239" s="132" t="s">
        <v>363</v>
      </c>
      <c r="D239" s="132" t="s">
        <v>152</v>
      </c>
      <c r="E239" s="133" t="s">
        <v>2242</v>
      </c>
      <c r="F239" s="134" t="s">
        <v>2243</v>
      </c>
      <c r="G239" s="135" t="s">
        <v>167</v>
      </c>
      <c r="H239" s="136">
        <v>1.397</v>
      </c>
      <c r="I239" s="137"/>
      <c r="J239" s="138">
        <f>ROUND(I239*H239,2)</f>
        <v>0</v>
      </c>
      <c r="K239" s="139"/>
      <c r="L239" s="31"/>
      <c r="M239" s="140" t="s">
        <v>1</v>
      </c>
      <c r="N239" s="141" t="s">
        <v>41</v>
      </c>
      <c r="P239" s="142">
        <f>O239*H239</f>
        <v>0</v>
      </c>
      <c r="Q239" s="142">
        <v>2.45337</v>
      </c>
      <c r="R239" s="142">
        <f>Q239*H239</f>
        <v>3.42735789</v>
      </c>
      <c r="S239" s="142">
        <v>0</v>
      </c>
      <c r="T239" s="143">
        <f>S239*H239</f>
        <v>0</v>
      </c>
      <c r="AR239" s="144" t="s">
        <v>156</v>
      </c>
      <c r="AT239" s="144" t="s">
        <v>152</v>
      </c>
      <c r="AU239" s="144" t="s">
        <v>85</v>
      </c>
      <c r="AY239" s="16" t="s">
        <v>150</v>
      </c>
      <c r="BE239" s="145">
        <f>IF(N239="základní",J239,0)</f>
        <v>0</v>
      </c>
      <c r="BF239" s="145">
        <f>IF(N239="snížená",J239,0)</f>
        <v>0</v>
      </c>
      <c r="BG239" s="145">
        <f>IF(N239="zákl. přenesená",J239,0)</f>
        <v>0</v>
      </c>
      <c r="BH239" s="145">
        <f>IF(N239="sníž. přenesená",J239,0)</f>
        <v>0</v>
      </c>
      <c r="BI239" s="145">
        <f>IF(N239="nulová",J239,0)</f>
        <v>0</v>
      </c>
      <c r="BJ239" s="16" t="s">
        <v>83</v>
      </c>
      <c r="BK239" s="145">
        <f>ROUND(I239*H239,2)</f>
        <v>0</v>
      </c>
      <c r="BL239" s="16" t="s">
        <v>156</v>
      </c>
      <c r="BM239" s="144" t="s">
        <v>2244</v>
      </c>
    </row>
    <row r="240" spans="2:47" s="1" customFormat="1" ht="28.8">
      <c r="B240" s="31"/>
      <c r="D240" s="146" t="s">
        <v>158</v>
      </c>
      <c r="F240" s="147" t="s">
        <v>2245</v>
      </c>
      <c r="I240" s="148"/>
      <c r="L240" s="31"/>
      <c r="M240" s="149"/>
      <c r="T240" s="53"/>
      <c r="AT240" s="16" t="s">
        <v>158</v>
      </c>
      <c r="AU240" s="16" t="s">
        <v>85</v>
      </c>
    </row>
    <row r="241" spans="2:51" s="12" customFormat="1" ht="12">
      <c r="B241" s="150"/>
      <c r="D241" s="146" t="s">
        <v>160</v>
      </c>
      <c r="E241" s="151" t="s">
        <v>1</v>
      </c>
      <c r="F241" s="152" t="s">
        <v>2246</v>
      </c>
      <c r="H241" s="153">
        <v>1.1</v>
      </c>
      <c r="I241" s="154"/>
      <c r="L241" s="150"/>
      <c r="M241" s="155"/>
      <c r="T241" s="156"/>
      <c r="AT241" s="151" t="s">
        <v>160</v>
      </c>
      <c r="AU241" s="151" t="s">
        <v>85</v>
      </c>
      <c r="AV241" s="12" t="s">
        <v>85</v>
      </c>
      <c r="AW241" s="12" t="s">
        <v>32</v>
      </c>
      <c r="AX241" s="12" t="s">
        <v>76</v>
      </c>
      <c r="AY241" s="151" t="s">
        <v>150</v>
      </c>
    </row>
    <row r="242" spans="2:51" s="12" customFormat="1" ht="12">
      <c r="B242" s="150"/>
      <c r="D242" s="146" t="s">
        <v>160</v>
      </c>
      <c r="E242" s="151" t="s">
        <v>1</v>
      </c>
      <c r="F242" s="152" t="s">
        <v>2247</v>
      </c>
      <c r="H242" s="153">
        <v>0.297</v>
      </c>
      <c r="I242" s="154"/>
      <c r="L242" s="150"/>
      <c r="M242" s="155"/>
      <c r="T242" s="156"/>
      <c r="AT242" s="151" t="s">
        <v>160</v>
      </c>
      <c r="AU242" s="151" t="s">
        <v>85</v>
      </c>
      <c r="AV242" s="12" t="s">
        <v>85</v>
      </c>
      <c r="AW242" s="12" t="s">
        <v>32</v>
      </c>
      <c r="AX242" s="12" t="s">
        <v>76</v>
      </c>
      <c r="AY242" s="151" t="s">
        <v>150</v>
      </c>
    </row>
    <row r="243" spans="2:51" s="13" customFormat="1" ht="12">
      <c r="B243" s="157"/>
      <c r="D243" s="146" t="s">
        <v>160</v>
      </c>
      <c r="E243" s="158" t="s">
        <v>1</v>
      </c>
      <c r="F243" s="159" t="s">
        <v>164</v>
      </c>
      <c r="H243" s="160">
        <v>1.397</v>
      </c>
      <c r="I243" s="161"/>
      <c r="L243" s="157"/>
      <c r="M243" s="162"/>
      <c r="T243" s="163"/>
      <c r="AT243" s="158" t="s">
        <v>160</v>
      </c>
      <c r="AU243" s="158" t="s">
        <v>85</v>
      </c>
      <c r="AV243" s="13" t="s">
        <v>156</v>
      </c>
      <c r="AW243" s="13" t="s">
        <v>32</v>
      </c>
      <c r="AX243" s="13" t="s">
        <v>83</v>
      </c>
      <c r="AY243" s="158" t="s">
        <v>150</v>
      </c>
    </row>
    <row r="244" spans="2:65" s="1" customFormat="1" ht="24.15" customHeight="1">
      <c r="B244" s="31"/>
      <c r="C244" s="132" t="s">
        <v>371</v>
      </c>
      <c r="D244" s="132" t="s">
        <v>152</v>
      </c>
      <c r="E244" s="133" t="s">
        <v>2248</v>
      </c>
      <c r="F244" s="134" t="s">
        <v>2249</v>
      </c>
      <c r="G244" s="135" t="s">
        <v>155</v>
      </c>
      <c r="H244" s="136">
        <v>3.73</v>
      </c>
      <c r="I244" s="137"/>
      <c r="J244" s="138">
        <f>ROUND(I244*H244,2)</f>
        <v>0</v>
      </c>
      <c r="K244" s="139"/>
      <c r="L244" s="31"/>
      <c r="M244" s="140" t="s">
        <v>1</v>
      </c>
      <c r="N244" s="141" t="s">
        <v>41</v>
      </c>
      <c r="P244" s="142">
        <f>O244*H244</f>
        <v>0</v>
      </c>
      <c r="Q244" s="142">
        <v>0.01282</v>
      </c>
      <c r="R244" s="142">
        <f>Q244*H244</f>
        <v>0.047818599999999996</v>
      </c>
      <c r="S244" s="142">
        <v>0</v>
      </c>
      <c r="T244" s="143">
        <f>S244*H244</f>
        <v>0</v>
      </c>
      <c r="AR244" s="144" t="s">
        <v>156</v>
      </c>
      <c r="AT244" s="144" t="s">
        <v>152</v>
      </c>
      <c r="AU244" s="144" t="s">
        <v>85</v>
      </c>
      <c r="AY244" s="16" t="s">
        <v>150</v>
      </c>
      <c r="BE244" s="145">
        <f>IF(N244="základní",J244,0)</f>
        <v>0</v>
      </c>
      <c r="BF244" s="145">
        <f>IF(N244="snížená",J244,0)</f>
        <v>0</v>
      </c>
      <c r="BG244" s="145">
        <f>IF(N244="zákl. přenesená",J244,0)</f>
        <v>0</v>
      </c>
      <c r="BH244" s="145">
        <f>IF(N244="sníž. přenesená",J244,0)</f>
        <v>0</v>
      </c>
      <c r="BI244" s="145">
        <f>IF(N244="nulová",J244,0)</f>
        <v>0</v>
      </c>
      <c r="BJ244" s="16" t="s">
        <v>83</v>
      </c>
      <c r="BK244" s="145">
        <f>ROUND(I244*H244,2)</f>
        <v>0</v>
      </c>
      <c r="BL244" s="16" t="s">
        <v>156</v>
      </c>
      <c r="BM244" s="144" t="s">
        <v>2250</v>
      </c>
    </row>
    <row r="245" spans="2:47" s="1" customFormat="1" ht="28.8">
      <c r="B245" s="31"/>
      <c r="D245" s="146" t="s">
        <v>158</v>
      </c>
      <c r="F245" s="147" t="s">
        <v>2251</v>
      </c>
      <c r="I245" s="148"/>
      <c r="L245" s="31"/>
      <c r="M245" s="149"/>
      <c r="T245" s="53"/>
      <c r="AT245" s="16" t="s">
        <v>158</v>
      </c>
      <c r="AU245" s="16" t="s">
        <v>85</v>
      </c>
    </row>
    <row r="246" spans="2:51" s="12" customFormat="1" ht="12">
      <c r="B246" s="150"/>
      <c r="D246" s="146" t="s">
        <v>160</v>
      </c>
      <c r="E246" s="151" t="s">
        <v>1</v>
      </c>
      <c r="F246" s="152" t="s">
        <v>2252</v>
      </c>
      <c r="H246" s="153">
        <v>2.8</v>
      </c>
      <c r="I246" s="154"/>
      <c r="L246" s="150"/>
      <c r="M246" s="155"/>
      <c r="T246" s="156"/>
      <c r="AT246" s="151" t="s">
        <v>160</v>
      </c>
      <c r="AU246" s="151" t="s">
        <v>85</v>
      </c>
      <c r="AV246" s="12" t="s">
        <v>85</v>
      </c>
      <c r="AW246" s="12" t="s">
        <v>32</v>
      </c>
      <c r="AX246" s="12" t="s">
        <v>76</v>
      </c>
      <c r="AY246" s="151" t="s">
        <v>150</v>
      </c>
    </row>
    <row r="247" spans="2:51" s="12" customFormat="1" ht="12">
      <c r="B247" s="150"/>
      <c r="D247" s="146" t="s">
        <v>160</v>
      </c>
      <c r="E247" s="151" t="s">
        <v>1</v>
      </c>
      <c r="F247" s="152" t="s">
        <v>2253</v>
      </c>
      <c r="H247" s="153">
        <v>0.93</v>
      </c>
      <c r="I247" s="154"/>
      <c r="L247" s="150"/>
      <c r="M247" s="155"/>
      <c r="T247" s="156"/>
      <c r="AT247" s="151" t="s">
        <v>160</v>
      </c>
      <c r="AU247" s="151" t="s">
        <v>85</v>
      </c>
      <c r="AV247" s="12" t="s">
        <v>85</v>
      </c>
      <c r="AW247" s="12" t="s">
        <v>32</v>
      </c>
      <c r="AX247" s="12" t="s">
        <v>76</v>
      </c>
      <c r="AY247" s="151" t="s">
        <v>150</v>
      </c>
    </row>
    <row r="248" spans="2:51" s="13" customFormat="1" ht="12">
      <c r="B248" s="157"/>
      <c r="D248" s="146" t="s">
        <v>160</v>
      </c>
      <c r="E248" s="158" t="s">
        <v>1</v>
      </c>
      <c r="F248" s="159" t="s">
        <v>164</v>
      </c>
      <c r="H248" s="160">
        <v>3.73</v>
      </c>
      <c r="I248" s="161"/>
      <c r="L248" s="157"/>
      <c r="M248" s="162"/>
      <c r="T248" s="163"/>
      <c r="AT248" s="158" t="s">
        <v>160</v>
      </c>
      <c r="AU248" s="158" t="s">
        <v>85</v>
      </c>
      <c r="AV248" s="13" t="s">
        <v>156</v>
      </c>
      <c r="AW248" s="13" t="s">
        <v>32</v>
      </c>
      <c r="AX248" s="13" t="s">
        <v>83</v>
      </c>
      <c r="AY248" s="158" t="s">
        <v>150</v>
      </c>
    </row>
    <row r="249" spans="2:65" s="1" customFormat="1" ht="24.15" customHeight="1">
      <c r="B249" s="31"/>
      <c r="C249" s="132" t="s">
        <v>377</v>
      </c>
      <c r="D249" s="132" t="s">
        <v>152</v>
      </c>
      <c r="E249" s="133" t="s">
        <v>2254</v>
      </c>
      <c r="F249" s="134" t="s">
        <v>2255</v>
      </c>
      <c r="G249" s="135" t="s">
        <v>155</v>
      </c>
      <c r="H249" s="136">
        <v>3.73</v>
      </c>
      <c r="I249" s="137"/>
      <c r="J249" s="138">
        <f>ROUND(I249*H249,2)</f>
        <v>0</v>
      </c>
      <c r="K249" s="139"/>
      <c r="L249" s="31"/>
      <c r="M249" s="140" t="s">
        <v>1</v>
      </c>
      <c r="N249" s="141" t="s">
        <v>41</v>
      </c>
      <c r="P249" s="142">
        <f>O249*H249</f>
        <v>0</v>
      </c>
      <c r="Q249" s="142">
        <v>0</v>
      </c>
      <c r="R249" s="142">
        <f>Q249*H249</f>
        <v>0</v>
      </c>
      <c r="S249" s="142">
        <v>0</v>
      </c>
      <c r="T249" s="143">
        <f>S249*H249</f>
        <v>0</v>
      </c>
      <c r="AR249" s="144" t="s">
        <v>156</v>
      </c>
      <c r="AT249" s="144" t="s">
        <v>152</v>
      </c>
      <c r="AU249" s="144" t="s">
        <v>85</v>
      </c>
      <c r="AY249" s="16" t="s">
        <v>150</v>
      </c>
      <c r="BE249" s="145">
        <f>IF(N249="základní",J249,0)</f>
        <v>0</v>
      </c>
      <c r="BF249" s="145">
        <f>IF(N249="snížená",J249,0)</f>
        <v>0</v>
      </c>
      <c r="BG249" s="145">
        <f>IF(N249="zákl. přenesená",J249,0)</f>
        <v>0</v>
      </c>
      <c r="BH249" s="145">
        <f>IF(N249="sníž. přenesená",J249,0)</f>
        <v>0</v>
      </c>
      <c r="BI249" s="145">
        <f>IF(N249="nulová",J249,0)</f>
        <v>0</v>
      </c>
      <c r="BJ249" s="16" t="s">
        <v>83</v>
      </c>
      <c r="BK249" s="145">
        <f>ROUND(I249*H249,2)</f>
        <v>0</v>
      </c>
      <c r="BL249" s="16" t="s">
        <v>156</v>
      </c>
      <c r="BM249" s="144" t="s">
        <v>2256</v>
      </c>
    </row>
    <row r="250" spans="2:47" s="1" customFormat="1" ht="28.8">
      <c r="B250" s="31"/>
      <c r="D250" s="146" t="s">
        <v>158</v>
      </c>
      <c r="F250" s="147" t="s">
        <v>2257</v>
      </c>
      <c r="I250" s="148"/>
      <c r="L250" s="31"/>
      <c r="M250" s="149"/>
      <c r="T250" s="53"/>
      <c r="AT250" s="16" t="s">
        <v>158</v>
      </c>
      <c r="AU250" s="16" t="s">
        <v>85</v>
      </c>
    </row>
    <row r="251" spans="2:65" s="1" customFormat="1" ht="21.75" customHeight="1">
      <c r="B251" s="31"/>
      <c r="C251" s="132" t="s">
        <v>383</v>
      </c>
      <c r="D251" s="132" t="s">
        <v>152</v>
      </c>
      <c r="E251" s="133" t="s">
        <v>2258</v>
      </c>
      <c r="F251" s="134" t="s">
        <v>2259</v>
      </c>
      <c r="G251" s="135" t="s">
        <v>253</v>
      </c>
      <c r="H251" s="136">
        <v>13.9</v>
      </c>
      <c r="I251" s="137"/>
      <c r="J251" s="138">
        <f>ROUND(I251*H251,2)</f>
        <v>0</v>
      </c>
      <c r="K251" s="139"/>
      <c r="L251" s="31"/>
      <c r="M251" s="140" t="s">
        <v>1</v>
      </c>
      <c r="N251" s="141" t="s">
        <v>41</v>
      </c>
      <c r="P251" s="142">
        <f>O251*H251</f>
        <v>0</v>
      </c>
      <c r="Q251" s="142">
        <v>0.13677</v>
      </c>
      <c r="R251" s="142">
        <f>Q251*H251</f>
        <v>1.901103</v>
      </c>
      <c r="S251" s="142">
        <v>0</v>
      </c>
      <c r="T251" s="143">
        <f>S251*H251</f>
        <v>0</v>
      </c>
      <c r="AR251" s="144" t="s">
        <v>156</v>
      </c>
      <c r="AT251" s="144" t="s">
        <v>152</v>
      </c>
      <c r="AU251" s="144" t="s">
        <v>85</v>
      </c>
      <c r="AY251" s="16" t="s">
        <v>150</v>
      </c>
      <c r="BE251" s="145">
        <f>IF(N251="základní",J251,0)</f>
        <v>0</v>
      </c>
      <c r="BF251" s="145">
        <f>IF(N251="snížená",J251,0)</f>
        <v>0</v>
      </c>
      <c r="BG251" s="145">
        <f>IF(N251="zákl. přenesená",J251,0)</f>
        <v>0</v>
      </c>
      <c r="BH251" s="145">
        <f>IF(N251="sníž. přenesená",J251,0)</f>
        <v>0</v>
      </c>
      <c r="BI251" s="145">
        <f>IF(N251="nulová",J251,0)</f>
        <v>0</v>
      </c>
      <c r="BJ251" s="16" t="s">
        <v>83</v>
      </c>
      <c r="BK251" s="145">
        <f>ROUND(I251*H251,2)</f>
        <v>0</v>
      </c>
      <c r="BL251" s="16" t="s">
        <v>156</v>
      </c>
      <c r="BM251" s="144" t="s">
        <v>2260</v>
      </c>
    </row>
    <row r="252" spans="2:47" s="1" customFormat="1" ht="19.2">
      <c r="B252" s="31"/>
      <c r="D252" s="146" t="s">
        <v>158</v>
      </c>
      <c r="F252" s="147" t="s">
        <v>2261</v>
      </c>
      <c r="I252" s="148"/>
      <c r="L252" s="31"/>
      <c r="M252" s="149"/>
      <c r="T252" s="53"/>
      <c r="AT252" s="16" t="s">
        <v>158</v>
      </c>
      <c r="AU252" s="16" t="s">
        <v>85</v>
      </c>
    </row>
    <row r="253" spans="2:51" s="12" customFormat="1" ht="12">
      <c r="B253" s="150"/>
      <c r="D253" s="146" t="s">
        <v>160</v>
      </c>
      <c r="E253" s="151" t="s">
        <v>1</v>
      </c>
      <c r="F253" s="152" t="s">
        <v>2262</v>
      </c>
      <c r="H253" s="153">
        <v>11.2</v>
      </c>
      <c r="I253" s="154"/>
      <c r="L253" s="150"/>
      <c r="M253" s="155"/>
      <c r="T253" s="156"/>
      <c r="AT253" s="151" t="s">
        <v>160</v>
      </c>
      <c r="AU253" s="151" t="s">
        <v>85</v>
      </c>
      <c r="AV253" s="12" t="s">
        <v>85</v>
      </c>
      <c r="AW253" s="12" t="s">
        <v>32</v>
      </c>
      <c r="AX253" s="12" t="s">
        <v>76</v>
      </c>
      <c r="AY253" s="151" t="s">
        <v>150</v>
      </c>
    </row>
    <row r="254" spans="2:51" s="12" customFormat="1" ht="12">
      <c r="B254" s="150"/>
      <c r="D254" s="146" t="s">
        <v>160</v>
      </c>
      <c r="E254" s="151" t="s">
        <v>1</v>
      </c>
      <c r="F254" s="152" t="s">
        <v>2263</v>
      </c>
      <c r="H254" s="153">
        <v>2.7</v>
      </c>
      <c r="I254" s="154"/>
      <c r="L254" s="150"/>
      <c r="M254" s="155"/>
      <c r="T254" s="156"/>
      <c r="AT254" s="151" t="s">
        <v>160</v>
      </c>
      <c r="AU254" s="151" t="s">
        <v>85</v>
      </c>
      <c r="AV254" s="12" t="s">
        <v>85</v>
      </c>
      <c r="AW254" s="12" t="s">
        <v>32</v>
      </c>
      <c r="AX254" s="12" t="s">
        <v>76</v>
      </c>
      <c r="AY254" s="151" t="s">
        <v>150</v>
      </c>
    </row>
    <row r="255" spans="2:51" s="13" customFormat="1" ht="12">
      <c r="B255" s="157"/>
      <c r="D255" s="146" t="s">
        <v>160</v>
      </c>
      <c r="E255" s="158" t="s">
        <v>1</v>
      </c>
      <c r="F255" s="159" t="s">
        <v>164</v>
      </c>
      <c r="H255" s="160">
        <v>13.899999999999999</v>
      </c>
      <c r="I255" s="161"/>
      <c r="L255" s="157"/>
      <c r="M255" s="162"/>
      <c r="T255" s="163"/>
      <c r="AT255" s="158" t="s">
        <v>160</v>
      </c>
      <c r="AU255" s="158" t="s">
        <v>85</v>
      </c>
      <c r="AV255" s="13" t="s">
        <v>156</v>
      </c>
      <c r="AW255" s="13" t="s">
        <v>32</v>
      </c>
      <c r="AX255" s="13" t="s">
        <v>83</v>
      </c>
      <c r="AY255" s="158" t="s">
        <v>150</v>
      </c>
    </row>
    <row r="256" spans="2:65" s="1" customFormat="1" ht="33" customHeight="1">
      <c r="B256" s="31"/>
      <c r="C256" s="132" t="s">
        <v>390</v>
      </c>
      <c r="D256" s="132" t="s">
        <v>152</v>
      </c>
      <c r="E256" s="133" t="s">
        <v>2264</v>
      </c>
      <c r="F256" s="134" t="s">
        <v>2265</v>
      </c>
      <c r="G256" s="135" t="s">
        <v>155</v>
      </c>
      <c r="H256" s="136">
        <v>219</v>
      </c>
      <c r="I256" s="137"/>
      <c r="J256" s="138">
        <f>ROUND(I256*H256,2)</f>
        <v>0</v>
      </c>
      <c r="K256" s="139"/>
      <c r="L256" s="31"/>
      <c r="M256" s="140" t="s">
        <v>1</v>
      </c>
      <c r="N256" s="141" t="s">
        <v>41</v>
      </c>
      <c r="P256" s="142">
        <f>O256*H256</f>
        <v>0</v>
      </c>
      <c r="Q256" s="142">
        <v>0</v>
      </c>
      <c r="R256" s="142">
        <f>Q256*H256</f>
        <v>0</v>
      </c>
      <c r="S256" s="142">
        <v>0</v>
      </c>
      <c r="T256" s="143">
        <f>S256*H256</f>
        <v>0</v>
      </c>
      <c r="AR256" s="144" t="s">
        <v>156</v>
      </c>
      <c r="AT256" s="144" t="s">
        <v>152</v>
      </c>
      <c r="AU256" s="144" t="s">
        <v>85</v>
      </c>
      <c r="AY256" s="16" t="s">
        <v>150</v>
      </c>
      <c r="BE256" s="145">
        <f>IF(N256="základní",J256,0)</f>
        <v>0</v>
      </c>
      <c r="BF256" s="145">
        <f>IF(N256="snížená",J256,0)</f>
        <v>0</v>
      </c>
      <c r="BG256" s="145">
        <f>IF(N256="zákl. přenesená",J256,0)</f>
        <v>0</v>
      </c>
      <c r="BH256" s="145">
        <f>IF(N256="sníž. přenesená",J256,0)</f>
        <v>0</v>
      </c>
      <c r="BI256" s="145">
        <f>IF(N256="nulová",J256,0)</f>
        <v>0</v>
      </c>
      <c r="BJ256" s="16" t="s">
        <v>83</v>
      </c>
      <c r="BK256" s="145">
        <f>ROUND(I256*H256,2)</f>
        <v>0</v>
      </c>
      <c r="BL256" s="16" t="s">
        <v>156</v>
      </c>
      <c r="BM256" s="144" t="s">
        <v>2266</v>
      </c>
    </row>
    <row r="257" spans="2:47" s="1" customFormat="1" ht="28.8">
      <c r="B257" s="31"/>
      <c r="D257" s="146" t="s">
        <v>158</v>
      </c>
      <c r="F257" s="147" t="s">
        <v>2267</v>
      </c>
      <c r="I257" s="148"/>
      <c r="L257" s="31"/>
      <c r="M257" s="149"/>
      <c r="T257" s="53"/>
      <c r="AT257" s="16" t="s">
        <v>158</v>
      </c>
      <c r="AU257" s="16" t="s">
        <v>85</v>
      </c>
    </row>
    <row r="258" spans="2:51" s="12" customFormat="1" ht="12">
      <c r="B258" s="150"/>
      <c r="D258" s="146" t="s">
        <v>160</v>
      </c>
      <c r="E258" s="151" t="s">
        <v>1</v>
      </c>
      <c r="F258" s="152" t="s">
        <v>2268</v>
      </c>
      <c r="H258" s="153">
        <v>146</v>
      </c>
      <c r="I258" s="154"/>
      <c r="L258" s="150"/>
      <c r="M258" s="155"/>
      <c r="T258" s="156"/>
      <c r="AT258" s="151" t="s">
        <v>160</v>
      </c>
      <c r="AU258" s="151" t="s">
        <v>85</v>
      </c>
      <c r="AV258" s="12" t="s">
        <v>85</v>
      </c>
      <c r="AW258" s="12" t="s">
        <v>32</v>
      </c>
      <c r="AX258" s="12" t="s">
        <v>76</v>
      </c>
      <c r="AY258" s="151" t="s">
        <v>150</v>
      </c>
    </row>
    <row r="259" spans="2:51" s="12" customFormat="1" ht="12">
      <c r="B259" s="150"/>
      <c r="D259" s="146" t="s">
        <v>160</v>
      </c>
      <c r="E259" s="151" t="s">
        <v>1</v>
      </c>
      <c r="F259" s="152" t="s">
        <v>2192</v>
      </c>
      <c r="H259" s="153">
        <v>73</v>
      </c>
      <c r="I259" s="154"/>
      <c r="L259" s="150"/>
      <c r="M259" s="155"/>
      <c r="T259" s="156"/>
      <c r="AT259" s="151" t="s">
        <v>160</v>
      </c>
      <c r="AU259" s="151" t="s">
        <v>85</v>
      </c>
      <c r="AV259" s="12" t="s">
        <v>85</v>
      </c>
      <c r="AW259" s="12" t="s">
        <v>32</v>
      </c>
      <c r="AX259" s="12" t="s">
        <v>76</v>
      </c>
      <c r="AY259" s="151" t="s">
        <v>150</v>
      </c>
    </row>
    <row r="260" spans="2:51" s="13" customFormat="1" ht="12">
      <c r="B260" s="157"/>
      <c r="D260" s="146" t="s">
        <v>160</v>
      </c>
      <c r="E260" s="158" t="s">
        <v>1</v>
      </c>
      <c r="F260" s="159" t="s">
        <v>164</v>
      </c>
      <c r="H260" s="160">
        <v>219</v>
      </c>
      <c r="I260" s="161"/>
      <c r="L260" s="157"/>
      <c r="M260" s="162"/>
      <c r="T260" s="163"/>
      <c r="AT260" s="158" t="s">
        <v>160</v>
      </c>
      <c r="AU260" s="158" t="s">
        <v>85</v>
      </c>
      <c r="AV260" s="13" t="s">
        <v>156</v>
      </c>
      <c r="AW260" s="13" t="s">
        <v>32</v>
      </c>
      <c r="AX260" s="13" t="s">
        <v>83</v>
      </c>
      <c r="AY260" s="158" t="s">
        <v>150</v>
      </c>
    </row>
    <row r="261" spans="2:65" s="1" customFormat="1" ht="33" customHeight="1">
      <c r="B261" s="31"/>
      <c r="C261" s="132" t="s">
        <v>397</v>
      </c>
      <c r="D261" s="132" t="s">
        <v>152</v>
      </c>
      <c r="E261" s="133" t="s">
        <v>2269</v>
      </c>
      <c r="F261" s="134" t="s">
        <v>2270</v>
      </c>
      <c r="G261" s="135" t="s">
        <v>155</v>
      </c>
      <c r="H261" s="136">
        <v>73</v>
      </c>
      <c r="I261" s="137"/>
      <c r="J261" s="138">
        <f>ROUND(I261*H261,2)</f>
        <v>0</v>
      </c>
      <c r="K261" s="139"/>
      <c r="L261" s="31"/>
      <c r="M261" s="140" t="s">
        <v>1</v>
      </c>
      <c r="N261" s="141" t="s">
        <v>41</v>
      </c>
      <c r="P261" s="142">
        <f>O261*H261</f>
        <v>0</v>
      </c>
      <c r="Q261" s="142">
        <v>0</v>
      </c>
      <c r="R261" s="142">
        <f>Q261*H261</f>
        <v>0</v>
      </c>
      <c r="S261" s="142">
        <v>0</v>
      </c>
      <c r="T261" s="143">
        <f>S261*H261</f>
        <v>0</v>
      </c>
      <c r="AR261" s="144" t="s">
        <v>156</v>
      </c>
      <c r="AT261" s="144" t="s">
        <v>152</v>
      </c>
      <c r="AU261" s="144" t="s">
        <v>85</v>
      </c>
      <c r="AY261" s="16" t="s">
        <v>150</v>
      </c>
      <c r="BE261" s="145">
        <f>IF(N261="základní",J261,0)</f>
        <v>0</v>
      </c>
      <c r="BF261" s="145">
        <f>IF(N261="snížená",J261,0)</f>
        <v>0</v>
      </c>
      <c r="BG261" s="145">
        <f>IF(N261="zákl. přenesená",J261,0)</f>
        <v>0</v>
      </c>
      <c r="BH261" s="145">
        <f>IF(N261="sníž. přenesená",J261,0)</f>
        <v>0</v>
      </c>
      <c r="BI261" s="145">
        <f>IF(N261="nulová",J261,0)</f>
        <v>0</v>
      </c>
      <c r="BJ261" s="16" t="s">
        <v>83</v>
      </c>
      <c r="BK261" s="145">
        <f>ROUND(I261*H261,2)</f>
        <v>0</v>
      </c>
      <c r="BL261" s="16" t="s">
        <v>156</v>
      </c>
      <c r="BM261" s="144" t="s">
        <v>2271</v>
      </c>
    </row>
    <row r="262" spans="2:47" s="1" customFormat="1" ht="28.8">
      <c r="B262" s="31"/>
      <c r="D262" s="146" t="s">
        <v>158</v>
      </c>
      <c r="F262" s="147" t="s">
        <v>2272</v>
      </c>
      <c r="I262" s="148"/>
      <c r="L262" s="31"/>
      <c r="M262" s="149"/>
      <c r="T262" s="53"/>
      <c r="AT262" s="16" t="s">
        <v>158</v>
      </c>
      <c r="AU262" s="16" t="s">
        <v>85</v>
      </c>
    </row>
    <row r="263" spans="2:51" s="12" customFormat="1" ht="12">
      <c r="B263" s="150"/>
      <c r="D263" s="146" t="s">
        <v>160</v>
      </c>
      <c r="E263" s="151" t="s">
        <v>1</v>
      </c>
      <c r="F263" s="152" t="s">
        <v>2273</v>
      </c>
      <c r="H263" s="153">
        <v>73</v>
      </c>
      <c r="I263" s="154"/>
      <c r="L263" s="150"/>
      <c r="M263" s="155"/>
      <c r="T263" s="156"/>
      <c r="AT263" s="151" t="s">
        <v>160</v>
      </c>
      <c r="AU263" s="151" t="s">
        <v>85</v>
      </c>
      <c r="AV263" s="12" t="s">
        <v>85</v>
      </c>
      <c r="AW263" s="12" t="s">
        <v>32</v>
      </c>
      <c r="AX263" s="12" t="s">
        <v>83</v>
      </c>
      <c r="AY263" s="151" t="s">
        <v>150</v>
      </c>
    </row>
    <row r="264" spans="2:63" s="11" customFormat="1" ht="22.65" customHeight="1">
      <c r="B264" s="120"/>
      <c r="D264" s="121" t="s">
        <v>75</v>
      </c>
      <c r="E264" s="130" t="s">
        <v>187</v>
      </c>
      <c r="F264" s="130" t="s">
        <v>494</v>
      </c>
      <c r="I264" s="123"/>
      <c r="J264" s="131">
        <f>BK264</f>
        <v>0</v>
      </c>
      <c r="L264" s="120"/>
      <c r="M264" s="125"/>
      <c r="P264" s="126">
        <f>SUM(P265:P281)</f>
        <v>0</v>
      </c>
      <c r="R264" s="126">
        <f>SUM(R265:R281)</f>
        <v>3.9065950000000003</v>
      </c>
      <c r="T264" s="127">
        <f>SUM(T265:T281)</f>
        <v>0</v>
      </c>
      <c r="AR264" s="121" t="s">
        <v>83</v>
      </c>
      <c r="AT264" s="128" t="s">
        <v>75</v>
      </c>
      <c r="AU264" s="128" t="s">
        <v>83</v>
      </c>
      <c r="AY264" s="121" t="s">
        <v>150</v>
      </c>
      <c r="BK264" s="129">
        <f>SUM(BK265:BK281)</f>
        <v>0</v>
      </c>
    </row>
    <row r="265" spans="2:65" s="1" customFormat="1" ht="16.5" customHeight="1">
      <c r="B265" s="31"/>
      <c r="C265" s="132" t="s">
        <v>402</v>
      </c>
      <c r="D265" s="132" t="s">
        <v>152</v>
      </c>
      <c r="E265" s="133" t="s">
        <v>2274</v>
      </c>
      <c r="F265" s="134" t="s">
        <v>2275</v>
      </c>
      <c r="G265" s="135" t="s">
        <v>155</v>
      </c>
      <c r="H265" s="136">
        <v>212.54</v>
      </c>
      <c r="I265" s="137"/>
      <c r="J265" s="138">
        <f>ROUND(I265*H265,2)</f>
        <v>0</v>
      </c>
      <c r="K265" s="139"/>
      <c r="L265" s="31"/>
      <c r="M265" s="140" t="s">
        <v>1</v>
      </c>
      <c r="N265" s="141" t="s">
        <v>41</v>
      </c>
      <c r="P265" s="142">
        <f>O265*H265</f>
        <v>0</v>
      </c>
      <c r="Q265" s="142">
        <v>0</v>
      </c>
      <c r="R265" s="142">
        <f>Q265*H265</f>
        <v>0</v>
      </c>
      <c r="S265" s="142">
        <v>0</v>
      </c>
      <c r="T265" s="143">
        <f>S265*H265</f>
        <v>0</v>
      </c>
      <c r="AR265" s="144" t="s">
        <v>156</v>
      </c>
      <c r="AT265" s="144" t="s">
        <v>152</v>
      </c>
      <c r="AU265" s="144" t="s">
        <v>85</v>
      </c>
      <c r="AY265" s="16" t="s">
        <v>150</v>
      </c>
      <c r="BE265" s="145">
        <f>IF(N265="základní",J265,0)</f>
        <v>0</v>
      </c>
      <c r="BF265" s="145">
        <f>IF(N265="snížená",J265,0)</f>
        <v>0</v>
      </c>
      <c r="BG265" s="145">
        <f>IF(N265="zákl. přenesená",J265,0)</f>
        <v>0</v>
      </c>
      <c r="BH265" s="145">
        <f>IF(N265="sníž. přenesená",J265,0)</f>
        <v>0</v>
      </c>
      <c r="BI265" s="145">
        <f>IF(N265="nulová",J265,0)</f>
        <v>0</v>
      </c>
      <c r="BJ265" s="16" t="s">
        <v>83</v>
      </c>
      <c r="BK265" s="145">
        <f>ROUND(I265*H265,2)</f>
        <v>0</v>
      </c>
      <c r="BL265" s="16" t="s">
        <v>156</v>
      </c>
      <c r="BM265" s="144" t="s">
        <v>2276</v>
      </c>
    </row>
    <row r="266" spans="2:47" s="1" customFormat="1" ht="19.2">
      <c r="B266" s="31"/>
      <c r="D266" s="146" t="s">
        <v>158</v>
      </c>
      <c r="F266" s="147" t="s">
        <v>2277</v>
      </c>
      <c r="I266" s="148"/>
      <c r="L266" s="31"/>
      <c r="M266" s="149"/>
      <c r="T266" s="53"/>
      <c r="AT266" s="16" t="s">
        <v>158</v>
      </c>
      <c r="AU266" s="16" t="s">
        <v>85</v>
      </c>
    </row>
    <row r="267" spans="2:51" s="12" customFormat="1" ht="12">
      <c r="B267" s="150"/>
      <c r="D267" s="146" t="s">
        <v>160</v>
      </c>
      <c r="E267" s="151" t="s">
        <v>1</v>
      </c>
      <c r="F267" s="152" t="s">
        <v>2278</v>
      </c>
      <c r="H267" s="153">
        <v>212.54</v>
      </c>
      <c r="I267" s="154"/>
      <c r="L267" s="150"/>
      <c r="M267" s="155"/>
      <c r="T267" s="156"/>
      <c r="AT267" s="151" t="s">
        <v>160</v>
      </c>
      <c r="AU267" s="151" t="s">
        <v>85</v>
      </c>
      <c r="AV267" s="12" t="s">
        <v>85</v>
      </c>
      <c r="AW267" s="12" t="s">
        <v>32</v>
      </c>
      <c r="AX267" s="12" t="s">
        <v>83</v>
      </c>
      <c r="AY267" s="151" t="s">
        <v>150</v>
      </c>
    </row>
    <row r="268" spans="2:65" s="1" customFormat="1" ht="16.5" customHeight="1">
      <c r="B268" s="31"/>
      <c r="C268" s="132" t="s">
        <v>408</v>
      </c>
      <c r="D268" s="132" t="s">
        <v>152</v>
      </c>
      <c r="E268" s="133" t="s">
        <v>2279</v>
      </c>
      <c r="F268" s="134" t="s">
        <v>2280</v>
      </c>
      <c r="G268" s="135" t="s">
        <v>155</v>
      </c>
      <c r="H268" s="136">
        <v>129.3</v>
      </c>
      <c r="I268" s="137"/>
      <c r="J268" s="138">
        <f>ROUND(I268*H268,2)</f>
        <v>0</v>
      </c>
      <c r="K268" s="139"/>
      <c r="L268" s="31"/>
      <c r="M268" s="140" t="s">
        <v>1</v>
      </c>
      <c r="N268" s="141" t="s">
        <v>41</v>
      </c>
      <c r="P268" s="142">
        <f>O268*H268</f>
        <v>0</v>
      </c>
      <c r="Q268" s="142">
        <v>0</v>
      </c>
      <c r="R268" s="142">
        <f>Q268*H268</f>
        <v>0</v>
      </c>
      <c r="S268" s="142">
        <v>0</v>
      </c>
      <c r="T268" s="143">
        <f>S268*H268</f>
        <v>0</v>
      </c>
      <c r="AR268" s="144" t="s">
        <v>156</v>
      </c>
      <c r="AT268" s="144" t="s">
        <v>152</v>
      </c>
      <c r="AU268" s="144" t="s">
        <v>85</v>
      </c>
      <c r="AY268" s="16" t="s">
        <v>150</v>
      </c>
      <c r="BE268" s="145">
        <f>IF(N268="základní",J268,0)</f>
        <v>0</v>
      </c>
      <c r="BF268" s="145">
        <f>IF(N268="snížená",J268,0)</f>
        <v>0</v>
      </c>
      <c r="BG268" s="145">
        <f>IF(N268="zákl. přenesená",J268,0)</f>
        <v>0</v>
      </c>
      <c r="BH268" s="145">
        <f>IF(N268="sníž. přenesená",J268,0)</f>
        <v>0</v>
      </c>
      <c r="BI268" s="145">
        <f>IF(N268="nulová",J268,0)</f>
        <v>0</v>
      </c>
      <c r="BJ268" s="16" t="s">
        <v>83</v>
      </c>
      <c r="BK268" s="145">
        <f>ROUND(I268*H268,2)</f>
        <v>0</v>
      </c>
      <c r="BL268" s="16" t="s">
        <v>156</v>
      </c>
      <c r="BM268" s="144" t="s">
        <v>2281</v>
      </c>
    </row>
    <row r="269" spans="2:47" s="1" customFormat="1" ht="19.2">
      <c r="B269" s="31"/>
      <c r="D269" s="146" t="s">
        <v>158</v>
      </c>
      <c r="F269" s="147" t="s">
        <v>2282</v>
      </c>
      <c r="I269" s="148"/>
      <c r="L269" s="31"/>
      <c r="M269" s="149"/>
      <c r="T269" s="53"/>
      <c r="AT269" s="16" t="s">
        <v>158</v>
      </c>
      <c r="AU269" s="16" t="s">
        <v>85</v>
      </c>
    </row>
    <row r="270" spans="2:51" s="12" customFormat="1" ht="12">
      <c r="B270" s="150"/>
      <c r="D270" s="146" t="s">
        <v>160</v>
      </c>
      <c r="E270" s="151" t="s">
        <v>1</v>
      </c>
      <c r="F270" s="152" t="s">
        <v>2118</v>
      </c>
      <c r="H270" s="153">
        <v>129.3</v>
      </c>
      <c r="I270" s="154"/>
      <c r="L270" s="150"/>
      <c r="M270" s="155"/>
      <c r="T270" s="156"/>
      <c r="AT270" s="151" t="s">
        <v>160</v>
      </c>
      <c r="AU270" s="151" t="s">
        <v>85</v>
      </c>
      <c r="AV270" s="12" t="s">
        <v>85</v>
      </c>
      <c r="AW270" s="12" t="s">
        <v>32</v>
      </c>
      <c r="AX270" s="12" t="s">
        <v>83</v>
      </c>
      <c r="AY270" s="151" t="s">
        <v>150</v>
      </c>
    </row>
    <row r="271" spans="2:65" s="1" customFormat="1" ht="16.5" customHeight="1">
      <c r="B271" s="31"/>
      <c r="C271" s="132" t="s">
        <v>414</v>
      </c>
      <c r="D271" s="132" t="s">
        <v>152</v>
      </c>
      <c r="E271" s="133" t="s">
        <v>2283</v>
      </c>
      <c r="F271" s="134" t="s">
        <v>2284</v>
      </c>
      <c r="G271" s="135" t="s">
        <v>155</v>
      </c>
      <c r="H271" s="136">
        <v>212.54</v>
      </c>
      <c r="I271" s="137"/>
      <c r="J271" s="138">
        <f>ROUND(I271*H271,2)</f>
        <v>0</v>
      </c>
      <c r="K271" s="139"/>
      <c r="L271" s="31"/>
      <c r="M271" s="140" t="s">
        <v>1</v>
      </c>
      <c r="N271" s="141" t="s">
        <v>41</v>
      </c>
      <c r="P271" s="142">
        <f>O271*H271</f>
        <v>0</v>
      </c>
      <c r="Q271" s="142">
        <v>0</v>
      </c>
      <c r="R271" s="142">
        <f>Q271*H271</f>
        <v>0</v>
      </c>
      <c r="S271" s="142">
        <v>0</v>
      </c>
      <c r="T271" s="143">
        <f>S271*H271</f>
        <v>0</v>
      </c>
      <c r="AR271" s="144" t="s">
        <v>156</v>
      </c>
      <c r="AT271" s="144" t="s">
        <v>152</v>
      </c>
      <c r="AU271" s="144" t="s">
        <v>85</v>
      </c>
      <c r="AY271" s="16" t="s">
        <v>150</v>
      </c>
      <c r="BE271" s="145">
        <f>IF(N271="základní",J271,0)</f>
        <v>0</v>
      </c>
      <c r="BF271" s="145">
        <f>IF(N271="snížená",J271,0)</f>
        <v>0</v>
      </c>
      <c r="BG271" s="145">
        <f>IF(N271="zákl. přenesená",J271,0)</f>
        <v>0</v>
      </c>
      <c r="BH271" s="145">
        <f>IF(N271="sníž. přenesená",J271,0)</f>
        <v>0</v>
      </c>
      <c r="BI271" s="145">
        <f>IF(N271="nulová",J271,0)</f>
        <v>0</v>
      </c>
      <c r="BJ271" s="16" t="s">
        <v>83</v>
      </c>
      <c r="BK271" s="145">
        <f>ROUND(I271*H271,2)</f>
        <v>0</v>
      </c>
      <c r="BL271" s="16" t="s">
        <v>156</v>
      </c>
      <c r="BM271" s="144" t="s">
        <v>2285</v>
      </c>
    </row>
    <row r="272" spans="2:47" s="1" customFormat="1" ht="19.2">
      <c r="B272" s="31"/>
      <c r="D272" s="146" t="s">
        <v>158</v>
      </c>
      <c r="F272" s="147" t="s">
        <v>2286</v>
      </c>
      <c r="I272" s="148"/>
      <c r="L272" s="31"/>
      <c r="M272" s="149"/>
      <c r="T272" s="53"/>
      <c r="AT272" s="16" t="s">
        <v>158</v>
      </c>
      <c r="AU272" s="16" t="s">
        <v>85</v>
      </c>
    </row>
    <row r="273" spans="2:51" s="12" customFormat="1" ht="12">
      <c r="B273" s="150"/>
      <c r="D273" s="146" t="s">
        <v>160</v>
      </c>
      <c r="E273" s="151" t="s">
        <v>1</v>
      </c>
      <c r="F273" s="152" t="s">
        <v>2278</v>
      </c>
      <c r="H273" s="153">
        <v>212.54</v>
      </c>
      <c r="I273" s="154"/>
      <c r="L273" s="150"/>
      <c r="M273" s="155"/>
      <c r="T273" s="156"/>
      <c r="AT273" s="151" t="s">
        <v>160</v>
      </c>
      <c r="AU273" s="151" t="s">
        <v>85</v>
      </c>
      <c r="AV273" s="12" t="s">
        <v>85</v>
      </c>
      <c r="AW273" s="12" t="s">
        <v>32</v>
      </c>
      <c r="AX273" s="12" t="s">
        <v>83</v>
      </c>
      <c r="AY273" s="151" t="s">
        <v>150</v>
      </c>
    </row>
    <row r="274" spans="2:65" s="1" customFormat="1" ht="24.15" customHeight="1">
      <c r="B274" s="31"/>
      <c r="C274" s="132" t="s">
        <v>419</v>
      </c>
      <c r="D274" s="132" t="s">
        <v>152</v>
      </c>
      <c r="E274" s="133" t="s">
        <v>2287</v>
      </c>
      <c r="F274" s="134" t="s">
        <v>2288</v>
      </c>
      <c r="G274" s="135" t="s">
        <v>155</v>
      </c>
      <c r="H274" s="136">
        <v>129.3</v>
      </c>
      <c r="I274" s="137"/>
      <c r="J274" s="138">
        <f>ROUND(I274*H274,2)</f>
        <v>0</v>
      </c>
      <c r="K274" s="139"/>
      <c r="L274" s="31"/>
      <c r="M274" s="140" t="s">
        <v>1</v>
      </c>
      <c r="N274" s="141" t="s">
        <v>41</v>
      </c>
      <c r="P274" s="142">
        <f>O274*H274</f>
        <v>0</v>
      </c>
      <c r="Q274" s="142">
        <v>0</v>
      </c>
      <c r="R274" s="142">
        <f>Q274*H274</f>
        <v>0</v>
      </c>
      <c r="S274" s="142">
        <v>0</v>
      </c>
      <c r="T274" s="143">
        <f>S274*H274</f>
        <v>0</v>
      </c>
      <c r="AR274" s="144" t="s">
        <v>156</v>
      </c>
      <c r="AT274" s="144" t="s">
        <v>152</v>
      </c>
      <c r="AU274" s="144" t="s">
        <v>85</v>
      </c>
      <c r="AY274" s="16" t="s">
        <v>150</v>
      </c>
      <c r="BE274" s="145">
        <f>IF(N274="základní",J274,0)</f>
        <v>0</v>
      </c>
      <c r="BF274" s="145">
        <f>IF(N274="snížená",J274,0)</f>
        <v>0</v>
      </c>
      <c r="BG274" s="145">
        <f>IF(N274="zákl. přenesená",J274,0)</f>
        <v>0</v>
      </c>
      <c r="BH274" s="145">
        <f>IF(N274="sníž. přenesená",J274,0)</f>
        <v>0</v>
      </c>
      <c r="BI274" s="145">
        <f>IF(N274="nulová",J274,0)</f>
        <v>0</v>
      </c>
      <c r="BJ274" s="16" t="s">
        <v>83</v>
      </c>
      <c r="BK274" s="145">
        <f>ROUND(I274*H274,2)</f>
        <v>0</v>
      </c>
      <c r="BL274" s="16" t="s">
        <v>156</v>
      </c>
      <c r="BM274" s="144" t="s">
        <v>2289</v>
      </c>
    </row>
    <row r="275" spans="2:47" s="1" customFormat="1" ht="19.2">
      <c r="B275" s="31"/>
      <c r="D275" s="146" t="s">
        <v>158</v>
      </c>
      <c r="F275" s="147" t="s">
        <v>2290</v>
      </c>
      <c r="I275" s="148"/>
      <c r="L275" s="31"/>
      <c r="M275" s="149"/>
      <c r="T275" s="53"/>
      <c r="AT275" s="16" t="s">
        <v>158</v>
      </c>
      <c r="AU275" s="16" t="s">
        <v>85</v>
      </c>
    </row>
    <row r="276" spans="2:51" s="12" customFormat="1" ht="12">
      <c r="B276" s="150"/>
      <c r="D276" s="146" t="s">
        <v>160</v>
      </c>
      <c r="E276" s="151" t="s">
        <v>1</v>
      </c>
      <c r="F276" s="152" t="s">
        <v>2291</v>
      </c>
      <c r="H276" s="153">
        <v>129.3</v>
      </c>
      <c r="I276" s="154"/>
      <c r="L276" s="150"/>
      <c r="M276" s="155"/>
      <c r="T276" s="156"/>
      <c r="AT276" s="151" t="s">
        <v>160</v>
      </c>
      <c r="AU276" s="151" t="s">
        <v>85</v>
      </c>
      <c r="AV276" s="12" t="s">
        <v>85</v>
      </c>
      <c r="AW276" s="12" t="s">
        <v>32</v>
      </c>
      <c r="AX276" s="12" t="s">
        <v>83</v>
      </c>
      <c r="AY276" s="151" t="s">
        <v>150</v>
      </c>
    </row>
    <row r="277" spans="2:65" s="1" customFormat="1" ht="33" customHeight="1">
      <c r="B277" s="31"/>
      <c r="C277" s="132" t="s">
        <v>426</v>
      </c>
      <c r="D277" s="132" t="s">
        <v>152</v>
      </c>
      <c r="E277" s="133" t="s">
        <v>518</v>
      </c>
      <c r="F277" s="134" t="s">
        <v>519</v>
      </c>
      <c r="G277" s="135" t="s">
        <v>155</v>
      </c>
      <c r="H277" s="136">
        <v>36.5</v>
      </c>
      <c r="I277" s="137"/>
      <c r="J277" s="138">
        <f>ROUND(I277*H277,2)</f>
        <v>0</v>
      </c>
      <c r="K277" s="139"/>
      <c r="L277" s="31"/>
      <c r="M277" s="140" t="s">
        <v>1</v>
      </c>
      <c r="N277" s="141" t="s">
        <v>41</v>
      </c>
      <c r="P277" s="142">
        <f>O277*H277</f>
        <v>0</v>
      </c>
      <c r="Q277" s="142">
        <v>0.08003</v>
      </c>
      <c r="R277" s="142">
        <f>Q277*H277</f>
        <v>2.921095</v>
      </c>
      <c r="S277" s="142">
        <v>0</v>
      </c>
      <c r="T277" s="143">
        <f>S277*H277</f>
        <v>0</v>
      </c>
      <c r="AR277" s="144" t="s">
        <v>156</v>
      </c>
      <c r="AT277" s="144" t="s">
        <v>152</v>
      </c>
      <c r="AU277" s="144" t="s">
        <v>85</v>
      </c>
      <c r="AY277" s="16" t="s">
        <v>150</v>
      </c>
      <c r="BE277" s="145">
        <f>IF(N277="základní",J277,0)</f>
        <v>0</v>
      </c>
      <c r="BF277" s="145">
        <f>IF(N277="snížená",J277,0)</f>
        <v>0</v>
      </c>
      <c r="BG277" s="145">
        <f>IF(N277="zákl. přenesená",J277,0)</f>
        <v>0</v>
      </c>
      <c r="BH277" s="145">
        <f>IF(N277="sníž. přenesená",J277,0)</f>
        <v>0</v>
      </c>
      <c r="BI277" s="145">
        <f>IF(N277="nulová",J277,0)</f>
        <v>0</v>
      </c>
      <c r="BJ277" s="16" t="s">
        <v>83</v>
      </c>
      <c r="BK277" s="145">
        <f>ROUND(I277*H277,2)</f>
        <v>0</v>
      </c>
      <c r="BL277" s="16" t="s">
        <v>156</v>
      </c>
      <c r="BM277" s="144" t="s">
        <v>2292</v>
      </c>
    </row>
    <row r="278" spans="2:47" s="1" customFormat="1" ht="38.4">
      <c r="B278" s="31"/>
      <c r="D278" s="146" t="s">
        <v>158</v>
      </c>
      <c r="F278" s="147" t="s">
        <v>521</v>
      </c>
      <c r="I278" s="148"/>
      <c r="L278" s="31"/>
      <c r="M278" s="149"/>
      <c r="T278" s="53"/>
      <c r="AT278" s="16" t="s">
        <v>158</v>
      </c>
      <c r="AU278" s="16" t="s">
        <v>85</v>
      </c>
    </row>
    <row r="279" spans="2:51" s="12" customFormat="1" ht="12">
      <c r="B279" s="150"/>
      <c r="D279" s="146" t="s">
        <v>160</v>
      </c>
      <c r="E279" s="151" t="s">
        <v>1</v>
      </c>
      <c r="F279" s="152" t="s">
        <v>2117</v>
      </c>
      <c r="H279" s="153">
        <v>36.5</v>
      </c>
      <c r="I279" s="154"/>
      <c r="L279" s="150"/>
      <c r="M279" s="155"/>
      <c r="T279" s="156"/>
      <c r="AT279" s="151" t="s">
        <v>160</v>
      </c>
      <c r="AU279" s="151" t="s">
        <v>85</v>
      </c>
      <c r="AV279" s="12" t="s">
        <v>85</v>
      </c>
      <c r="AW279" s="12" t="s">
        <v>32</v>
      </c>
      <c r="AX279" s="12" t="s">
        <v>83</v>
      </c>
      <c r="AY279" s="151" t="s">
        <v>150</v>
      </c>
    </row>
    <row r="280" spans="2:65" s="1" customFormat="1" ht="16.5" customHeight="1">
      <c r="B280" s="31"/>
      <c r="C280" s="170" t="s">
        <v>430</v>
      </c>
      <c r="D280" s="170" t="s">
        <v>266</v>
      </c>
      <c r="E280" s="171" t="s">
        <v>523</v>
      </c>
      <c r="F280" s="172" t="s">
        <v>524</v>
      </c>
      <c r="G280" s="173" t="s">
        <v>155</v>
      </c>
      <c r="H280" s="174">
        <v>36.5</v>
      </c>
      <c r="I280" s="175"/>
      <c r="J280" s="176">
        <f>ROUND(I280*H280,2)</f>
        <v>0</v>
      </c>
      <c r="K280" s="177"/>
      <c r="L280" s="178"/>
      <c r="M280" s="179" t="s">
        <v>1</v>
      </c>
      <c r="N280" s="180" t="s">
        <v>41</v>
      </c>
      <c r="P280" s="142">
        <f>O280*H280</f>
        <v>0</v>
      </c>
      <c r="Q280" s="142">
        <v>0.027</v>
      </c>
      <c r="R280" s="142">
        <f>Q280*H280</f>
        <v>0.9855</v>
      </c>
      <c r="S280" s="142">
        <v>0</v>
      </c>
      <c r="T280" s="143">
        <f>S280*H280</f>
        <v>0</v>
      </c>
      <c r="AR280" s="144" t="s">
        <v>205</v>
      </c>
      <c r="AT280" s="144" t="s">
        <v>266</v>
      </c>
      <c r="AU280" s="144" t="s">
        <v>85</v>
      </c>
      <c r="AY280" s="16" t="s">
        <v>150</v>
      </c>
      <c r="BE280" s="145">
        <f>IF(N280="základní",J280,0)</f>
        <v>0</v>
      </c>
      <c r="BF280" s="145">
        <f>IF(N280="snížená",J280,0)</f>
        <v>0</v>
      </c>
      <c r="BG280" s="145">
        <f>IF(N280="zákl. přenesená",J280,0)</f>
        <v>0</v>
      </c>
      <c r="BH280" s="145">
        <f>IF(N280="sníž. přenesená",J280,0)</f>
        <v>0</v>
      </c>
      <c r="BI280" s="145">
        <f>IF(N280="nulová",J280,0)</f>
        <v>0</v>
      </c>
      <c r="BJ280" s="16" t="s">
        <v>83</v>
      </c>
      <c r="BK280" s="145">
        <f>ROUND(I280*H280,2)</f>
        <v>0</v>
      </c>
      <c r="BL280" s="16" t="s">
        <v>156</v>
      </c>
      <c r="BM280" s="144" t="s">
        <v>2293</v>
      </c>
    </row>
    <row r="281" spans="2:47" s="1" customFormat="1" ht="12">
      <c r="B281" s="31"/>
      <c r="D281" s="146" t="s">
        <v>158</v>
      </c>
      <c r="F281" s="147" t="s">
        <v>524</v>
      </c>
      <c r="I281" s="148"/>
      <c r="L281" s="31"/>
      <c r="M281" s="149"/>
      <c r="T281" s="53"/>
      <c r="AT281" s="16" t="s">
        <v>158</v>
      </c>
      <c r="AU281" s="16" t="s">
        <v>85</v>
      </c>
    </row>
    <row r="282" spans="2:63" s="11" customFormat="1" ht="22.65" customHeight="1">
      <c r="B282" s="120"/>
      <c r="D282" s="121" t="s">
        <v>75</v>
      </c>
      <c r="E282" s="130" t="s">
        <v>193</v>
      </c>
      <c r="F282" s="130" t="s">
        <v>526</v>
      </c>
      <c r="I282" s="123"/>
      <c r="J282" s="131">
        <f>BK282</f>
        <v>0</v>
      </c>
      <c r="L282" s="120"/>
      <c r="M282" s="125"/>
      <c r="P282" s="126">
        <f>SUM(P283:P291)</f>
        <v>0</v>
      </c>
      <c r="R282" s="126">
        <f>SUM(R283:R291)</f>
        <v>21.418588</v>
      </c>
      <c r="T282" s="127">
        <f>SUM(T283:T291)</f>
        <v>0</v>
      </c>
      <c r="AR282" s="121" t="s">
        <v>83</v>
      </c>
      <c r="AT282" s="128" t="s">
        <v>75</v>
      </c>
      <c r="AU282" s="128" t="s">
        <v>83</v>
      </c>
      <c r="AY282" s="121" t="s">
        <v>150</v>
      </c>
      <c r="BK282" s="129">
        <f>SUM(BK283:BK291)</f>
        <v>0</v>
      </c>
    </row>
    <row r="283" spans="2:65" s="1" customFormat="1" ht="24.15" customHeight="1">
      <c r="B283" s="31"/>
      <c r="C283" s="132" t="s">
        <v>436</v>
      </c>
      <c r="D283" s="132" t="s">
        <v>152</v>
      </c>
      <c r="E283" s="133" t="s">
        <v>578</v>
      </c>
      <c r="F283" s="134" t="s">
        <v>579</v>
      </c>
      <c r="G283" s="135" t="s">
        <v>155</v>
      </c>
      <c r="H283" s="136">
        <v>70.44</v>
      </c>
      <c r="I283" s="137"/>
      <c r="J283" s="138">
        <f>ROUND(I283*H283,2)</f>
        <v>0</v>
      </c>
      <c r="K283" s="139"/>
      <c r="L283" s="31"/>
      <c r="M283" s="140" t="s">
        <v>1</v>
      </c>
      <c r="N283" s="141" t="s">
        <v>41</v>
      </c>
      <c r="P283" s="142">
        <f>O283*H283</f>
        <v>0</v>
      </c>
      <c r="Q283" s="142">
        <v>0.0027</v>
      </c>
      <c r="R283" s="142">
        <f>Q283*H283</f>
        <v>0.190188</v>
      </c>
      <c r="S283" s="142">
        <v>0</v>
      </c>
      <c r="T283" s="143">
        <f>S283*H283</f>
        <v>0</v>
      </c>
      <c r="AR283" s="144" t="s">
        <v>156</v>
      </c>
      <c r="AT283" s="144" t="s">
        <v>152</v>
      </c>
      <c r="AU283" s="144" t="s">
        <v>85</v>
      </c>
      <c r="AY283" s="16" t="s">
        <v>150</v>
      </c>
      <c r="BE283" s="145">
        <f>IF(N283="základní",J283,0)</f>
        <v>0</v>
      </c>
      <c r="BF283" s="145">
        <f>IF(N283="snížená",J283,0)</f>
        <v>0</v>
      </c>
      <c r="BG283" s="145">
        <f>IF(N283="zákl. přenesená",J283,0)</f>
        <v>0</v>
      </c>
      <c r="BH283" s="145">
        <f>IF(N283="sníž. přenesená",J283,0)</f>
        <v>0</v>
      </c>
      <c r="BI283" s="145">
        <f>IF(N283="nulová",J283,0)</f>
        <v>0</v>
      </c>
      <c r="BJ283" s="16" t="s">
        <v>83</v>
      </c>
      <c r="BK283" s="145">
        <f>ROUND(I283*H283,2)</f>
        <v>0</v>
      </c>
      <c r="BL283" s="16" t="s">
        <v>156</v>
      </c>
      <c r="BM283" s="144" t="s">
        <v>2294</v>
      </c>
    </row>
    <row r="284" spans="2:47" s="1" customFormat="1" ht="19.2">
      <c r="B284" s="31"/>
      <c r="D284" s="146" t="s">
        <v>158</v>
      </c>
      <c r="F284" s="147" t="s">
        <v>581</v>
      </c>
      <c r="I284" s="148"/>
      <c r="L284" s="31"/>
      <c r="M284" s="149"/>
      <c r="T284" s="53"/>
      <c r="AT284" s="16" t="s">
        <v>158</v>
      </c>
      <c r="AU284" s="16" t="s">
        <v>85</v>
      </c>
    </row>
    <row r="285" spans="2:51" s="12" customFormat="1" ht="12">
      <c r="B285" s="150"/>
      <c r="D285" s="146" t="s">
        <v>160</v>
      </c>
      <c r="E285" s="151" t="s">
        <v>1</v>
      </c>
      <c r="F285" s="152" t="s">
        <v>2295</v>
      </c>
      <c r="H285" s="153">
        <v>28.27</v>
      </c>
      <c r="I285" s="154"/>
      <c r="L285" s="150"/>
      <c r="M285" s="155"/>
      <c r="T285" s="156"/>
      <c r="AT285" s="151" t="s">
        <v>160</v>
      </c>
      <c r="AU285" s="151" t="s">
        <v>85</v>
      </c>
      <c r="AV285" s="12" t="s">
        <v>85</v>
      </c>
      <c r="AW285" s="12" t="s">
        <v>32</v>
      </c>
      <c r="AX285" s="12" t="s">
        <v>76</v>
      </c>
      <c r="AY285" s="151" t="s">
        <v>150</v>
      </c>
    </row>
    <row r="286" spans="2:51" s="12" customFormat="1" ht="12">
      <c r="B286" s="150"/>
      <c r="D286" s="146" t="s">
        <v>160</v>
      </c>
      <c r="E286" s="151" t="s">
        <v>1</v>
      </c>
      <c r="F286" s="152" t="s">
        <v>2296</v>
      </c>
      <c r="H286" s="153">
        <v>2.45</v>
      </c>
      <c r="I286" s="154"/>
      <c r="L286" s="150"/>
      <c r="M286" s="155"/>
      <c r="T286" s="156"/>
      <c r="AT286" s="151" t="s">
        <v>160</v>
      </c>
      <c r="AU286" s="151" t="s">
        <v>85</v>
      </c>
      <c r="AV286" s="12" t="s">
        <v>85</v>
      </c>
      <c r="AW286" s="12" t="s">
        <v>32</v>
      </c>
      <c r="AX286" s="12" t="s">
        <v>76</v>
      </c>
      <c r="AY286" s="151" t="s">
        <v>150</v>
      </c>
    </row>
    <row r="287" spans="2:51" s="12" customFormat="1" ht="12">
      <c r="B287" s="150"/>
      <c r="D287" s="146" t="s">
        <v>160</v>
      </c>
      <c r="E287" s="151" t="s">
        <v>1</v>
      </c>
      <c r="F287" s="152" t="s">
        <v>2297</v>
      </c>
      <c r="H287" s="153">
        <v>39.72</v>
      </c>
      <c r="I287" s="154"/>
      <c r="L287" s="150"/>
      <c r="M287" s="155"/>
      <c r="T287" s="156"/>
      <c r="AT287" s="151" t="s">
        <v>160</v>
      </c>
      <c r="AU287" s="151" t="s">
        <v>85</v>
      </c>
      <c r="AV287" s="12" t="s">
        <v>85</v>
      </c>
      <c r="AW287" s="12" t="s">
        <v>32</v>
      </c>
      <c r="AX287" s="12" t="s">
        <v>76</v>
      </c>
      <c r="AY287" s="151" t="s">
        <v>150</v>
      </c>
    </row>
    <row r="288" spans="2:51" s="13" customFormat="1" ht="12">
      <c r="B288" s="157"/>
      <c r="D288" s="146" t="s">
        <v>160</v>
      </c>
      <c r="E288" s="158" t="s">
        <v>1</v>
      </c>
      <c r="F288" s="159" t="s">
        <v>164</v>
      </c>
      <c r="H288" s="160">
        <v>70.44</v>
      </c>
      <c r="I288" s="161"/>
      <c r="L288" s="157"/>
      <c r="M288" s="162"/>
      <c r="T288" s="163"/>
      <c r="AT288" s="158" t="s">
        <v>160</v>
      </c>
      <c r="AU288" s="158" t="s">
        <v>85</v>
      </c>
      <c r="AV288" s="13" t="s">
        <v>156</v>
      </c>
      <c r="AW288" s="13" t="s">
        <v>32</v>
      </c>
      <c r="AX288" s="13" t="s">
        <v>83</v>
      </c>
      <c r="AY288" s="158" t="s">
        <v>150</v>
      </c>
    </row>
    <row r="289" spans="2:65" s="1" customFormat="1" ht="33" customHeight="1">
      <c r="B289" s="31"/>
      <c r="C289" s="132" t="s">
        <v>441</v>
      </c>
      <c r="D289" s="132" t="s">
        <v>152</v>
      </c>
      <c r="E289" s="133" t="s">
        <v>661</v>
      </c>
      <c r="F289" s="134" t="s">
        <v>2298</v>
      </c>
      <c r="G289" s="135" t="s">
        <v>155</v>
      </c>
      <c r="H289" s="136">
        <v>73</v>
      </c>
      <c r="I289" s="137"/>
      <c r="J289" s="138">
        <f>ROUND(I289*H289,2)</f>
        <v>0</v>
      </c>
      <c r="K289" s="139"/>
      <c r="L289" s="31"/>
      <c r="M289" s="140" t="s">
        <v>1</v>
      </c>
      <c r="N289" s="141" t="s">
        <v>41</v>
      </c>
      <c r="P289" s="142">
        <f>O289*H289</f>
        <v>0</v>
      </c>
      <c r="Q289" s="142">
        <v>0.2908</v>
      </c>
      <c r="R289" s="142">
        <f>Q289*H289</f>
        <v>21.2284</v>
      </c>
      <c r="S289" s="142">
        <v>0</v>
      </c>
      <c r="T289" s="143">
        <f>S289*H289</f>
        <v>0</v>
      </c>
      <c r="AR289" s="144" t="s">
        <v>156</v>
      </c>
      <c r="AT289" s="144" t="s">
        <v>152</v>
      </c>
      <c r="AU289" s="144" t="s">
        <v>85</v>
      </c>
      <c r="AY289" s="16" t="s">
        <v>150</v>
      </c>
      <c r="BE289" s="145">
        <f>IF(N289="základní",J289,0)</f>
        <v>0</v>
      </c>
      <c r="BF289" s="145">
        <f>IF(N289="snížená",J289,0)</f>
        <v>0</v>
      </c>
      <c r="BG289" s="145">
        <f>IF(N289="zákl. přenesená",J289,0)</f>
        <v>0</v>
      </c>
      <c r="BH289" s="145">
        <f>IF(N289="sníž. přenesená",J289,0)</f>
        <v>0</v>
      </c>
      <c r="BI289" s="145">
        <f>IF(N289="nulová",J289,0)</f>
        <v>0</v>
      </c>
      <c r="BJ289" s="16" t="s">
        <v>83</v>
      </c>
      <c r="BK289" s="145">
        <f>ROUND(I289*H289,2)</f>
        <v>0</v>
      </c>
      <c r="BL289" s="16" t="s">
        <v>156</v>
      </c>
      <c r="BM289" s="144" t="s">
        <v>2299</v>
      </c>
    </row>
    <row r="290" spans="2:47" s="1" customFormat="1" ht="28.8">
      <c r="B290" s="31"/>
      <c r="D290" s="146" t="s">
        <v>158</v>
      </c>
      <c r="F290" s="147" t="s">
        <v>664</v>
      </c>
      <c r="I290" s="148"/>
      <c r="L290" s="31"/>
      <c r="M290" s="149"/>
      <c r="T290" s="53"/>
      <c r="AT290" s="16" t="s">
        <v>158</v>
      </c>
      <c r="AU290" s="16" t="s">
        <v>85</v>
      </c>
    </row>
    <row r="291" spans="2:51" s="12" customFormat="1" ht="12">
      <c r="B291" s="150"/>
      <c r="D291" s="146" t="s">
        <v>160</v>
      </c>
      <c r="E291" s="151" t="s">
        <v>1</v>
      </c>
      <c r="F291" s="152" t="s">
        <v>2273</v>
      </c>
      <c r="H291" s="153">
        <v>73</v>
      </c>
      <c r="I291" s="154"/>
      <c r="L291" s="150"/>
      <c r="M291" s="155"/>
      <c r="T291" s="156"/>
      <c r="AT291" s="151" t="s">
        <v>160</v>
      </c>
      <c r="AU291" s="151" t="s">
        <v>85</v>
      </c>
      <c r="AV291" s="12" t="s">
        <v>85</v>
      </c>
      <c r="AW291" s="12" t="s">
        <v>32</v>
      </c>
      <c r="AX291" s="12" t="s">
        <v>83</v>
      </c>
      <c r="AY291" s="151" t="s">
        <v>150</v>
      </c>
    </row>
    <row r="292" spans="2:63" s="11" customFormat="1" ht="22.65" customHeight="1">
      <c r="B292" s="120"/>
      <c r="D292" s="121" t="s">
        <v>75</v>
      </c>
      <c r="E292" s="130" t="s">
        <v>205</v>
      </c>
      <c r="F292" s="130" t="s">
        <v>2300</v>
      </c>
      <c r="I292" s="123"/>
      <c r="J292" s="131">
        <f>BK292</f>
        <v>0</v>
      </c>
      <c r="L292" s="120"/>
      <c r="M292" s="125"/>
      <c r="P292" s="126">
        <f>SUM(P293:P294)</f>
        <v>0</v>
      </c>
      <c r="R292" s="126">
        <f>SUM(R293:R294)</f>
        <v>0</v>
      </c>
      <c r="T292" s="127">
        <f>SUM(T293:T294)</f>
        <v>0</v>
      </c>
      <c r="AR292" s="121" t="s">
        <v>83</v>
      </c>
      <c r="AT292" s="128" t="s">
        <v>75</v>
      </c>
      <c r="AU292" s="128" t="s">
        <v>83</v>
      </c>
      <c r="AY292" s="121" t="s">
        <v>150</v>
      </c>
      <c r="BK292" s="129">
        <f>SUM(BK293:BK294)</f>
        <v>0</v>
      </c>
    </row>
    <row r="293" spans="2:65" s="1" customFormat="1" ht="16.5" customHeight="1">
      <c r="B293" s="31"/>
      <c r="C293" s="132" t="s">
        <v>449</v>
      </c>
      <c r="D293" s="132" t="s">
        <v>595</v>
      </c>
      <c r="E293" s="133" t="s">
        <v>2301</v>
      </c>
      <c r="F293" s="134" t="s">
        <v>2302</v>
      </c>
      <c r="G293" s="135" t="s">
        <v>167</v>
      </c>
      <c r="H293" s="136">
        <v>1.2</v>
      </c>
      <c r="I293" s="137"/>
      <c r="J293" s="138">
        <f>ROUND(I293*H293,2)</f>
        <v>0</v>
      </c>
      <c r="K293" s="139"/>
      <c r="L293" s="31"/>
      <c r="M293" s="140" t="s">
        <v>1</v>
      </c>
      <c r="N293" s="141" t="s">
        <v>41</v>
      </c>
      <c r="P293" s="142">
        <f>O293*H293</f>
        <v>0</v>
      </c>
      <c r="Q293" s="142">
        <v>0</v>
      </c>
      <c r="R293" s="142">
        <f>Q293*H293</f>
        <v>0</v>
      </c>
      <c r="S293" s="142">
        <v>0</v>
      </c>
      <c r="T293" s="143">
        <f>S293*H293</f>
        <v>0</v>
      </c>
      <c r="AR293" s="144" t="s">
        <v>156</v>
      </c>
      <c r="AT293" s="144" t="s">
        <v>152</v>
      </c>
      <c r="AU293" s="144" t="s">
        <v>85</v>
      </c>
      <c r="AY293" s="16" t="s">
        <v>150</v>
      </c>
      <c r="BE293" s="145">
        <f>IF(N293="základní",J293,0)</f>
        <v>0</v>
      </c>
      <c r="BF293" s="145">
        <f>IF(N293="snížená",J293,0)</f>
        <v>0</v>
      </c>
      <c r="BG293" s="145">
        <f>IF(N293="zákl. přenesená",J293,0)</f>
        <v>0</v>
      </c>
      <c r="BH293" s="145">
        <f>IF(N293="sníž. přenesená",J293,0)</f>
        <v>0</v>
      </c>
      <c r="BI293" s="145">
        <f>IF(N293="nulová",J293,0)</f>
        <v>0</v>
      </c>
      <c r="BJ293" s="16" t="s">
        <v>83</v>
      </c>
      <c r="BK293" s="145">
        <f>ROUND(I293*H293,2)</f>
        <v>0</v>
      </c>
      <c r="BL293" s="16" t="s">
        <v>156</v>
      </c>
      <c r="BM293" s="144" t="s">
        <v>2303</v>
      </c>
    </row>
    <row r="294" spans="2:47" s="1" customFormat="1" ht="12">
      <c r="B294" s="31"/>
      <c r="D294" s="146" t="s">
        <v>158</v>
      </c>
      <c r="F294" s="147" t="s">
        <v>2304</v>
      </c>
      <c r="I294" s="148"/>
      <c r="L294" s="31"/>
      <c r="M294" s="149"/>
      <c r="T294" s="53"/>
      <c r="AT294" s="16" t="s">
        <v>158</v>
      </c>
      <c r="AU294" s="16" t="s">
        <v>85</v>
      </c>
    </row>
    <row r="295" spans="2:63" s="11" customFormat="1" ht="22.65" customHeight="1">
      <c r="B295" s="120"/>
      <c r="D295" s="121" t="s">
        <v>75</v>
      </c>
      <c r="E295" s="130" t="s">
        <v>211</v>
      </c>
      <c r="F295" s="130" t="s">
        <v>678</v>
      </c>
      <c r="I295" s="123"/>
      <c r="J295" s="131">
        <f>BK295</f>
        <v>0</v>
      </c>
      <c r="L295" s="120"/>
      <c r="M295" s="125"/>
      <c r="P295" s="126">
        <f>SUM(P296:P306)</f>
        <v>0</v>
      </c>
      <c r="R295" s="126">
        <f>SUM(R296:R306)</f>
        <v>7.861568000000001</v>
      </c>
      <c r="T295" s="127">
        <f>SUM(T296:T306)</f>
        <v>0</v>
      </c>
      <c r="AR295" s="121" t="s">
        <v>83</v>
      </c>
      <c r="AT295" s="128" t="s">
        <v>75</v>
      </c>
      <c r="AU295" s="128" t="s">
        <v>83</v>
      </c>
      <c r="AY295" s="121" t="s">
        <v>150</v>
      </c>
      <c r="BK295" s="129">
        <f>SUM(BK296:BK306)</f>
        <v>0</v>
      </c>
    </row>
    <row r="296" spans="2:65" s="1" customFormat="1" ht="24.15" customHeight="1">
      <c r="B296" s="31"/>
      <c r="C296" s="132" t="s">
        <v>457</v>
      </c>
      <c r="D296" s="132" t="s">
        <v>152</v>
      </c>
      <c r="E296" s="133" t="s">
        <v>2305</v>
      </c>
      <c r="F296" s="134" t="s">
        <v>2306</v>
      </c>
      <c r="G296" s="135" t="s">
        <v>253</v>
      </c>
      <c r="H296" s="136">
        <v>5.6</v>
      </c>
      <c r="I296" s="137"/>
      <c r="J296" s="138">
        <f>ROUND(I296*H296,2)</f>
        <v>0</v>
      </c>
      <c r="K296" s="139"/>
      <c r="L296" s="31"/>
      <c r="M296" s="140" t="s">
        <v>1</v>
      </c>
      <c r="N296" s="141" t="s">
        <v>41</v>
      </c>
      <c r="P296" s="142">
        <f>O296*H296</f>
        <v>0</v>
      </c>
      <c r="Q296" s="142">
        <v>0.08088</v>
      </c>
      <c r="R296" s="142">
        <f>Q296*H296</f>
        <v>0.45292799999999994</v>
      </c>
      <c r="S296" s="142">
        <v>0</v>
      </c>
      <c r="T296" s="143">
        <f>S296*H296</f>
        <v>0</v>
      </c>
      <c r="AR296" s="144" t="s">
        <v>156</v>
      </c>
      <c r="AT296" s="144" t="s">
        <v>152</v>
      </c>
      <c r="AU296" s="144" t="s">
        <v>85</v>
      </c>
      <c r="AY296" s="16" t="s">
        <v>150</v>
      </c>
      <c r="BE296" s="145">
        <f>IF(N296="základní",J296,0)</f>
        <v>0</v>
      </c>
      <c r="BF296" s="145">
        <f>IF(N296="snížená",J296,0)</f>
        <v>0</v>
      </c>
      <c r="BG296" s="145">
        <f>IF(N296="zákl. přenesená",J296,0)</f>
        <v>0</v>
      </c>
      <c r="BH296" s="145">
        <f>IF(N296="sníž. přenesená",J296,0)</f>
        <v>0</v>
      </c>
      <c r="BI296" s="145">
        <f>IF(N296="nulová",J296,0)</f>
        <v>0</v>
      </c>
      <c r="BJ296" s="16" t="s">
        <v>83</v>
      </c>
      <c r="BK296" s="145">
        <f>ROUND(I296*H296,2)</f>
        <v>0</v>
      </c>
      <c r="BL296" s="16" t="s">
        <v>156</v>
      </c>
      <c r="BM296" s="144" t="s">
        <v>2307</v>
      </c>
    </row>
    <row r="297" spans="2:47" s="1" customFormat="1" ht="48">
      <c r="B297" s="31"/>
      <c r="D297" s="146" t="s">
        <v>158</v>
      </c>
      <c r="F297" s="147" t="s">
        <v>2308</v>
      </c>
      <c r="I297" s="148"/>
      <c r="L297" s="31"/>
      <c r="M297" s="149"/>
      <c r="T297" s="53"/>
      <c r="AT297" s="16" t="s">
        <v>158</v>
      </c>
      <c r="AU297" s="16" t="s">
        <v>85</v>
      </c>
    </row>
    <row r="298" spans="2:51" s="12" customFormat="1" ht="12">
      <c r="B298" s="150"/>
      <c r="D298" s="146" t="s">
        <v>160</v>
      </c>
      <c r="E298" s="151" t="s">
        <v>1</v>
      </c>
      <c r="F298" s="152" t="s">
        <v>2309</v>
      </c>
      <c r="H298" s="153">
        <v>5.6</v>
      </c>
      <c r="I298" s="154"/>
      <c r="L298" s="150"/>
      <c r="M298" s="155"/>
      <c r="T298" s="156"/>
      <c r="AT298" s="151" t="s">
        <v>160</v>
      </c>
      <c r="AU298" s="151" t="s">
        <v>85</v>
      </c>
      <c r="AV298" s="12" t="s">
        <v>85</v>
      </c>
      <c r="AW298" s="12" t="s">
        <v>32</v>
      </c>
      <c r="AX298" s="12" t="s">
        <v>83</v>
      </c>
      <c r="AY298" s="151" t="s">
        <v>150</v>
      </c>
    </row>
    <row r="299" spans="2:65" s="1" customFormat="1" ht="33" customHeight="1">
      <c r="B299" s="31"/>
      <c r="C299" s="132" t="s">
        <v>464</v>
      </c>
      <c r="D299" s="132" t="s">
        <v>152</v>
      </c>
      <c r="E299" s="133" t="s">
        <v>2310</v>
      </c>
      <c r="F299" s="134" t="s">
        <v>2311</v>
      </c>
      <c r="G299" s="135" t="s">
        <v>253</v>
      </c>
      <c r="H299" s="136">
        <v>25.6</v>
      </c>
      <c r="I299" s="137"/>
      <c r="J299" s="138">
        <f>ROUND(I299*H299,2)</f>
        <v>0</v>
      </c>
      <c r="K299" s="139"/>
      <c r="L299" s="31"/>
      <c r="M299" s="140" t="s">
        <v>1</v>
      </c>
      <c r="N299" s="141" t="s">
        <v>41</v>
      </c>
      <c r="P299" s="142">
        <f>O299*H299</f>
        <v>0</v>
      </c>
      <c r="Q299" s="142">
        <v>0.25565</v>
      </c>
      <c r="R299" s="142">
        <f>Q299*H299</f>
        <v>6.54464</v>
      </c>
      <c r="S299" s="142">
        <v>0</v>
      </c>
      <c r="T299" s="143">
        <f>S299*H299</f>
        <v>0</v>
      </c>
      <c r="AR299" s="144" t="s">
        <v>156</v>
      </c>
      <c r="AT299" s="144" t="s">
        <v>152</v>
      </c>
      <c r="AU299" s="144" t="s">
        <v>85</v>
      </c>
      <c r="AY299" s="16" t="s">
        <v>150</v>
      </c>
      <c r="BE299" s="145">
        <f>IF(N299="základní",J299,0)</f>
        <v>0</v>
      </c>
      <c r="BF299" s="145">
        <f>IF(N299="snížená",J299,0)</f>
        <v>0</v>
      </c>
      <c r="BG299" s="145">
        <f>IF(N299="zákl. přenesená",J299,0)</f>
        <v>0</v>
      </c>
      <c r="BH299" s="145">
        <f>IF(N299="sníž. přenesená",J299,0)</f>
        <v>0</v>
      </c>
      <c r="BI299" s="145">
        <f>IF(N299="nulová",J299,0)</f>
        <v>0</v>
      </c>
      <c r="BJ299" s="16" t="s">
        <v>83</v>
      </c>
      <c r="BK299" s="145">
        <f>ROUND(I299*H299,2)</f>
        <v>0</v>
      </c>
      <c r="BL299" s="16" t="s">
        <v>156</v>
      </c>
      <c r="BM299" s="144" t="s">
        <v>2312</v>
      </c>
    </row>
    <row r="300" spans="2:47" s="1" customFormat="1" ht="28.8">
      <c r="B300" s="31"/>
      <c r="D300" s="146" t="s">
        <v>158</v>
      </c>
      <c r="F300" s="147" t="s">
        <v>2313</v>
      </c>
      <c r="I300" s="148"/>
      <c r="L300" s="31"/>
      <c r="M300" s="149"/>
      <c r="T300" s="53"/>
      <c r="AT300" s="16" t="s">
        <v>158</v>
      </c>
      <c r="AU300" s="16" t="s">
        <v>85</v>
      </c>
    </row>
    <row r="301" spans="2:65" s="1" customFormat="1" ht="37.65" customHeight="1">
      <c r="B301" s="31"/>
      <c r="C301" s="132" t="s">
        <v>471</v>
      </c>
      <c r="D301" s="132" t="s">
        <v>152</v>
      </c>
      <c r="E301" s="133" t="s">
        <v>2314</v>
      </c>
      <c r="F301" s="134" t="s">
        <v>2315</v>
      </c>
      <c r="G301" s="135" t="s">
        <v>467</v>
      </c>
      <c r="H301" s="136">
        <v>1</v>
      </c>
      <c r="I301" s="137"/>
      <c r="J301" s="138">
        <f>ROUND(I301*H301,2)</f>
        <v>0</v>
      </c>
      <c r="K301" s="139"/>
      <c r="L301" s="31"/>
      <c r="M301" s="140" t="s">
        <v>1</v>
      </c>
      <c r="N301" s="141" t="s">
        <v>41</v>
      </c>
      <c r="P301" s="142">
        <f>O301*H301</f>
        <v>0</v>
      </c>
      <c r="Q301" s="142">
        <v>0.024</v>
      </c>
      <c r="R301" s="142">
        <f>Q301*H301</f>
        <v>0.024</v>
      </c>
      <c r="S301" s="142">
        <v>0</v>
      </c>
      <c r="T301" s="143">
        <f>S301*H301</f>
        <v>0</v>
      </c>
      <c r="AR301" s="144" t="s">
        <v>156</v>
      </c>
      <c r="AT301" s="144" t="s">
        <v>152</v>
      </c>
      <c r="AU301" s="144" t="s">
        <v>85</v>
      </c>
      <c r="AY301" s="16" t="s">
        <v>150</v>
      </c>
      <c r="BE301" s="145">
        <f>IF(N301="základní",J301,0)</f>
        <v>0</v>
      </c>
      <c r="BF301" s="145">
        <f>IF(N301="snížená",J301,0)</f>
        <v>0</v>
      </c>
      <c r="BG301" s="145">
        <f>IF(N301="zákl. přenesená",J301,0)</f>
        <v>0</v>
      </c>
      <c r="BH301" s="145">
        <f>IF(N301="sníž. přenesená",J301,0)</f>
        <v>0</v>
      </c>
      <c r="BI301" s="145">
        <f>IF(N301="nulová",J301,0)</f>
        <v>0</v>
      </c>
      <c r="BJ301" s="16" t="s">
        <v>83</v>
      </c>
      <c r="BK301" s="145">
        <f>ROUND(I301*H301,2)</f>
        <v>0</v>
      </c>
      <c r="BL301" s="16" t="s">
        <v>156</v>
      </c>
      <c r="BM301" s="144" t="s">
        <v>2316</v>
      </c>
    </row>
    <row r="302" spans="2:47" s="1" customFormat="1" ht="12">
      <c r="B302" s="31"/>
      <c r="D302" s="146" t="s">
        <v>158</v>
      </c>
      <c r="F302" s="147" t="s">
        <v>2317</v>
      </c>
      <c r="I302" s="148"/>
      <c r="L302" s="31"/>
      <c r="M302" s="149"/>
      <c r="T302" s="53"/>
      <c r="AT302" s="16" t="s">
        <v>158</v>
      </c>
      <c r="AU302" s="16" t="s">
        <v>85</v>
      </c>
    </row>
    <row r="303" spans="2:65" s="1" customFormat="1" ht="24.15" customHeight="1">
      <c r="B303" s="31"/>
      <c r="C303" s="132" t="s">
        <v>477</v>
      </c>
      <c r="D303" s="132" t="s">
        <v>152</v>
      </c>
      <c r="E303" s="133" t="s">
        <v>2318</v>
      </c>
      <c r="F303" s="134" t="s">
        <v>2319</v>
      </c>
      <c r="G303" s="135" t="s">
        <v>467</v>
      </c>
      <c r="H303" s="136">
        <v>1</v>
      </c>
      <c r="I303" s="137"/>
      <c r="J303" s="138">
        <f>ROUND(I303*H303,2)</f>
        <v>0</v>
      </c>
      <c r="K303" s="139"/>
      <c r="L303" s="31"/>
      <c r="M303" s="140" t="s">
        <v>1</v>
      </c>
      <c r="N303" s="141" t="s">
        <v>41</v>
      </c>
      <c r="P303" s="142">
        <f>O303*H303</f>
        <v>0</v>
      </c>
      <c r="Q303" s="142">
        <v>0.48</v>
      </c>
      <c r="R303" s="142">
        <f>Q303*H303</f>
        <v>0.48</v>
      </c>
      <c r="S303" s="142">
        <v>0</v>
      </c>
      <c r="T303" s="143">
        <f>S303*H303</f>
        <v>0</v>
      </c>
      <c r="AR303" s="144" t="s">
        <v>156</v>
      </c>
      <c r="AT303" s="144" t="s">
        <v>152</v>
      </c>
      <c r="AU303" s="144" t="s">
        <v>85</v>
      </c>
      <c r="AY303" s="16" t="s">
        <v>150</v>
      </c>
      <c r="BE303" s="145">
        <f>IF(N303="základní",J303,0)</f>
        <v>0</v>
      </c>
      <c r="BF303" s="145">
        <f>IF(N303="snížená",J303,0)</f>
        <v>0</v>
      </c>
      <c r="BG303" s="145">
        <f>IF(N303="zákl. přenesená",J303,0)</f>
        <v>0</v>
      </c>
      <c r="BH303" s="145">
        <f>IF(N303="sníž. přenesená",J303,0)</f>
        <v>0</v>
      </c>
      <c r="BI303" s="145">
        <f>IF(N303="nulová",J303,0)</f>
        <v>0</v>
      </c>
      <c r="BJ303" s="16" t="s">
        <v>83</v>
      </c>
      <c r="BK303" s="145">
        <f>ROUND(I303*H303,2)</f>
        <v>0</v>
      </c>
      <c r="BL303" s="16" t="s">
        <v>156</v>
      </c>
      <c r="BM303" s="144" t="s">
        <v>2320</v>
      </c>
    </row>
    <row r="304" spans="2:47" s="1" customFormat="1" ht="12">
      <c r="B304" s="31"/>
      <c r="D304" s="146" t="s">
        <v>158</v>
      </c>
      <c r="F304" s="147" t="s">
        <v>2317</v>
      </c>
      <c r="I304" s="148"/>
      <c r="L304" s="31"/>
      <c r="M304" s="149"/>
      <c r="T304" s="53"/>
      <c r="AT304" s="16" t="s">
        <v>158</v>
      </c>
      <c r="AU304" s="16" t="s">
        <v>85</v>
      </c>
    </row>
    <row r="305" spans="2:65" s="1" customFormat="1" ht="33" customHeight="1">
      <c r="B305" s="31"/>
      <c r="C305" s="132" t="s">
        <v>483</v>
      </c>
      <c r="D305" s="132" t="s">
        <v>152</v>
      </c>
      <c r="E305" s="133" t="s">
        <v>2321</v>
      </c>
      <c r="F305" s="134" t="s">
        <v>2322</v>
      </c>
      <c r="G305" s="135" t="s">
        <v>467</v>
      </c>
      <c r="H305" s="136">
        <v>1</v>
      </c>
      <c r="I305" s="137"/>
      <c r="J305" s="138">
        <f>ROUND(I305*H305,2)</f>
        <v>0</v>
      </c>
      <c r="K305" s="139"/>
      <c r="L305" s="31"/>
      <c r="M305" s="140" t="s">
        <v>1</v>
      </c>
      <c r="N305" s="141" t="s">
        <v>41</v>
      </c>
      <c r="P305" s="142">
        <f>O305*H305</f>
        <v>0</v>
      </c>
      <c r="Q305" s="142">
        <v>0.36</v>
      </c>
      <c r="R305" s="142">
        <f>Q305*H305</f>
        <v>0.36</v>
      </c>
      <c r="S305" s="142">
        <v>0</v>
      </c>
      <c r="T305" s="143">
        <f>S305*H305</f>
        <v>0</v>
      </c>
      <c r="AR305" s="144" t="s">
        <v>156</v>
      </c>
      <c r="AT305" s="144" t="s">
        <v>152</v>
      </c>
      <c r="AU305" s="144" t="s">
        <v>85</v>
      </c>
      <c r="AY305" s="16" t="s">
        <v>150</v>
      </c>
      <c r="BE305" s="145">
        <f>IF(N305="základní",J305,0)</f>
        <v>0</v>
      </c>
      <c r="BF305" s="145">
        <f>IF(N305="snížená",J305,0)</f>
        <v>0</v>
      </c>
      <c r="BG305" s="145">
        <f>IF(N305="zákl. přenesená",J305,0)</f>
        <v>0</v>
      </c>
      <c r="BH305" s="145">
        <f>IF(N305="sníž. přenesená",J305,0)</f>
        <v>0</v>
      </c>
      <c r="BI305" s="145">
        <f>IF(N305="nulová",J305,0)</f>
        <v>0</v>
      </c>
      <c r="BJ305" s="16" t="s">
        <v>83</v>
      </c>
      <c r="BK305" s="145">
        <f>ROUND(I305*H305,2)</f>
        <v>0</v>
      </c>
      <c r="BL305" s="16" t="s">
        <v>156</v>
      </c>
      <c r="BM305" s="144" t="s">
        <v>2323</v>
      </c>
    </row>
    <row r="306" spans="2:47" s="1" customFormat="1" ht="12">
      <c r="B306" s="31"/>
      <c r="D306" s="146" t="s">
        <v>158</v>
      </c>
      <c r="F306" s="147" t="s">
        <v>2317</v>
      </c>
      <c r="I306" s="148"/>
      <c r="L306" s="31"/>
      <c r="M306" s="149"/>
      <c r="T306" s="53"/>
      <c r="AT306" s="16" t="s">
        <v>158</v>
      </c>
      <c r="AU306" s="16" t="s">
        <v>85</v>
      </c>
    </row>
    <row r="307" spans="2:63" s="11" customFormat="1" ht="22.65" customHeight="1">
      <c r="B307" s="120"/>
      <c r="D307" s="121" t="s">
        <v>75</v>
      </c>
      <c r="E307" s="130" t="s">
        <v>2324</v>
      </c>
      <c r="F307" s="130" t="s">
        <v>774</v>
      </c>
      <c r="I307" s="123"/>
      <c r="J307" s="131">
        <f>BK307</f>
        <v>0</v>
      </c>
      <c r="L307" s="120"/>
      <c r="M307" s="125"/>
      <c r="P307" s="126">
        <f>SUM(P308:P309)</f>
        <v>0</v>
      </c>
      <c r="R307" s="126">
        <f>SUM(R308:R309)</f>
        <v>0</v>
      </c>
      <c r="T307" s="127">
        <f>SUM(T308:T309)</f>
        <v>0</v>
      </c>
      <c r="AR307" s="121" t="s">
        <v>83</v>
      </c>
      <c r="AT307" s="128" t="s">
        <v>75</v>
      </c>
      <c r="AU307" s="128" t="s">
        <v>83</v>
      </c>
      <c r="AY307" s="121" t="s">
        <v>150</v>
      </c>
      <c r="BK307" s="129">
        <f>SUM(BK308:BK309)</f>
        <v>0</v>
      </c>
    </row>
    <row r="308" spans="2:65" s="1" customFormat="1" ht="24.15" customHeight="1">
      <c r="B308" s="31"/>
      <c r="C308" s="132" t="s">
        <v>488</v>
      </c>
      <c r="D308" s="132" t="s">
        <v>152</v>
      </c>
      <c r="E308" s="133" t="s">
        <v>2325</v>
      </c>
      <c r="F308" s="134" t="s">
        <v>2326</v>
      </c>
      <c r="G308" s="135" t="s">
        <v>214</v>
      </c>
      <c r="H308" s="136">
        <v>157.911</v>
      </c>
      <c r="I308" s="137"/>
      <c r="J308" s="138">
        <f>ROUND(I308*H308,2)</f>
        <v>0</v>
      </c>
      <c r="K308" s="139"/>
      <c r="L308" s="31"/>
      <c r="M308" s="140" t="s">
        <v>1</v>
      </c>
      <c r="N308" s="141" t="s">
        <v>41</v>
      </c>
      <c r="P308" s="142">
        <f>O308*H308</f>
        <v>0</v>
      </c>
      <c r="Q308" s="142">
        <v>0</v>
      </c>
      <c r="R308" s="142">
        <f>Q308*H308</f>
        <v>0</v>
      </c>
      <c r="S308" s="142">
        <v>0</v>
      </c>
      <c r="T308" s="143">
        <f>S308*H308</f>
        <v>0</v>
      </c>
      <c r="AR308" s="144" t="s">
        <v>156</v>
      </c>
      <c r="AT308" s="144" t="s">
        <v>152</v>
      </c>
      <c r="AU308" s="144" t="s">
        <v>85</v>
      </c>
      <c r="AY308" s="16" t="s">
        <v>150</v>
      </c>
      <c r="BE308" s="145">
        <f>IF(N308="základní",J308,0)</f>
        <v>0</v>
      </c>
      <c r="BF308" s="145">
        <f>IF(N308="snížená",J308,0)</f>
        <v>0</v>
      </c>
      <c r="BG308" s="145">
        <f>IF(N308="zákl. přenesená",J308,0)</f>
        <v>0</v>
      </c>
      <c r="BH308" s="145">
        <f>IF(N308="sníž. přenesená",J308,0)</f>
        <v>0</v>
      </c>
      <c r="BI308" s="145">
        <f>IF(N308="nulová",J308,0)</f>
        <v>0</v>
      </c>
      <c r="BJ308" s="16" t="s">
        <v>83</v>
      </c>
      <c r="BK308" s="145">
        <f>ROUND(I308*H308,2)</f>
        <v>0</v>
      </c>
      <c r="BL308" s="16" t="s">
        <v>156</v>
      </c>
      <c r="BM308" s="144" t="s">
        <v>2327</v>
      </c>
    </row>
    <row r="309" spans="2:47" s="1" customFormat="1" ht="19.2">
      <c r="B309" s="31"/>
      <c r="D309" s="146" t="s">
        <v>158</v>
      </c>
      <c r="F309" s="147" t="s">
        <v>2328</v>
      </c>
      <c r="I309" s="148"/>
      <c r="L309" s="31"/>
      <c r="M309" s="149"/>
      <c r="T309" s="53"/>
      <c r="AT309" s="16" t="s">
        <v>158</v>
      </c>
      <c r="AU309" s="16" t="s">
        <v>85</v>
      </c>
    </row>
    <row r="310" spans="2:63" s="11" customFormat="1" ht="25.95" customHeight="1">
      <c r="B310" s="120"/>
      <c r="D310" s="121" t="s">
        <v>75</v>
      </c>
      <c r="E310" s="122" t="s">
        <v>780</v>
      </c>
      <c r="F310" s="122" t="s">
        <v>781</v>
      </c>
      <c r="I310" s="123"/>
      <c r="J310" s="124">
        <f>BK310</f>
        <v>0</v>
      </c>
      <c r="L310" s="120"/>
      <c r="M310" s="125"/>
      <c r="P310" s="126">
        <f>P311+P319</f>
        <v>0</v>
      </c>
      <c r="R310" s="126">
        <f>R311+R319</f>
        <v>0.015232959999999999</v>
      </c>
      <c r="T310" s="127">
        <f>T311+T319</f>
        <v>0</v>
      </c>
      <c r="AR310" s="121" t="s">
        <v>85</v>
      </c>
      <c r="AT310" s="128" t="s">
        <v>75</v>
      </c>
      <c r="AU310" s="128" t="s">
        <v>76</v>
      </c>
      <c r="AY310" s="121" t="s">
        <v>150</v>
      </c>
      <c r="BK310" s="129">
        <f>BK311+BK319</f>
        <v>0</v>
      </c>
    </row>
    <row r="311" spans="2:63" s="11" customFormat="1" ht="22.65" customHeight="1">
      <c r="B311" s="120"/>
      <c r="D311" s="121" t="s">
        <v>75</v>
      </c>
      <c r="E311" s="130" t="s">
        <v>1471</v>
      </c>
      <c r="F311" s="130" t="s">
        <v>2329</v>
      </c>
      <c r="I311" s="123"/>
      <c r="J311" s="131">
        <f>BK311</f>
        <v>0</v>
      </c>
      <c r="L311" s="120"/>
      <c r="M311" s="125"/>
      <c r="P311" s="126">
        <f>SUM(P312:P318)</f>
        <v>0</v>
      </c>
      <c r="R311" s="126">
        <f>SUM(R312:R318)</f>
        <v>0.014112959999999999</v>
      </c>
      <c r="T311" s="127">
        <f>SUM(T312:T318)</f>
        <v>0</v>
      </c>
      <c r="AR311" s="121" t="s">
        <v>85</v>
      </c>
      <c r="AT311" s="128" t="s">
        <v>75</v>
      </c>
      <c r="AU311" s="128" t="s">
        <v>83</v>
      </c>
      <c r="AY311" s="121" t="s">
        <v>150</v>
      </c>
      <c r="BK311" s="129">
        <f>SUM(BK312:BK318)</f>
        <v>0</v>
      </c>
    </row>
    <row r="312" spans="2:65" s="1" customFormat="1" ht="24.15" customHeight="1">
      <c r="B312" s="31"/>
      <c r="C312" s="132" t="s">
        <v>495</v>
      </c>
      <c r="D312" s="132" t="s">
        <v>152</v>
      </c>
      <c r="E312" s="133" t="s">
        <v>2330</v>
      </c>
      <c r="F312" s="134" t="s">
        <v>2331</v>
      </c>
      <c r="G312" s="135" t="s">
        <v>155</v>
      </c>
      <c r="H312" s="136">
        <v>2.876</v>
      </c>
      <c r="I312" s="137"/>
      <c r="J312" s="138">
        <f>ROUND(I312*H312,2)</f>
        <v>0</v>
      </c>
      <c r="K312" s="139"/>
      <c r="L312" s="31"/>
      <c r="M312" s="140" t="s">
        <v>1</v>
      </c>
      <c r="N312" s="141" t="s">
        <v>41</v>
      </c>
      <c r="P312" s="142">
        <f>O312*H312</f>
        <v>0</v>
      </c>
      <c r="Q312" s="142">
        <v>0.00016</v>
      </c>
      <c r="R312" s="142">
        <f>Q312*H312</f>
        <v>0.00046016000000000004</v>
      </c>
      <c r="S312" s="142">
        <v>0</v>
      </c>
      <c r="T312" s="143">
        <f>S312*H312</f>
        <v>0</v>
      </c>
      <c r="AR312" s="144" t="s">
        <v>258</v>
      </c>
      <c r="AT312" s="144" t="s">
        <v>152</v>
      </c>
      <c r="AU312" s="144" t="s">
        <v>85</v>
      </c>
      <c r="AY312" s="16" t="s">
        <v>150</v>
      </c>
      <c r="BE312" s="145">
        <f>IF(N312="základní",J312,0)</f>
        <v>0</v>
      </c>
      <c r="BF312" s="145">
        <f>IF(N312="snížená",J312,0)</f>
        <v>0</v>
      </c>
      <c r="BG312" s="145">
        <f>IF(N312="zákl. přenesená",J312,0)</f>
        <v>0</v>
      </c>
      <c r="BH312" s="145">
        <f>IF(N312="sníž. přenesená",J312,0)</f>
        <v>0</v>
      </c>
      <c r="BI312" s="145">
        <f>IF(N312="nulová",J312,0)</f>
        <v>0</v>
      </c>
      <c r="BJ312" s="16" t="s">
        <v>83</v>
      </c>
      <c r="BK312" s="145">
        <f>ROUND(I312*H312,2)</f>
        <v>0</v>
      </c>
      <c r="BL312" s="16" t="s">
        <v>258</v>
      </c>
      <c r="BM312" s="144" t="s">
        <v>2332</v>
      </c>
    </row>
    <row r="313" spans="2:47" s="1" customFormat="1" ht="28.8">
      <c r="B313" s="31"/>
      <c r="D313" s="146" t="s">
        <v>158</v>
      </c>
      <c r="F313" s="147" t="s">
        <v>1477</v>
      </c>
      <c r="I313" s="148"/>
      <c r="L313" s="31"/>
      <c r="M313" s="149"/>
      <c r="T313" s="53"/>
      <c r="AT313" s="16" t="s">
        <v>158</v>
      </c>
      <c r="AU313" s="16" t="s">
        <v>85</v>
      </c>
    </row>
    <row r="314" spans="2:65" s="1" customFormat="1" ht="24.15" customHeight="1">
      <c r="B314" s="31"/>
      <c r="C314" s="170" t="s">
        <v>501</v>
      </c>
      <c r="D314" s="170" t="s">
        <v>266</v>
      </c>
      <c r="E314" s="171" t="s">
        <v>1480</v>
      </c>
      <c r="F314" s="172" t="s">
        <v>1481</v>
      </c>
      <c r="G314" s="173" t="s">
        <v>467</v>
      </c>
      <c r="H314" s="174">
        <v>59.36</v>
      </c>
      <c r="I314" s="175"/>
      <c r="J314" s="176">
        <f>ROUND(I314*H314,2)</f>
        <v>0</v>
      </c>
      <c r="K314" s="177"/>
      <c r="L314" s="178"/>
      <c r="M314" s="179" t="s">
        <v>1</v>
      </c>
      <c r="N314" s="180" t="s">
        <v>41</v>
      </c>
      <c r="P314" s="142">
        <f>O314*H314</f>
        <v>0</v>
      </c>
      <c r="Q314" s="142">
        <v>0.00023</v>
      </c>
      <c r="R314" s="142">
        <f>Q314*H314</f>
        <v>0.0136528</v>
      </c>
      <c r="S314" s="142">
        <v>0</v>
      </c>
      <c r="T314" s="143">
        <f>S314*H314</f>
        <v>0</v>
      </c>
      <c r="AR314" s="144" t="s">
        <v>371</v>
      </c>
      <c r="AT314" s="144" t="s">
        <v>266</v>
      </c>
      <c r="AU314" s="144" t="s">
        <v>85</v>
      </c>
      <c r="AY314" s="16" t="s">
        <v>150</v>
      </c>
      <c r="BE314" s="145">
        <f>IF(N314="základní",J314,0)</f>
        <v>0</v>
      </c>
      <c r="BF314" s="145">
        <f>IF(N314="snížená",J314,0)</f>
        <v>0</v>
      </c>
      <c r="BG314" s="145">
        <f>IF(N314="zákl. přenesená",J314,0)</f>
        <v>0</v>
      </c>
      <c r="BH314" s="145">
        <f>IF(N314="sníž. přenesená",J314,0)</f>
        <v>0</v>
      </c>
      <c r="BI314" s="145">
        <f>IF(N314="nulová",J314,0)</f>
        <v>0</v>
      </c>
      <c r="BJ314" s="16" t="s">
        <v>83</v>
      </c>
      <c r="BK314" s="145">
        <f>ROUND(I314*H314,2)</f>
        <v>0</v>
      </c>
      <c r="BL314" s="16" t="s">
        <v>258</v>
      </c>
      <c r="BM314" s="144" t="s">
        <v>2333</v>
      </c>
    </row>
    <row r="315" spans="2:47" s="1" customFormat="1" ht="12">
      <c r="B315" s="31"/>
      <c r="D315" s="146" t="s">
        <v>158</v>
      </c>
      <c r="F315" s="147" t="s">
        <v>1481</v>
      </c>
      <c r="I315" s="148"/>
      <c r="L315" s="31"/>
      <c r="M315" s="149"/>
      <c r="T315" s="53"/>
      <c r="AT315" s="16" t="s">
        <v>158</v>
      </c>
      <c r="AU315" s="16" t="s">
        <v>85</v>
      </c>
    </row>
    <row r="316" spans="2:51" s="12" customFormat="1" ht="12">
      <c r="B316" s="150"/>
      <c r="D316" s="146" t="s">
        <v>160</v>
      </c>
      <c r="E316" s="151" t="s">
        <v>1</v>
      </c>
      <c r="F316" s="152" t="s">
        <v>2334</v>
      </c>
      <c r="H316" s="153">
        <v>59.36</v>
      </c>
      <c r="I316" s="154"/>
      <c r="L316" s="150"/>
      <c r="M316" s="155"/>
      <c r="T316" s="156"/>
      <c r="AT316" s="151" t="s">
        <v>160</v>
      </c>
      <c r="AU316" s="151" t="s">
        <v>85</v>
      </c>
      <c r="AV316" s="12" t="s">
        <v>85</v>
      </c>
      <c r="AW316" s="12" t="s">
        <v>32</v>
      </c>
      <c r="AX316" s="12" t="s">
        <v>83</v>
      </c>
      <c r="AY316" s="151" t="s">
        <v>150</v>
      </c>
    </row>
    <row r="317" spans="2:65" s="1" customFormat="1" ht="24.15" customHeight="1">
      <c r="B317" s="31"/>
      <c r="C317" s="132" t="s">
        <v>507</v>
      </c>
      <c r="D317" s="132" t="s">
        <v>152</v>
      </c>
      <c r="E317" s="133" t="s">
        <v>2335</v>
      </c>
      <c r="F317" s="134" t="s">
        <v>2336</v>
      </c>
      <c r="G317" s="135" t="s">
        <v>902</v>
      </c>
      <c r="H317" s="181"/>
      <c r="I317" s="137"/>
      <c r="J317" s="138">
        <f>ROUND(I317*H317,2)</f>
        <v>0</v>
      </c>
      <c r="K317" s="139"/>
      <c r="L317" s="31"/>
      <c r="M317" s="140" t="s">
        <v>1</v>
      </c>
      <c r="N317" s="141" t="s">
        <v>41</v>
      </c>
      <c r="P317" s="142">
        <f>O317*H317</f>
        <v>0</v>
      </c>
      <c r="Q317" s="142">
        <v>0</v>
      </c>
      <c r="R317" s="142">
        <f>Q317*H317</f>
        <v>0</v>
      </c>
      <c r="S317" s="142">
        <v>0</v>
      </c>
      <c r="T317" s="143">
        <f>S317*H317</f>
        <v>0</v>
      </c>
      <c r="AR317" s="144" t="s">
        <v>258</v>
      </c>
      <c r="AT317" s="144" t="s">
        <v>152</v>
      </c>
      <c r="AU317" s="144" t="s">
        <v>85</v>
      </c>
      <c r="AY317" s="16" t="s">
        <v>150</v>
      </c>
      <c r="BE317" s="145">
        <f>IF(N317="základní",J317,0)</f>
        <v>0</v>
      </c>
      <c r="BF317" s="145">
        <f>IF(N317="snížená",J317,0)</f>
        <v>0</v>
      </c>
      <c r="BG317" s="145">
        <f>IF(N317="zákl. přenesená",J317,0)</f>
        <v>0</v>
      </c>
      <c r="BH317" s="145">
        <f>IF(N317="sníž. přenesená",J317,0)</f>
        <v>0</v>
      </c>
      <c r="BI317" s="145">
        <f>IF(N317="nulová",J317,0)</f>
        <v>0</v>
      </c>
      <c r="BJ317" s="16" t="s">
        <v>83</v>
      </c>
      <c r="BK317" s="145">
        <f>ROUND(I317*H317,2)</f>
        <v>0</v>
      </c>
      <c r="BL317" s="16" t="s">
        <v>258</v>
      </c>
      <c r="BM317" s="144" t="s">
        <v>2337</v>
      </c>
    </row>
    <row r="318" spans="2:47" s="1" customFormat="1" ht="28.8">
      <c r="B318" s="31"/>
      <c r="D318" s="146" t="s">
        <v>158</v>
      </c>
      <c r="F318" s="147" t="s">
        <v>2338</v>
      </c>
      <c r="I318" s="148"/>
      <c r="L318" s="31"/>
      <c r="M318" s="149"/>
      <c r="T318" s="53"/>
      <c r="AT318" s="16" t="s">
        <v>158</v>
      </c>
      <c r="AU318" s="16" t="s">
        <v>85</v>
      </c>
    </row>
    <row r="319" spans="2:63" s="11" customFormat="1" ht="22.65" customHeight="1">
      <c r="B319" s="120"/>
      <c r="D319" s="121" t="s">
        <v>75</v>
      </c>
      <c r="E319" s="130" t="s">
        <v>1511</v>
      </c>
      <c r="F319" s="130" t="s">
        <v>1512</v>
      </c>
      <c r="I319" s="123"/>
      <c r="J319" s="131">
        <f>BK319</f>
        <v>0</v>
      </c>
      <c r="L319" s="120"/>
      <c r="M319" s="125"/>
      <c r="P319" s="126">
        <f>SUM(P320:P333)</f>
        <v>0</v>
      </c>
      <c r="R319" s="126">
        <f>SUM(R320:R333)</f>
        <v>0.00112</v>
      </c>
      <c r="T319" s="127">
        <f>SUM(T320:T333)</f>
        <v>0</v>
      </c>
      <c r="AR319" s="121" t="s">
        <v>85</v>
      </c>
      <c r="AT319" s="128" t="s">
        <v>75</v>
      </c>
      <c r="AU319" s="128" t="s">
        <v>83</v>
      </c>
      <c r="AY319" s="121" t="s">
        <v>150</v>
      </c>
      <c r="BK319" s="129">
        <f>SUM(BK320:BK333)</f>
        <v>0</v>
      </c>
    </row>
    <row r="320" spans="2:65" s="1" customFormat="1" ht="24.15" customHeight="1">
      <c r="B320" s="31"/>
      <c r="C320" s="132" t="s">
        <v>512</v>
      </c>
      <c r="D320" s="132" t="s">
        <v>152</v>
      </c>
      <c r="E320" s="133" t="s">
        <v>2339</v>
      </c>
      <c r="F320" s="134" t="s">
        <v>2340</v>
      </c>
      <c r="G320" s="135" t="s">
        <v>467</v>
      </c>
      <c r="H320" s="136">
        <v>1</v>
      </c>
      <c r="I320" s="137"/>
      <c r="J320" s="138">
        <f>ROUND(I320*H320,2)</f>
        <v>0</v>
      </c>
      <c r="K320" s="139"/>
      <c r="L320" s="31"/>
      <c r="M320" s="140" t="s">
        <v>1</v>
      </c>
      <c r="N320" s="141" t="s">
        <v>41</v>
      </c>
      <c r="P320" s="142">
        <f>O320*H320</f>
        <v>0</v>
      </c>
      <c r="Q320" s="142">
        <v>0.00026</v>
      </c>
      <c r="R320" s="142">
        <f>Q320*H320</f>
        <v>0.00026</v>
      </c>
      <c r="S320" s="142">
        <v>0</v>
      </c>
      <c r="T320" s="143">
        <f>S320*H320</f>
        <v>0</v>
      </c>
      <c r="AR320" s="144" t="s">
        <v>258</v>
      </c>
      <c r="AT320" s="144" t="s">
        <v>152</v>
      </c>
      <c r="AU320" s="144" t="s">
        <v>85</v>
      </c>
      <c r="AY320" s="16" t="s">
        <v>150</v>
      </c>
      <c r="BE320" s="145">
        <f>IF(N320="základní",J320,0)</f>
        <v>0</v>
      </c>
      <c r="BF320" s="145">
        <f>IF(N320="snížená",J320,0)</f>
        <v>0</v>
      </c>
      <c r="BG320" s="145">
        <f>IF(N320="zákl. přenesená",J320,0)</f>
        <v>0</v>
      </c>
      <c r="BH320" s="145">
        <f>IF(N320="sníž. přenesená",J320,0)</f>
        <v>0</v>
      </c>
      <c r="BI320" s="145">
        <f>IF(N320="nulová",J320,0)</f>
        <v>0</v>
      </c>
      <c r="BJ320" s="16" t="s">
        <v>83</v>
      </c>
      <c r="BK320" s="145">
        <f>ROUND(I320*H320,2)</f>
        <v>0</v>
      </c>
      <c r="BL320" s="16" t="s">
        <v>258</v>
      </c>
      <c r="BM320" s="144" t="s">
        <v>2341</v>
      </c>
    </row>
    <row r="321" spans="2:47" s="1" customFormat="1" ht="19.2">
      <c r="B321" s="31"/>
      <c r="D321" s="146" t="s">
        <v>158</v>
      </c>
      <c r="F321" s="147" t="s">
        <v>1567</v>
      </c>
      <c r="I321" s="148"/>
      <c r="L321" s="31"/>
      <c r="M321" s="149"/>
      <c r="T321" s="53"/>
      <c r="AT321" s="16" t="s">
        <v>158</v>
      </c>
      <c r="AU321" s="16" t="s">
        <v>85</v>
      </c>
    </row>
    <row r="322" spans="2:65" s="1" customFormat="1" ht="48.9" customHeight="1">
      <c r="B322" s="31"/>
      <c r="C322" s="132" t="s">
        <v>517</v>
      </c>
      <c r="D322" s="132" t="s">
        <v>152</v>
      </c>
      <c r="E322" s="133" t="s">
        <v>1625</v>
      </c>
      <c r="F322" s="134" t="s">
        <v>1626</v>
      </c>
      <c r="G322" s="135" t="s">
        <v>467</v>
      </c>
      <c r="H322" s="136">
        <v>1</v>
      </c>
      <c r="I322" s="137"/>
      <c r="J322" s="138">
        <f>ROUND(I322*H322,2)</f>
        <v>0</v>
      </c>
      <c r="K322" s="139"/>
      <c r="L322" s="31"/>
      <c r="M322" s="140" t="s">
        <v>1</v>
      </c>
      <c r="N322" s="141" t="s">
        <v>41</v>
      </c>
      <c r="P322" s="142">
        <f>O322*H322</f>
        <v>0</v>
      </c>
      <c r="Q322" s="142">
        <v>0.00026</v>
      </c>
      <c r="R322" s="142">
        <f>Q322*H322</f>
        <v>0.00026</v>
      </c>
      <c r="S322" s="142">
        <v>0</v>
      </c>
      <c r="T322" s="143">
        <f>S322*H322</f>
        <v>0</v>
      </c>
      <c r="AR322" s="144" t="s">
        <v>258</v>
      </c>
      <c r="AT322" s="144" t="s">
        <v>152</v>
      </c>
      <c r="AU322" s="144" t="s">
        <v>85</v>
      </c>
      <c r="AY322" s="16" t="s">
        <v>150</v>
      </c>
      <c r="BE322" s="145">
        <f>IF(N322="základní",J322,0)</f>
        <v>0</v>
      </c>
      <c r="BF322" s="145">
        <f>IF(N322="snížená",J322,0)</f>
        <v>0</v>
      </c>
      <c r="BG322" s="145">
        <f>IF(N322="zákl. přenesená",J322,0)</f>
        <v>0</v>
      </c>
      <c r="BH322" s="145">
        <f>IF(N322="sníž. přenesená",J322,0)</f>
        <v>0</v>
      </c>
      <c r="BI322" s="145">
        <f>IF(N322="nulová",J322,0)</f>
        <v>0</v>
      </c>
      <c r="BJ322" s="16" t="s">
        <v>83</v>
      </c>
      <c r="BK322" s="145">
        <f>ROUND(I322*H322,2)</f>
        <v>0</v>
      </c>
      <c r="BL322" s="16" t="s">
        <v>258</v>
      </c>
      <c r="BM322" s="144" t="s">
        <v>2342</v>
      </c>
    </row>
    <row r="323" spans="2:47" s="1" customFormat="1" ht="19.2">
      <c r="B323" s="31"/>
      <c r="D323" s="146" t="s">
        <v>158</v>
      </c>
      <c r="F323" s="147" t="s">
        <v>1567</v>
      </c>
      <c r="I323" s="148"/>
      <c r="L323" s="31"/>
      <c r="M323" s="149"/>
      <c r="T323" s="53"/>
      <c r="AT323" s="16" t="s">
        <v>158</v>
      </c>
      <c r="AU323" s="16" t="s">
        <v>85</v>
      </c>
    </row>
    <row r="324" spans="2:65" s="1" customFormat="1" ht="24.15" customHeight="1">
      <c r="B324" s="31"/>
      <c r="C324" s="132" t="s">
        <v>522</v>
      </c>
      <c r="D324" s="132" t="s">
        <v>152</v>
      </c>
      <c r="E324" s="133" t="s">
        <v>2343</v>
      </c>
      <c r="F324" s="134" t="s">
        <v>2344</v>
      </c>
      <c r="G324" s="135" t="s">
        <v>467</v>
      </c>
      <c r="H324" s="136">
        <v>1</v>
      </c>
      <c r="I324" s="137"/>
      <c r="J324" s="138">
        <f>ROUND(I324*H324,2)</f>
        <v>0</v>
      </c>
      <c r="K324" s="139"/>
      <c r="L324" s="31"/>
      <c r="M324" s="140" t="s">
        <v>1</v>
      </c>
      <c r="N324" s="141" t="s">
        <v>41</v>
      </c>
      <c r="P324" s="142">
        <f>O324*H324</f>
        <v>0</v>
      </c>
      <c r="Q324" s="142">
        <v>0.00015</v>
      </c>
      <c r="R324" s="142">
        <f>Q324*H324</f>
        <v>0.00015</v>
      </c>
      <c r="S324" s="142">
        <v>0</v>
      </c>
      <c r="T324" s="143">
        <f>S324*H324</f>
        <v>0</v>
      </c>
      <c r="AR324" s="144" t="s">
        <v>258</v>
      </c>
      <c r="AT324" s="144" t="s">
        <v>152</v>
      </c>
      <c r="AU324" s="144" t="s">
        <v>85</v>
      </c>
      <c r="AY324" s="16" t="s">
        <v>150</v>
      </c>
      <c r="BE324" s="145">
        <f>IF(N324="základní",J324,0)</f>
        <v>0</v>
      </c>
      <c r="BF324" s="145">
        <f>IF(N324="snížená",J324,0)</f>
        <v>0</v>
      </c>
      <c r="BG324" s="145">
        <f>IF(N324="zákl. přenesená",J324,0)</f>
        <v>0</v>
      </c>
      <c r="BH324" s="145">
        <f>IF(N324="sníž. přenesená",J324,0)</f>
        <v>0</v>
      </c>
      <c r="BI324" s="145">
        <f>IF(N324="nulová",J324,0)</f>
        <v>0</v>
      </c>
      <c r="BJ324" s="16" t="s">
        <v>83</v>
      </c>
      <c r="BK324" s="145">
        <f>ROUND(I324*H324,2)</f>
        <v>0</v>
      </c>
      <c r="BL324" s="16" t="s">
        <v>258</v>
      </c>
      <c r="BM324" s="144" t="s">
        <v>2345</v>
      </c>
    </row>
    <row r="325" spans="2:47" s="1" customFormat="1" ht="19.2">
      <c r="B325" s="31"/>
      <c r="D325" s="146" t="s">
        <v>158</v>
      </c>
      <c r="F325" s="147" t="s">
        <v>1663</v>
      </c>
      <c r="I325" s="148"/>
      <c r="L325" s="31"/>
      <c r="M325" s="149"/>
      <c r="T325" s="53"/>
      <c r="AT325" s="16" t="s">
        <v>158</v>
      </c>
      <c r="AU325" s="16" t="s">
        <v>85</v>
      </c>
    </row>
    <row r="326" spans="2:65" s="1" customFormat="1" ht="24.15" customHeight="1">
      <c r="B326" s="31"/>
      <c r="C326" s="132" t="s">
        <v>527</v>
      </c>
      <c r="D326" s="132" t="s">
        <v>152</v>
      </c>
      <c r="E326" s="133" t="s">
        <v>2346</v>
      </c>
      <c r="F326" s="134" t="s">
        <v>2347</v>
      </c>
      <c r="G326" s="135" t="s">
        <v>467</v>
      </c>
      <c r="H326" s="136">
        <v>1</v>
      </c>
      <c r="I326" s="137"/>
      <c r="J326" s="138">
        <f>ROUND(I326*H326,2)</f>
        <v>0</v>
      </c>
      <c r="K326" s="139"/>
      <c r="L326" s="31"/>
      <c r="M326" s="140" t="s">
        <v>1</v>
      </c>
      <c r="N326" s="141" t="s">
        <v>41</v>
      </c>
      <c r="P326" s="142">
        <f>O326*H326</f>
        <v>0</v>
      </c>
      <c r="Q326" s="142">
        <v>0.00015</v>
      </c>
      <c r="R326" s="142">
        <f>Q326*H326</f>
        <v>0.00015</v>
      </c>
      <c r="S326" s="142">
        <v>0</v>
      </c>
      <c r="T326" s="143">
        <f>S326*H326</f>
        <v>0</v>
      </c>
      <c r="AR326" s="144" t="s">
        <v>258</v>
      </c>
      <c r="AT326" s="144" t="s">
        <v>152</v>
      </c>
      <c r="AU326" s="144" t="s">
        <v>85</v>
      </c>
      <c r="AY326" s="16" t="s">
        <v>150</v>
      </c>
      <c r="BE326" s="145">
        <f>IF(N326="základní",J326,0)</f>
        <v>0</v>
      </c>
      <c r="BF326" s="145">
        <f>IF(N326="snížená",J326,0)</f>
        <v>0</v>
      </c>
      <c r="BG326" s="145">
        <f>IF(N326="zákl. přenesená",J326,0)</f>
        <v>0</v>
      </c>
      <c r="BH326" s="145">
        <f>IF(N326="sníž. přenesená",J326,0)</f>
        <v>0</v>
      </c>
      <c r="BI326" s="145">
        <f>IF(N326="nulová",J326,0)</f>
        <v>0</v>
      </c>
      <c r="BJ326" s="16" t="s">
        <v>83</v>
      </c>
      <c r="BK326" s="145">
        <f>ROUND(I326*H326,2)</f>
        <v>0</v>
      </c>
      <c r="BL326" s="16" t="s">
        <v>258</v>
      </c>
      <c r="BM326" s="144" t="s">
        <v>2348</v>
      </c>
    </row>
    <row r="327" spans="2:47" s="1" customFormat="1" ht="19.2">
      <c r="B327" s="31"/>
      <c r="D327" s="146" t="s">
        <v>158</v>
      </c>
      <c r="F327" s="147" t="s">
        <v>1663</v>
      </c>
      <c r="I327" s="148"/>
      <c r="L327" s="31"/>
      <c r="M327" s="149"/>
      <c r="T327" s="53"/>
      <c r="AT327" s="16" t="s">
        <v>158</v>
      </c>
      <c r="AU327" s="16" t="s">
        <v>85</v>
      </c>
    </row>
    <row r="328" spans="2:65" s="1" customFormat="1" ht="24.15" customHeight="1">
      <c r="B328" s="31"/>
      <c r="C328" s="132" t="s">
        <v>533</v>
      </c>
      <c r="D328" s="132" t="s">
        <v>152</v>
      </c>
      <c r="E328" s="133" t="s">
        <v>2349</v>
      </c>
      <c r="F328" s="134" t="s">
        <v>2350</v>
      </c>
      <c r="G328" s="135" t="s">
        <v>467</v>
      </c>
      <c r="H328" s="136">
        <v>1</v>
      </c>
      <c r="I328" s="137"/>
      <c r="J328" s="138">
        <f>ROUND(I328*H328,2)</f>
        <v>0</v>
      </c>
      <c r="K328" s="139"/>
      <c r="L328" s="31"/>
      <c r="M328" s="140" t="s">
        <v>1</v>
      </c>
      <c r="N328" s="141" t="s">
        <v>41</v>
      </c>
      <c r="P328" s="142">
        <f>O328*H328</f>
        <v>0</v>
      </c>
      <c r="Q328" s="142">
        <v>0.00015</v>
      </c>
      <c r="R328" s="142">
        <f>Q328*H328</f>
        <v>0.00015</v>
      </c>
      <c r="S328" s="142">
        <v>0</v>
      </c>
      <c r="T328" s="143">
        <f>S328*H328</f>
        <v>0</v>
      </c>
      <c r="AR328" s="144" t="s">
        <v>258</v>
      </c>
      <c r="AT328" s="144" t="s">
        <v>152</v>
      </c>
      <c r="AU328" s="144" t="s">
        <v>85</v>
      </c>
      <c r="AY328" s="16" t="s">
        <v>150</v>
      </c>
      <c r="BE328" s="145">
        <f>IF(N328="základní",J328,0)</f>
        <v>0</v>
      </c>
      <c r="BF328" s="145">
        <f>IF(N328="snížená",J328,0)</f>
        <v>0</v>
      </c>
      <c r="BG328" s="145">
        <f>IF(N328="zákl. přenesená",J328,0)</f>
        <v>0</v>
      </c>
      <c r="BH328" s="145">
        <f>IF(N328="sníž. přenesená",J328,0)</f>
        <v>0</v>
      </c>
      <c r="BI328" s="145">
        <f>IF(N328="nulová",J328,0)</f>
        <v>0</v>
      </c>
      <c r="BJ328" s="16" t="s">
        <v>83</v>
      </c>
      <c r="BK328" s="145">
        <f>ROUND(I328*H328,2)</f>
        <v>0</v>
      </c>
      <c r="BL328" s="16" t="s">
        <v>258</v>
      </c>
      <c r="BM328" s="144" t="s">
        <v>2351</v>
      </c>
    </row>
    <row r="329" spans="2:47" s="1" customFormat="1" ht="19.2">
      <c r="B329" s="31"/>
      <c r="D329" s="146" t="s">
        <v>158</v>
      </c>
      <c r="F329" s="147" t="s">
        <v>1663</v>
      </c>
      <c r="I329" s="148"/>
      <c r="L329" s="31"/>
      <c r="M329" s="149"/>
      <c r="T329" s="53"/>
      <c r="AT329" s="16" t="s">
        <v>158</v>
      </c>
      <c r="AU329" s="16" t="s">
        <v>85</v>
      </c>
    </row>
    <row r="330" spans="2:65" s="1" customFormat="1" ht="16.5" customHeight="1">
      <c r="B330" s="31"/>
      <c r="C330" s="132" t="s">
        <v>538</v>
      </c>
      <c r="D330" s="132" t="s">
        <v>152</v>
      </c>
      <c r="E330" s="133" t="s">
        <v>2352</v>
      </c>
      <c r="F330" s="134" t="s">
        <v>2353</v>
      </c>
      <c r="G330" s="135" t="s">
        <v>467</v>
      </c>
      <c r="H330" s="136">
        <v>1</v>
      </c>
      <c r="I330" s="137"/>
      <c r="J330" s="138">
        <f>ROUND(I330*H330,2)</f>
        <v>0</v>
      </c>
      <c r="K330" s="139"/>
      <c r="L330" s="31"/>
      <c r="M330" s="140" t="s">
        <v>1</v>
      </c>
      <c r="N330" s="141" t="s">
        <v>41</v>
      </c>
      <c r="P330" s="142">
        <f>O330*H330</f>
        <v>0</v>
      </c>
      <c r="Q330" s="142">
        <v>0.00015</v>
      </c>
      <c r="R330" s="142">
        <f>Q330*H330</f>
        <v>0.00015</v>
      </c>
      <c r="S330" s="142">
        <v>0</v>
      </c>
      <c r="T330" s="143">
        <f>S330*H330</f>
        <v>0</v>
      </c>
      <c r="AR330" s="144" t="s">
        <v>258</v>
      </c>
      <c r="AT330" s="144" t="s">
        <v>152</v>
      </c>
      <c r="AU330" s="144" t="s">
        <v>85</v>
      </c>
      <c r="AY330" s="16" t="s">
        <v>150</v>
      </c>
      <c r="BE330" s="145">
        <f>IF(N330="základní",J330,0)</f>
        <v>0</v>
      </c>
      <c r="BF330" s="145">
        <f>IF(N330="snížená",J330,0)</f>
        <v>0</v>
      </c>
      <c r="BG330" s="145">
        <f>IF(N330="zákl. přenesená",J330,0)</f>
        <v>0</v>
      </c>
      <c r="BH330" s="145">
        <f>IF(N330="sníž. přenesená",J330,0)</f>
        <v>0</v>
      </c>
      <c r="BI330" s="145">
        <f>IF(N330="nulová",J330,0)</f>
        <v>0</v>
      </c>
      <c r="BJ330" s="16" t="s">
        <v>83</v>
      </c>
      <c r="BK330" s="145">
        <f>ROUND(I330*H330,2)</f>
        <v>0</v>
      </c>
      <c r="BL330" s="16" t="s">
        <v>258</v>
      </c>
      <c r="BM330" s="144" t="s">
        <v>2354</v>
      </c>
    </row>
    <row r="331" spans="2:47" s="1" customFormat="1" ht="19.2">
      <c r="B331" s="31"/>
      <c r="D331" s="146" t="s">
        <v>158</v>
      </c>
      <c r="F331" s="147" t="s">
        <v>1663</v>
      </c>
      <c r="I331" s="148"/>
      <c r="L331" s="31"/>
      <c r="M331" s="149"/>
      <c r="T331" s="53"/>
      <c r="AT331" s="16" t="s">
        <v>158</v>
      </c>
      <c r="AU331" s="16" t="s">
        <v>85</v>
      </c>
    </row>
    <row r="332" spans="2:65" s="1" customFormat="1" ht="24.15" customHeight="1">
      <c r="B332" s="31"/>
      <c r="C332" s="132" t="s">
        <v>549</v>
      </c>
      <c r="D332" s="132" t="s">
        <v>152</v>
      </c>
      <c r="E332" s="133" t="s">
        <v>2355</v>
      </c>
      <c r="F332" s="134" t="s">
        <v>2356</v>
      </c>
      <c r="G332" s="135" t="s">
        <v>902</v>
      </c>
      <c r="H332" s="181"/>
      <c r="I332" s="137"/>
      <c r="J332" s="138">
        <f>ROUND(I332*H332,2)</f>
        <v>0</v>
      </c>
      <c r="K332" s="139"/>
      <c r="L332" s="31"/>
      <c r="M332" s="140" t="s">
        <v>1</v>
      </c>
      <c r="N332" s="141" t="s">
        <v>41</v>
      </c>
      <c r="P332" s="142">
        <f>O332*H332</f>
        <v>0</v>
      </c>
      <c r="Q332" s="142">
        <v>0</v>
      </c>
      <c r="R332" s="142">
        <f>Q332*H332</f>
        <v>0</v>
      </c>
      <c r="S332" s="142">
        <v>0</v>
      </c>
      <c r="T332" s="143">
        <f>S332*H332</f>
        <v>0</v>
      </c>
      <c r="AR332" s="144" t="s">
        <v>258</v>
      </c>
      <c r="AT332" s="144" t="s">
        <v>152</v>
      </c>
      <c r="AU332" s="144" t="s">
        <v>85</v>
      </c>
      <c r="AY332" s="16" t="s">
        <v>150</v>
      </c>
      <c r="BE332" s="145">
        <f>IF(N332="základní",J332,0)</f>
        <v>0</v>
      </c>
      <c r="BF332" s="145">
        <f>IF(N332="snížená",J332,0)</f>
        <v>0</v>
      </c>
      <c r="BG332" s="145">
        <f>IF(N332="zákl. přenesená",J332,0)</f>
        <v>0</v>
      </c>
      <c r="BH332" s="145">
        <f>IF(N332="sníž. přenesená",J332,0)</f>
        <v>0</v>
      </c>
      <c r="BI332" s="145">
        <f>IF(N332="nulová",J332,0)</f>
        <v>0</v>
      </c>
      <c r="BJ332" s="16" t="s">
        <v>83</v>
      </c>
      <c r="BK332" s="145">
        <f>ROUND(I332*H332,2)</f>
        <v>0</v>
      </c>
      <c r="BL332" s="16" t="s">
        <v>258</v>
      </c>
      <c r="BM332" s="144" t="s">
        <v>2357</v>
      </c>
    </row>
    <row r="333" spans="2:47" s="1" customFormat="1" ht="28.8">
      <c r="B333" s="31"/>
      <c r="D333" s="146" t="s">
        <v>158</v>
      </c>
      <c r="F333" s="147" t="s">
        <v>2358</v>
      </c>
      <c r="I333" s="148"/>
      <c r="L333" s="31"/>
      <c r="M333" s="182"/>
      <c r="N333" s="183"/>
      <c r="O333" s="183"/>
      <c r="P333" s="183"/>
      <c r="Q333" s="183"/>
      <c r="R333" s="183"/>
      <c r="S333" s="183"/>
      <c r="T333" s="184"/>
      <c r="AT333" s="16" t="s">
        <v>158</v>
      </c>
      <c r="AU333" s="16" t="s">
        <v>85</v>
      </c>
    </row>
    <row r="334" spans="2:12" s="1" customFormat="1" ht="6.9" customHeight="1">
      <c r="B334" s="42"/>
      <c r="C334" s="43"/>
      <c r="D334" s="43"/>
      <c r="E334" s="43"/>
      <c r="F334" s="43"/>
      <c r="G334" s="43"/>
      <c r="H334" s="43"/>
      <c r="I334" s="43"/>
      <c r="J334" s="43"/>
      <c r="K334" s="43"/>
      <c r="L334" s="31"/>
    </row>
  </sheetData>
  <sheetProtection algorithmName="SHA-512" hashValue="g3Zk/+dBm/Dk4i621G96LyrZkAcouhKT+L/Vfc4gfyb25G31JeF2WKSFvlSwM0kN9ijBLsnhMqIbZRR6y/BuXw==" saltValue="Ono6jTpxk9X8Q7MgZ/CSv66U3FhnrPBxC6eqMkIEoYvIcHCThoeJpSDXrRVDqzRWp9w02YgeJJXs4Jts2rnyYA==" spinCount="100000" sheet="1" objects="1" scenarios="1" formatColumns="0" formatRows="0" autoFilter="0"/>
  <autoFilter ref="C128:K333"/>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45"/>
  <sheetViews>
    <sheetView showGridLines="0" workbookViewId="0" topLeftCell="A4">
      <selection activeCell="J18" sqref="J1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742"/>
      <c r="M2" s="742"/>
      <c r="N2" s="742"/>
      <c r="O2" s="742"/>
      <c r="P2" s="742"/>
      <c r="Q2" s="742"/>
      <c r="R2" s="742"/>
      <c r="S2" s="742"/>
      <c r="T2" s="742"/>
      <c r="U2" s="742"/>
      <c r="V2" s="742"/>
      <c r="AT2" s="16" t="s">
        <v>94</v>
      </c>
    </row>
    <row r="3" spans="2:46" ht="6.9" customHeight="1">
      <c r="B3" s="17"/>
      <c r="C3" s="18"/>
      <c r="D3" s="18"/>
      <c r="E3" s="18"/>
      <c r="F3" s="18"/>
      <c r="G3" s="18"/>
      <c r="H3" s="18"/>
      <c r="I3" s="18"/>
      <c r="J3" s="18"/>
      <c r="K3" s="18"/>
      <c r="L3" s="19"/>
      <c r="AT3" s="16" t="s">
        <v>85</v>
      </c>
    </row>
    <row r="4" spans="2:46" ht="24.9" customHeight="1">
      <c r="B4" s="19"/>
      <c r="D4" s="20" t="s">
        <v>95</v>
      </c>
      <c r="L4" s="19"/>
      <c r="M4" s="85" t="s">
        <v>10</v>
      </c>
      <c r="AT4" s="16" t="s">
        <v>4</v>
      </c>
    </row>
    <row r="5" spans="2:12" ht="6.9" customHeight="1">
      <c r="B5" s="19"/>
      <c r="L5" s="19"/>
    </row>
    <row r="6" spans="2:12" ht="12" customHeight="1">
      <c r="B6" s="19"/>
      <c r="D6" s="26" t="s">
        <v>16</v>
      </c>
      <c r="L6" s="19"/>
    </row>
    <row r="7" spans="2:12" ht="16.5" customHeight="1">
      <c r="B7" s="19"/>
      <c r="E7" s="781" t="str">
        <f>'Rekapitulace stavby'!K6</f>
        <v>Vstupní budova Muzea lidových staveb v Kouřimi</v>
      </c>
      <c r="F7" s="782"/>
      <c r="G7" s="782"/>
      <c r="H7" s="782"/>
      <c r="L7" s="19"/>
    </row>
    <row r="8" spans="2:12" s="1" customFormat="1" ht="12" customHeight="1">
      <c r="B8" s="31"/>
      <c r="D8" s="26" t="s">
        <v>96</v>
      </c>
      <c r="L8" s="31"/>
    </row>
    <row r="9" spans="2:12" s="1" customFormat="1" ht="16.5" customHeight="1">
      <c r="B9" s="31"/>
      <c r="E9" s="763" t="s">
        <v>2359</v>
      </c>
      <c r="F9" s="780"/>
      <c r="G9" s="780"/>
      <c r="H9" s="780"/>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23. 11. 2023</v>
      </c>
      <c r="L12" s="31"/>
    </row>
    <row r="13" spans="2:12" s="1" customFormat="1" ht="10.65"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83" t="str">
        <f>'Rekapitulace stavby'!E14</f>
        <v>Vyplň údaj</v>
      </c>
      <c r="F18" s="753"/>
      <c r="G18" s="753"/>
      <c r="H18" s="753"/>
      <c r="I18" s="26" t="s">
        <v>27</v>
      </c>
      <c r="J18" s="27" t="str">
        <f>'Rekapitulace stavby'!AN14</f>
        <v>Vyplň údaj</v>
      </c>
      <c r="L18" s="31"/>
    </row>
    <row r="19" spans="2:12" s="1" customFormat="1" ht="6.9"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 customHeight="1">
      <c r="B25" s="31"/>
      <c r="L25" s="31"/>
    </row>
    <row r="26" spans="2:12" s="1" customFormat="1" ht="12" customHeight="1">
      <c r="B26" s="31"/>
      <c r="D26" s="26" t="s">
        <v>35</v>
      </c>
      <c r="L26" s="31"/>
    </row>
    <row r="27" spans="2:12" s="7" customFormat="1" ht="16.5" customHeight="1">
      <c r="B27" s="86"/>
      <c r="E27" s="757" t="s">
        <v>1</v>
      </c>
      <c r="F27" s="757"/>
      <c r="G27" s="757"/>
      <c r="H27" s="757"/>
      <c r="L27" s="86"/>
    </row>
    <row r="28" spans="2:12" s="1" customFormat="1" ht="6.9" customHeight="1">
      <c r="B28" s="31"/>
      <c r="L28" s="31"/>
    </row>
    <row r="29" spans="2:12" s="1" customFormat="1" ht="6.9" customHeight="1">
      <c r="B29" s="31"/>
      <c r="D29" s="51"/>
      <c r="E29" s="51"/>
      <c r="F29" s="51"/>
      <c r="G29" s="51"/>
      <c r="H29" s="51"/>
      <c r="I29" s="51"/>
      <c r="J29" s="51"/>
      <c r="K29" s="51"/>
      <c r="L29" s="31"/>
    </row>
    <row r="30" spans="2:12" s="1" customFormat="1" ht="25.35" customHeight="1">
      <c r="B30" s="31"/>
      <c r="D30" s="87" t="s">
        <v>36</v>
      </c>
      <c r="J30" s="63">
        <f>ROUND(J121,2)</f>
        <v>0</v>
      </c>
      <c r="L30" s="31"/>
    </row>
    <row r="31" spans="2:12" s="1" customFormat="1" ht="6.9" customHeight="1">
      <c r="B31" s="31"/>
      <c r="D31" s="51"/>
      <c r="E31" s="51"/>
      <c r="F31" s="51"/>
      <c r="G31" s="51"/>
      <c r="H31" s="51"/>
      <c r="I31" s="51"/>
      <c r="J31" s="51"/>
      <c r="K31" s="51"/>
      <c r="L31" s="31"/>
    </row>
    <row r="32" spans="2:12" s="1" customFormat="1" ht="14.4" customHeight="1">
      <c r="B32" s="31"/>
      <c r="F32" s="88" t="s">
        <v>38</v>
      </c>
      <c r="I32" s="88" t="s">
        <v>37</v>
      </c>
      <c r="J32" s="88" t="s">
        <v>39</v>
      </c>
      <c r="L32" s="31"/>
    </row>
    <row r="33" spans="2:12" s="1" customFormat="1" ht="14.4" customHeight="1">
      <c r="B33" s="31"/>
      <c r="D33" s="89" t="s">
        <v>40</v>
      </c>
      <c r="E33" s="26" t="s">
        <v>41</v>
      </c>
      <c r="F33" s="90">
        <f>ROUND((SUM(BE121:BE144)),2)</f>
        <v>0</v>
      </c>
      <c r="I33" s="91">
        <v>0.21</v>
      </c>
      <c r="J33" s="90">
        <f>ROUND(((SUM(BE121:BE144))*I33),2)</f>
        <v>0</v>
      </c>
      <c r="L33" s="31"/>
    </row>
    <row r="34" spans="2:12" s="1" customFormat="1" ht="14.4" customHeight="1">
      <c r="B34" s="31"/>
      <c r="E34" s="26" t="s">
        <v>42</v>
      </c>
      <c r="F34" s="90">
        <f>ROUND((SUM(BF121:BF144)),2)</f>
        <v>0</v>
      </c>
      <c r="I34" s="91">
        <v>0.15</v>
      </c>
      <c r="J34" s="90">
        <f>ROUND(((SUM(BF121:BF144))*I34),2)</f>
        <v>0</v>
      </c>
      <c r="L34" s="31"/>
    </row>
    <row r="35" spans="2:12" s="1" customFormat="1" ht="14.4" customHeight="1" hidden="1">
      <c r="B35" s="31"/>
      <c r="E35" s="26" t="s">
        <v>43</v>
      </c>
      <c r="F35" s="90">
        <f>ROUND((SUM(BG121:BG144)),2)</f>
        <v>0</v>
      </c>
      <c r="I35" s="91">
        <v>0.21</v>
      </c>
      <c r="J35" s="90">
        <f>0</f>
        <v>0</v>
      </c>
      <c r="L35" s="31"/>
    </row>
    <row r="36" spans="2:12" s="1" customFormat="1" ht="14.4" customHeight="1" hidden="1">
      <c r="B36" s="31"/>
      <c r="E36" s="26" t="s">
        <v>44</v>
      </c>
      <c r="F36" s="90">
        <f>ROUND((SUM(BH121:BH144)),2)</f>
        <v>0</v>
      </c>
      <c r="I36" s="91">
        <v>0.15</v>
      </c>
      <c r="J36" s="90">
        <f>0</f>
        <v>0</v>
      </c>
      <c r="L36" s="31"/>
    </row>
    <row r="37" spans="2:12" s="1" customFormat="1" ht="14.4" customHeight="1" hidden="1">
      <c r="B37" s="31"/>
      <c r="E37" s="26" t="s">
        <v>45</v>
      </c>
      <c r="F37" s="90">
        <f>ROUND((SUM(BI121:BI144)),2)</f>
        <v>0</v>
      </c>
      <c r="I37" s="91">
        <v>0</v>
      </c>
      <c r="J37" s="90">
        <f>0</f>
        <v>0</v>
      </c>
      <c r="L37" s="31"/>
    </row>
    <row r="38" spans="2:12" s="1" customFormat="1" ht="6.9" customHeight="1">
      <c r="B38" s="31"/>
      <c r="L38" s="31"/>
    </row>
    <row r="39" spans="2:12" s="1" customFormat="1" ht="25.35" customHeight="1">
      <c r="B39" s="31"/>
      <c r="C39" s="92"/>
      <c r="D39" s="93" t="s">
        <v>46</v>
      </c>
      <c r="E39" s="54"/>
      <c r="F39" s="54"/>
      <c r="G39" s="94" t="s">
        <v>47</v>
      </c>
      <c r="H39" s="95" t="s">
        <v>48</v>
      </c>
      <c r="I39" s="54"/>
      <c r="J39" s="96">
        <f>SUM(J30:J37)</f>
        <v>0</v>
      </c>
      <c r="K39" s="97"/>
      <c r="L39" s="31"/>
    </row>
    <row r="40" spans="2:12" s="1" customFormat="1" ht="14.4" customHeight="1">
      <c r="B40" s="31"/>
      <c r="L40" s="31"/>
    </row>
    <row r="41" spans="2:12" ht="14.4" customHeight="1">
      <c r="B41" s="19"/>
      <c r="L41" s="19"/>
    </row>
    <row r="42" spans="2:12" ht="14.4" customHeight="1">
      <c r="B42" s="19"/>
      <c r="L42" s="19"/>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39" t="s">
        <v>49</v>
      </c>
      <c r="E50" s="40"/>
      <c r="F50" s="40"/>
      <c r="G50" s="39" t="s">
        <v>50</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3.2">
      <c r="B61" s="31"/>
      <c r="D61" s="41" t="s">
        <v>51</v>
      </c>
      <c r="E61" s="33"/>
      <c r="F61" s="98" t="s">
        <v>52</v>
      </c>
      <c r="G61" s="41" t="s">
        <v>51</v>
      </c>
      <c r="H61" s="33"/>
      <c r="I61" s="33"/>
      <c r="J61" s="99" t="s">
        <v>52</v>
      </c>
      <c r="K61" s="33"/>
      <c r="L61" s="31"/>
    </row>
    <row r="62" spans="2:12" ht="12">
      <c r="B62" s="19"/>
      <c r="L62" s="19"/>
    </row>
    <row r="63" spans="2:12" ht="12">
      <c r="B63" s="19"/>
      <c r="L63" s="19"/>
    </row>
    <row r="64" spans="2:12" ht="12">
      <c r="B64" s="19"/>
      <c r="L64" s="19"/>
    </row>
    <row r="65" spans="2:12" s="1" customFormat="1" ht="13.2">
      <c r="B65" s="31"/>
      <c r="D65" s="39" t="s">
        <v>53</v>
      </c>
      <c r="E65" s="40"/>
      <c r="F65" s="40"/>
      <c r="G65" s="39" t="s">
        <v>54</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3.2">
      <c r="B76" s="31"/>
      <c r="D76" s="41" t="s">
        <v>51</v>
      </c>
      <c r="E76" s="33"/>
      <c r="F76" s="98" t="s">
        <v>52</v>
      </c>
      <c r="G76" s="41" t="s">
        <v>51</v>
      </c>
      <c r="H76" s="33"/>
      <c r="I76" s="33"/>
      <c r="J76" s="99" t="s">
        <v>52</v>
      </c>
      <c r="K76" s="33"/>
      <c r="L76" s="31"/>
    </row>
    <row r="77" spans="2:12" s="1" customFormat="1" ht="14.4" customHeight="1">
      <c r="B77" s="42"/>
      <c r="C77" s="43"/>
      <c r="D77" s="43"/>
      <c r="E77" s="43"/>
      <c r="F77" s="43"/>
      <c r="G77" s="43"/>
      <c r="H77" s="43"/>
      <c r="I77" s="43"/>
      <c r="J77" s="43"/>
      <c r="K77" s="43"/>
      <c r="L77" s="31"/>
    </row>
    <row r="81" spans="2:12" s="1" customFormat="1" ht="6.9" customHeight="1">
      <c r="B81" s="44"/>
      <c r="C81" s="45"/>
      <c r="D81" s="45"/>
      <c r="E81" s="45"/>
      <c r="F81" s="45"/>
      <c r="G81" s="45"/>
      <c r="H81" s="45"/>
      <c r="I81" s="45"/>
      <c r="J81" s="45"/>
      <c r="K81" s="45"/>
      <c r="L81" s="31"/>
    </row>
    <row r="82" spans="2:12" s="1" customFormat="1" ht="24.9" customHeight="1">
      <c r="B82" s="31"/>
      <c r="C82" s="20" t="s">
        <v>99</v>
      </c>
      <c r="L82" s="31"/>
    </row>
    <row r="83" spans="2:12" s="1" customFormat="1" ht="6.9" customHeight="1">
      <c r="B83" s="31"/>
      <c r="L83" s="31"/>
    </row>
    <row r="84" spans="2:12" s="1" customFormat="1" ht="12" customHeight="1">
      <c r="B84" s="31"/>
      <c r="C84" s="26" t="s">
        <v>16</v>
      </c>
      <c r="L84" s="31"/>
    </row>
    <row r="85" spans="2:12" s="1" customFormat="1" ht="16.5" customHeight="1">
      <c r="B85" s="31"/>
      <c r="E85" s="781" t="str">
        <f>E7</f>
        <v>Vstupní budova Muzea lidových staveb v Kouřimi</v>
      </c>
      <c r="F85" s="782"/>
      <c r="G85" s="782"/>
      <c r="H85" s="782"/>
      <c r="L85" s="31"/>
    </row>
    <row r="86" spans="2:12" s="1" customFormat="1" ht="12" customHeight="1">
      <c r="B86" s="31"/>
      <c r="C86" s="26" t="s">
        <v>96</v>
      </c>
      <c r="L86" s="31"/>
    </row>
    <row r="87" spans="2:12" s="1" customFormat="1" ht="16.5" customHeight="1">
      <c r="B87" s="31"/>
      <c r="E87" s="763" t="str">
        <f>E9</f>
        <v>05 - Náklady spojené s umístěním stavby</v>
      </c>
      <c r="F87" s="780"/>
      <c r="G87" s="780"/>
      <c r="H87" s="780"/>
      <c r="L87" s="31"/>
    </row>
    <row r="88" spans="2:12" s="1" customFormat="1" ht="6.9" customHeight="1">
      <c r="B88" s="31"/>
      <c r="L88" s="31"/>
    </row>
    <row r="89" spans="2:12" s="1" customFormat="1" ht="12" customHeight="1">
      <c r="B89" s="31"/>
      <c r="C89" s="26" t="s">
        <v>20</v>
      </c>
      <c r="F89" s="24" t="str">
        <f>F12</f>
        <v>Kouřim</v>
      </c>
      <c r="I89" s="26" t="s">
        <v>22</v>
      </c>
      <c r="J89" s="50" t="str">
        <f>IF(J12="","",J12)</f>
        <v>23. 11. 2023</v>
      </c>
      <c r="L89" s="31"/>
    </row>
    <row r="90" spans="2:12" s="1" customFormat="1" ht="6.9" customHeight="1">
      <c r="B90" s="31"/>
      <c r="L90" s="31"/>
    </row>
    <row r="91" spans="2:12" s="1" customFormat="1" ht="15.15" customHeight="1">
      <c r="B91" s="31"/>
      <c r="C91" s="26" t="s">
        <v>24</v>
      </c>
      <c r="F91" s="24" t="str">
        <f>E15</f>
        <v>Regionální muzeum v Kouřimi</v>
      </c>
      <c r="I91" s="26" t="s">
        <v>30</v>
      </c>
      <c r="J91" s="29" t="str">
        <f>E21</f>
        <v>IHARCH s.r.o.</v>
      </c>
      <c r="L91" s="31"/>
    </row>
    <row r="92" spans="2:12" s="1" customFormat="1" ht="15.15"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100</v>
      </c>
      <c r="D94" s="92"/>
      <c r="E94" s="92"/>
      <c r="F94" s="92"/>
      <c r="G94" s="92"/>
      <c r="H94" s="92"/>
      <c r="I94" s="92"/>
      <c r="J94" s="101" t="s">
        <v>101</v>
      </c>
      <c r="K94" s="92"/>
      <c r="L94" s="31"/>
    </row>
    <row r="95" spans="2:12" s="1" customFormat="1" ht="10.35" customHeight="1">
      <c r="B95" s="31"/>
      <c r="L95" s="31"/>
    </row>
    <row r="96" spans="2:47" s="1" customFormat="1" ht="22.65" customHeight="1">
      <c r="B96" s="31"/>
      <c r="C96" s="102" t="s">
        <v>102</v>
      </c>
      <c r="J96" s="63">
        <f>J121</f>
        <v>0</v>
      </c>
      <c r="L96" s="31"/>
      <c r="AU96" s="16" t="s">
        <v>103</v>
      </c>
    </row>
    <row r="97" spans="2:12" s="8" customFormat="1" ht="24.9" customHeight="1">
      <c r="B97" s="103"/>
      <c r="D97" s="104" t="s">
        <v>2360</v>
      </c>
      <c r="E97" s="105"/>
      <c r="F97" s="105"/>
      <c r="G97" s="105"/>
      <c r="H97" s="105"/>
      <c r="I97" s="105"/>
      <c r="J97" s="106">
        <f>J122</f>
        <v>0</v>
      </c>
      <c r="L97" s="103"/>
    </row>
    <row r="98" spans="2:12" s="9" customFormat="1" ht="19.95" customHeight="1">
      <c r="B98" s="107"/>
      <c r="D98" s="108" t="s">
        <v>2361</v>
      </c>
      <c r="E98" s="109"/>
      <c r="F98" s="109"/>
      <c r="G98" s="109"/>
      <c r="H98" s="109"/>
      <c r="I98" s="109"/>
      <c r="J98" s="110">
        <f>J123</f>
        <v>0</v>
      </c>
      <c r="L98" s="107"/>
    </row>
    <row r="99" spans="2:12" s="9" customFormat="1" ht="19.95" customHeight="1">
      <c r="B99" s="107"/>
      <c r="D99" s="108" t="s">
        <v>2362</v>
      </c>
      <c r="E99" s="109"/>
      <c r="F99" s="109"/>
      <c r="G99" s="109"/>
      <c r="H99" s="109"/>
      <c r="I99" s="109"/>
      <c r="J99" s="110">
        <f>J128</f>
        <v>0</v>
      </c>
      <c r="L99" s="107"/>
    </row>
    <row r="100" spans="2:12" s="9" customFormat="1" ht="19.95" customHeight="1">
      <c r="B100" s="107"/>
      <c r="D100" s="108" t="s">
        <v>2363</v>
      </c>
      <c r="E100" s="109"/>
      <c r="F100" s="109"/>
      <c r="G100" s="109"/>
      <c r="H100" s="109"/>
      <c r="I100" s="109"/>
      <c r="J100" s="110">
        <f>J131</f>
        <v>0</v>
      </c>
      <c r="L100" s="107"/>
    </row>
    <row r="101" spans="2:12" s="9" customFormat="1" ht="19.95" customHeight="1">
      <c r="B101" s="107"/>
      <c r="D101" s="108" t="s">
        <v>2364</v>
      </c>
      <c r="E101" s="109"/>
      <c r="F101" s="109"/>
      <c r="G101" s="109"/>
      <c r="H101" s="109"/>
      <c r="I101" s="109"/>
      <c r="J101" s="110">
        <f>J142</f>
        <v>0</v>
      </c>
      <c r="L101" s="107"/>
    </row>
    <row r="102" spans="2:12" s="1" customFormat="1" ht="21.75" customHeight="1">
      <c r="B102" s="31"/>
      <c r="L102" s="31"/>
    </row>
    <row r="103" spans="2:12" s="1" customFormat="1" ht="6.9" customHeight="1">
      <c r="B103" s="42"/>
      <c r="C103" s="43"/>
      <c r="D103" s="43"/>
      <c r="E103" s="43"/>
      <c r="F103" s="43"/>
      <c r="G103" s="43"/>
      <c r="H103" s="43"/>
      <c r="I103" s="43"/>
      <c r="J103" s="43"/>
      <c r="K103" s="43"/>
      <c r="L103" s="31"/>
    </row>
    <row r="107" spans="2:12" s="1" customFormat="1" ht="6.9" customHeight="1">
      <c r="B107" s="44"/>
      <c r="C107" s="45"/>
      <c r="D107" s="45"/>
      <c r="E107" s="45"/>
      <c r="F107" s="45"/>
      <c r="G107" s="45"/>
      <c r="H107" s="45"/>
      <c r="I107" s="45"/>
      <c r="J107" s="45"/>
      <c r="K107" s="45"/>
      <c r="L107" s="31"/>
    </row>
    <row r="108" spans="2:12" s="1" customFormat="1" ht="24.9" customHeight="1">
      <c r="B108" s="31"/>
      <c r="C108" s="20" t="s">
        <v>135</v>
      </c>
      <c r="L108" s="31"/>
    </row>
    <row r="109" spans="2:12" s="1" customFormat="1" ht="6.9" customHeight="1">
      <c r="B109" s="31"/>
      <c r="L109" s="31"/>
    </row>
    <row r="110" spans="2:12" s="1" customFormat="1" ht="12" customHeight="1">
      <c r="B110" s="31"/>
      <c r="C110" s="26" t="s">
        <v>16</v>
      </c>
      <c r="L110" s="31"/>
    </row>
    <row r="111" spans="2:12" s="1" customFormat="1" ht="16.5" customHeight="1">
      <c r="B111" s="31"/>
      <c r="E111" s="781" t="str">
        <f>E7</f>
        <v>Vstupní budova Muzea lidových staveb v Kouřimi</v>
      </c>
      <c r="F111" s="782"/>
      <c r="G111" s="782"/>
      <c r="H111" s="782"/>
      <c r="L111" s="31"/>
    </row>
    <row r="112" spans="2:12" s="1" customFormat="1" ht="12" customHeight="1">
      <c r="B112" s="31"/>
      <c r="C112" s="26" t="s">
        <v>96</v>
      </c>
      <c r="L112" s="31"/>
    </row>
    <row r="113" spans="2:12" s="1" customFormat="1" ht="16.5" customHeight="1">
      <c r="B113" s="31"/>
      <c r="E113" s="763" t="str">
        <f>E9</f>
        <v>05 - Náklady spojené s umístěním stavby</v>
      </c>
      <c r="F113" s="780"/>
      <c r="G113" s="780"/>
      <c r="H113" s="780"/>
      <c r="L113" s="31"/>
    </row>
    <row r="114" spans="2:12" s="1" customFormat="1" ht="6.9" customHeight="1">
      <c r="B114" s="31"/>
      <c r="L114" s="31"/>
    </row>
    <row r="115" spans="2:12" s="1" customFormat="1" ht="12" customHeight="1">
      <c r="B115" s="31"/>
      <c r="C115" s="26" t="s">
        <v>20</v>
      </c>
      <c r="F115" s="24" t="str">
        <f>F12</f>
        <v>Kouřim</v>
      </c>
      <c r="I115" s="26" t="s">
        <v>22</v>
      </c>
      <c r="J115" s="50" t="str">
        <f>IF(J12="","",J12)</f>
        <v>23. 11. 2023</v>
      </c>
      <c r="L115" s="31"/>
    </row>
    <row r="116" spans="2:12" s="1" customFormat="1" ht="6.9" customHeight="1">
      <c r="B116" s="31"/>
      <c r="L116" s="31"/>
    </row>
    <row r="117" spans="2:12" s="1" customFormat="1" ht="15.15" customHeight="1">
      <c r="B117" s="31"/>
      <c r="C117" s="26" t="s">
        <v>24</v>
      </c>
      <c r="F117" s="24" t="str">
        <f>E15</f>
        <v>Regionální muzeum v Kouřimi</v>
      </c>
      <c r="I117" s="26" t="s">
        <v>30</v>
      </c>
      <c r="J117" s="29" t="str">
        <f>E21</f>
        <v>IHARCH s.r.o.</v>
      </c>
      <c r="L117" s="31"/>
    </row>
    <row r="118" spans="2:12" s="1" customFormat="1" ht="15.15" customHeight="1">
      <c r="B118" s="31"/>
      <c r="C118" s="26" t="s">
        <v>28</v>
      </c>
      <c r="F118" s="24" t="str">
        <f>IF(E18="","",E18)</f>
        <v>Vyplň údaj</v>
      </c>
      <c r="I118" s="26" t="s">
        <v>33</v>
      </c>
      <c r="J118" s="29" t="str">
        <f>E24</f>
        <v xml:space="preserve"> </v>
      </c>
      <c r="L118" s="31"/>
    </row>
    <row r="119" spans="2:12" s="1" customFormat="1" ht="10.35" customHeight="1">
      <c r="B119" s="31"/>
      <c r="L119" s="31"/>
    </row>
    <row r="120" spans="2:20" s="10" customFormat="1" ht="29.25" customHeight="1">
      <c r="B120" s="111"/>
      <c r="C120" s="112" t="s">
        <v>136</v>
      </c>
      <c r="D120" s="113" t="s">
        <v>61</v>
      </c>
      <c r="E120" s="113" t="s">
        <v>57</v>
      </c>
      <c r="F120" s="113" t="s">
        <v>58</v>
      </c>
      <c r="G120" s="113" t="s">
        <v>137</v>
      </c>
      <c r="H120" s="113" t="s">
        <v>138</v>
      </c>
      <c r="I120" s="113" t="s">
        <v>139</v>
      </c>
      <c r="J120" s="114" t="s">
        <v>101</v>
      </c>
      <c r="K120" s="115" t="s">
        <v>140</v>
      </c>
      <c r="L120" s="111"/>
      <c r="M120" s="56" t="s">
        <v>1</v>
      </c>
      <c r="N120" s="57" t="s">
        <v>40</v>
      </c>
      <c r="O120" s="57" t="s">
        <v>141</v>
      </c>
      <c r="P120" s="57" t="s">
        <v>142</v>
      </c>
      <c r="Q120" s="57" t="s">
        <v>143</v>
      </c>
      <c r="R120" s="57" t="s">
        <v>144</v>
      </c>
      <c r="S120" s="57" t="s">
        <v>145</v>
      </c>
      <c r="T120" s="58" t="s">
        <v>146</v>
      </c>
    </row>
    <row r="121" spans="2:63" s="1" customFormat="1" ht="22.65" customHeight="1">
      <c r="B121" s="31"/>
      <c r="C121" s="61" t="s">
        <v>147</v>
      </c>
      <c r="J121" s="116">
        <f>BK121</f>
        <v>0</v>
      </c>
      <c r="L121" s="31"/>
      <c r="M121" s="59"/>
      <c r="N121" s="51"/>
      <c r="O121" s="51"/>
      <c r="P121" s="117">
        <f>P122</f>
        <v>0</v>
      </c>
      <c r="Q121" s="51"/>
      <c r="R121" s="117">
        <f>R122</f>
        <v>0</v>
      </c>
      <c r="S121" s="51"/>
      <c r="T121" s="118">
        <f>T122</f>
        <v>0</v>
      </c>
      <c r="AT121" s="16" t="s">
        <v>75</v>
      </c>
      <c r="AU121" s="16" t="s">
        <v>103</v>
      </c>
      <c r="BK121" s="119">
        <f>BK122</f>
        <v>0</v>
      </c>
    </row>
    <row r="122" spans="2:63" s="11" customFormat="1" ht="25.95" customHeight="1">
      <c r="B122" s="120"/>
      <c r="D122" s="121" t="s">
        <v>75</v>
      </c>
      <c r="E122" s="122" t="s">
        <v>2365</v>
      </c>
      <c r="F122" s="122" t="s">
        <v>2366</v>
      </c>
      <c r="I122" s="123"/>
      <c r="J122" s="124">
        <f>BK122</f>
        <v>0</v>
      </c>
      <c r="L122" s="120"/>
      <c r="M122" s="125"/>
      <c r="P122" s="126">
        <f>P123+P128+P131+P142</f>
        <v>0</v>
      </c>
      <c r="R122" s="126">
        <f>R123+R128+R131+R142</f>
        <v>0</v>
      </c>
      <c r="T122" s="127">
        <f>T123+T128+T131+T142</f>
        <v>0</v>
      </c>
      <c r="AR122" s="121" t="s">
        <v>187</v>
      </c>
      <c r="AT122" s="128" t="s">
        <v>75</v>
      </c>
      <c r="AU122" s="128" t="s">
        <v>76</v>
      </c>
      <c r="AY122" s="121" t="s">
        <v>150</v>
      </c>
      <c r="BK122" s="129">
        <f>BK123+BK128+BK131+BK142</f>
        <v>0</v>
      </c>
    </row>
    <row r="123" spans="2:63" s="11" customFormat="1" ht="22.65" customHeight="1">
      <c r="B123" s="120"/>
      <c r="D123" s="121" t="s">
        <v>75</v>
      </c>
      <c r="E123" s="130" t="s">
        <v>2367</v>
      </c>
      <c r="F123" s="130" t="s">
        <v>2368</v>
      </c>
      <c r="I123" s="123"/>
      <c r="J123" s="131">
        <f>BK123</f>
        <v>0</v>
      </c>
      <c r="L123" s="120"/>
      <c r="M123" s="125"/>
      <c r="P123" s="126">
        <f>SUM(P124:P127)</f>
        <v>0</v>
      </c>
      <c r="R123" s="126">
        <f>SUM(R124:R127)</f>
        <v>0</v>
      </c>
      <c r="T123" s="127">
        <f>SUM(T124:T127)</f>
        <v>0</v>
      </c>
      <c r="AR123" s="121" t="s">
        <v>187</v>
      </c>
      <c r="AT123" s="128" t="s">
        <v>75</v>
      </c>
      <c r="AU123" s="128" t="s">
        <v>83</v>
      </c>
      <c r="AY123" s="121" t="s">
        <v>150</v>
      </c>
      <c r="BK123" s="129">
        <f>SUM(BK124:BK127)</f>
        <v>0</v>
      </c>
    </row>
    <row r="124" spans="2:65" s="1" customFormat="1" ht="16.5" customHeight="1">
      <c r="B124" s="31"/>
      <c r="C124" s="132" t="s">
        <v>83</v>
      </c>
      <c r="D124" s="132" t="s">
        <v>152</v>
      </c>
      <c r="E124" s="133" t="s">
        <v>2369</v>
      </c>
      <c r="F124" s="134" t="s">
        <v>2370</v>
      </c>
      <c r="G124" s="135" t="s">
        <v>2371</v>
      </c>
      <c r="H124" s="136">
        <v>1</v>
      </c>
      <c r="I124" s="137"/>
      <c r="J124" s="138">
        <f>ROUND(I124*H124,2)</f>
        <v>0</v>
      </c>
      <c r="K124" s="139"/>
      <c r="L124" s="31"/>
      <c r="M124" s="140" t="s">
        <v>1</v>
      </c>
      <c r="N124" s="141" t="s">
        <v>41</v>
      </c>
      <c r="P124" s="142">
        <f>O124*H124</f>
        <v>0</v>
      </c>
      <c r="Q124" s="142">
        <v>0</v>
      </c>
      <c r="R124" s="142">
        <f>Q124*H124</f>
        <v>0</v>
      </c>
      <c r="S124" s="142">
        <v>0</v>
      </c>
      <c r="T124" s="143">
        <f>S124*H124</f>
        <v>0</v>
      </c>
      <c r="AR124" s="144" t="s">
        <v>2372</v>
      </c>
      <c r="AT124" s="144" t="s">
        <v>152</v>
      </c>
      <c r="AU124" s="144" t="s">
        <v>85</v>
      </c>
      <c r="AY124" s="16" t="s">
        <v>150</v>
      </c>
      <c r="BE124" s="145">
        <f>IF(N124="základní",J124,0)</f>
        <v>0</v>
      </c>
      <c r="BF124" s="145">
        <f>IF(N124="snížená",J124,0)</f>
        <v>0</v>
      </c>
      <c r="BG124" s="145">
        <f>IF(N124="zákl. přenesená",J124,0)</f>
        <v>0</v>
      </c>
      <c r="BH124" s="145">
        <f>IF(N124="sníž. přenesená",J124,0)</f>
        <v>0</v>
      </c>
      <c r="BI124" s="145">
        <f>IF(N124="nulová",J124,0)</f>
        <v>0</v>
      </c>
      <c r="BJ124" s="16" t="s">
        <v>83</v>
      </c>
      <c r="BK124" s="145">
        <f>ROUND(I124*H124,2)</f>
        <v>0</v>
      </c>
      <c r="BL124" s="16" t="s">
        <v>2372</v>
      </c>
      <c r="BM124" s="144" t="s">
        <v>2373</v>
      </c>
    </row>
    <row r="125" spans="2:47" s="1" customFormat="1" ht="12">
      <c r="B125" s="31"/>
      <c r="D125" s="146" t="s">
        <v>158</v>
      </c>
      <c r="F125" s="147" t="s">
        <v>2374</v>
      </c>
      <c r="I125" s="148"/>
      <c r="L125" s="31"/>
      <c r="M125" s="149"/>
      <c r="T125" s="53"/>
      <c r="AT125" s="16" t="s">
        <v>158</v>
      </c>
      <c r="AU125" s="16" t="s">
        <v>85</v>
      </c>
    </row>
    <row r="126" spans="2:65" s="1" customFormat="1" ht="24.15" customHeight="1">
      <c r="B126" s="31"/>
      <c r="C126" s="132" t="s">
        <v>85</v>
      </c>
      <c r="D126" s="132" t="s">
        <v>152</v>
      </c>
      <c r="E126" s="133" t="s">
        <v>2375</v>
      </c>
      <c r="F126" s="134" t="s">
        <v>2376</v>
      </c>
      <c r="G126" s="135" t="s">
        <v>2371</v>
      </c>
      <c r="H126" s="136">
        <v>1</v>
      </c>
      <c r="I126" s="137"/>
      <c r="J126" s="138">
        <f>ROUND(I126*H126,2)</f>
        <v>0</v>
      </c>
      <c r="K126" s="139"/>
      <c r="L126" s="31"/>
      <c r="M126" s="140" t="s">
        <v>1</v>
      </c>
      <c r="N126" s="141" t="s">
        <v>41</v>
      </c>
      <c r="P126" s="142">
        <f>O126*H126</f>
        <v>0</v>
      </c>
      <c r="Q126" s="142">
        <v>0</v>
      </c>
      <c r="R126" s="142">
        <f>Q126*H126</f>
        <v>0</v>
      </c>
      <c r="S126" s="142">
        <v>0</v>
      </c>
      <c r="T126" s="143">
        <f>S126*H126</f>
        <v>0</v>
      </c>
      <c r="AR126" s="144" t="s">
        <v>2372</v>
      </c>
      <c r="AT126" s="144" t="s">
        <v>152</v>
      </c>
      <c r="AU126" s="144" t="s">
        <v>85</v>
      </c>
      <c r="AY126" s="16" t="s">
        <v>150</v>
      </c>
      <c r="BE126" s="145">
        <f>IF(N126="základní",J126,0)</f>
        <v>0</v>
      </c>
      <c r="BF126" s="145">
        <f>IF(N126="snížená",J126,0)</f>
        <v>0</v>
      </c>
      <c r="BG126" s="145">
        <f>IF(N126="zákl. přenesená",J126,0)</f>
        <v>0</v>
      </c>
      <c r="BH126" s="145">
        <f>IF(N126="sníž. přenesená",J126,0)</f>
        <v>0</v>
      </c>
      <c r="BI126" s="145">
        <f>IF(N126="nulová",J126,0)</f>
        <v>0</v>
      </c>
      <c r="BJ126" s="16" t="s">
        <v>83</v>
      </c>
      <c r="BK126" s="145">
        <f>ROUND(I126*H126,2)</f>
        <v>0</v>
      </c>
      <c r="BL126" s="16" t="s">
        <v>2372</v>
      </c>
      <c r="BM126" s="144" t="s">
        <v>2377</v>
      </c>
    </row>
    <row r="127" spans="2:47" s="1" customFormat="1" ht="12">
      <c r="B127" s="31"/>
      <c r="D127" s="146" t="s">
        <v>158</v>
      </c>
      <c r="F127" s="147" t="s">
        <v>2378</v>
      </c>
      <c r="I127" s="148"/>
      <c r="L127" s="31"/>
      <c r="M127" s="149"/>
      <c r="T127" s="53"/>
      <c r="AT127" s="16" t="s">
        <v>158</v>
      </c>
      <c r="AU127" s="16" t="s">
        <v>85</v>
      </c>
    </row>
    <row r="128" spans="2:63" s="11" customFormat="1" ht="22.65" customHeight="1">
      <c r="B128" s="120"/>
      <c r="D128" s="121" t="s">
        <v>75</v>
      </c>
      <c r="E128" s="130" t="s">
        <v>2379</v>
      </c>
      <c r="F128" s="130" t="s">
        <v>2380</v>
      </c>
      <c r="I128" s="123"/>
      <c r="J128" s="131">
        <f>BK128</f>
        <v>0</v>
      </c>
      <c r="L128" s="120"/>
      <c r="M128" s="125"/>
      <c r="P128" s="126">
        <f>SUM(P129:P130)</f>
        <v>0</v>
      </c>
      <c r="R128" s="126">
        <f>SUM(R129:R130)</f>
        <v>0</v>
      </c>
      <c r="T128" s="127">
        <f>SUM(T129:T130)</f>
        <v>0</v>
      </c>
      <c r="AR128" s="121" t="s">
        <v>187</v>
      </c>
      <c r="AT128" s="128" t="s">
        <v>75</v>
      </c>
      <c r="AU128" s="128" t="s">
        <v>83</v>
      </c>
      <c r="AY128" s="121" t="s">
        <v>150</v>
      </c>
      <c r="BK128" s="129">
        <f>SUM(BK129:BK130)</f>
        <v>0</v>
      </c>
    </row>
    <row r="129" spans="2:65" s="1" customFormat="1" ht="16.5" customHeight="1">
      <c r="B129" s="31"/>
      <c r="C129" s="132" t="s">
        <v>171</v>
      </c>
      <c r="D129" s="132" t="s">
        <v>152</v>
      </c>
      <c r="E129" s="133" t="s">
        <v>2381</v>
      </c>
      <c r="F129" s="134" t="s">
        <v>2380</v>
      </c>
      <c r="G129" s="135" t="s">
        <v>2371</v>
      </c>
      <c r="H129" s="136">
        <v>1</v>
      </c>
      <c r="I129" s="137"/>
      <c r="J129" s="138">
        <f>ROUND(I129*H129,2)</f>
        <v>0</v>
      </c>
      <c r="K129" s="139"/>
      <c r="L129" s="31"/>
      <c r="M129" s="140" t="s">
        <v>1</v>
      </c>
      <c r="N129" s="141" t="s">
        <v>41</v>
      </c>
      <c r="P129" s="142">
        <f>O129*H129</f>
        <v>0</v>
      </c>
      <c r="Q129" s="142">
        <v>0</v>
      </c>
      <c r="R129" s="142">
        <f>Q129*H129</f>
        <v>0</v>
      </c>
      <c r="S129" s="142">
        <v>0</v>
      </c>
      <c r="T129" s="143">
        <f>S129*H129</f>
        <v>0</v>
      </c>
      <c r="AR129" s="144" t="s">
        <v>2372</v>
      </c>
      <c r="AT129" s="144" t="s">
        <v>152</v>
      </c>
      <c r="AU129" s="144" t="s">
        <v>85</v>
      </c>
      <c r="AY129" s="16" t="s">
        <v>150</v>
      </c>
      <c r="BE129" s="145">
        <f>IF(N129="základní",J129,0)</f>
        <v>0</v>
      </c>
      <c r="BF129" s="145">
        <f>IF(N129="snížená",J129,0)</f>
        <v>0</v>
      </c>
      <c r="BG129" s="145">
        <f>IF(N129="zákl. přenesená",J129,0)</f>
        <v>0</v>
      </c>
      <c r="BH129" s="145">
        <f>IF(N129="sníž. přenesená",J129,0)</f>
        <v>0</v>
      </c>
      <c r="BI129" s="145">
        <f>IF(N129="nulová",J129,0)</f>
        <v>0</v>
      </c>
      <c r="BJ129" s="16" t="s">
        <v>83</v>
      </c>
      <c r="BK129" s="145">
        <f>ROUND(I129*H129,2)</f>
        <v>0</v>
      </c>
      <c r="BL129" s="16" t="s">
        <v>2372</v>
      </c>
      <c r="BM129" s="144" t="s">
        <v>2382</v>
      </c>
    </row>
    <row r="130" spans="2:47" s="1" customFormat="1" ht="12">
      <c r="B130" s="31"/>
      <c r="D130" s="146" t="s">
        <v>158</v>
      </c>
      <c r="F130" s="147" t="s">
        <v>2380</v>
      </c>
      <c r="I130" s="148"/>
      <c r="L130" s="31"/>
      <c r="M130" s="149"/>
      <c r="T130" s="53"/>
      <c r="AT130" s="16" t="s">
        <v>158</v>
      </c>
      <c r="AU130" s="16" t="s">
        <v>85</v>
      </c>
    </row>
    <row r="131" spans="2:63" s="11" customFormat="1" ht="22.65" customHeight="1">
      <c r="B131" s="120"/>
      <c r="D131" s="121" t="s">
        <v>75</v>
      </c>
      <c r="E131" s="130" t="s">
        <v>2383</v>
      </c>
      <c r="F131" s="130" t="s">
        <v>2384</v>
      </c>
      <c r="I131" s="123"/>
      <c r="J131" s="131">
        <f>BK131</f>
        <v>0</v>
      </c>
      <c r="L131" s="120"/>
      <c r="M131" s="125"/>
      <c r="P131" s="126">
        <f>SUM(P132:P141)</f>
        <v>0</v>
      </c>
      <c r="R131" s="126">
        <f>SUM(R132:R141)</f>
        <v>0</v>
      </c>
      <c r="T131" s="127">
        <f>SUM(T132:T141)</f>
        <v>0</v>
      </c>
      <c r="AR131" s="121" t="s">
        <v>187</v>
      </c>
      <c r="AT131" s="128" t="s">
        <v>75</v>
      </c>
      <c r="AU131" s="128" t="s">
        <v>83</v>
      </c>
      <c r="AY131" s="121" t="s">
        <v>150</v>
      </c>
      <c r="BK131" s="129">
        <f>SUM(BK132:BK141)</f>
        <v>0</v>
      </c>
    </row>
    <row r="132" spans="2:65" s="1" customFormat="1" ht="16.5" customHeight="1">
      <c r="B132" s="31"/>
      <c r="C132" s="132" t="s">
        <v>156</v>
      </c>
      <c r="D132" s="132" t="s">
        <v>152</v>
      </c>
      <c r="E132" s="133" t="s">
        <v>2385</v>
      </c>
      <c r="F132" s="134" t="s">
        <v>2386</v>
      </c>
      <c r="G132" s="135" t="s">
        <v>2371</v>
      </c>
      <c r="H132" s="136">
        <v>1</v>
      </c>
      <c r="I132" s="137"/>
      <c r="J132" s="138">
        <f>ROUND(I132*H132,2)</f>
        <v>0</v>
      </c>
      <c r="K132" s="139"/>
      <c r="L132" s="31"/>
      <c r="M132" s="140" t="s">
        <v>1</v>
      </c>
      <c r="N132" s="141" t="s">
        <v>41</v>
      </c>
      <c r="P132" s="142">
        <f>O132*H132</f>
        <v>0</v>
      </c>
      <c r="Q132" s="142">
        <v>0</v>
      </c>
      <c r="R132" s="142">
        <f>Q132*H132</f>
        <v>0</v>
      </c>
      <c r="S132" s="142">
        <v>0</v>
      </c>
      <c r="T132" s="143">
        <f>S132*H132</f>
        <v>0</v>
      </c>
      <c r="AR132" s="144" t="s">
        <v>2372</v>
      </c>
      <c r="AT132" s="144" t="s">
        <v>152</v>
      </c>
      <c r="AU132" s="144" t="s">
        <v>85</v>
      </c>
      <c r="AY132" s="16" t="s">
        <v>150</v>
      </c>
      <c r="BE132" s="145">
        <f>IF(N132="základní",J132,0)</f>
        <v>0</v>
      </c>
      <c r="BF132" s="145">
        <f>IF(N132="snížená",J132,0)</f>
        <v>0</v>
      </c>
      <c r="BG132" s="145">
        <f>IF(N132="zákl. přenesená",J132,0)</f>
        <v>0</v>
      </c>
      <c r="BH132" s="145">
        <f>IF(N132="sníž. přenesená",J132,0)</f>
        <v>0</v>
      </c>
      <c r="BI132" s="145">
        <f>IF(N132="nulová",J132,0)</f>
        <v>0</v>
      </c>
      <c r="BJ132" s="16" t="s">
        <v>83</v>
      </c>
      <c r="BK132" s="145">
        <f>ROUND(I132*H132,2)</f>
        <v>0</v>
      </c>
      <c r="BL132" s="16" t="s">
        <v>2372</v>
      </c>
      <c r="BM132" s="144" t="s">
        <v>2387</v>
      </c>
    </row>
    <row r="133" spans="2:47" s="1" customFormat="1" ht="12">
      <c r="B133" s="31"/>
      <c r="D133" s="146" t="s">
        <v>158</v>
      </c>
      <c r="F133" s="147" t="s">
        <v>2386</v>
      </c>
      <c r="I133" s="148"/>
      <c r="L133" s="31"/>
      <c r="M133" s="149"/>
      <c r="T133" s="53"/>
      <c r="AT133" s="16" t="s">
        <v>158</v>
      </c>
      <c r="AU133" s="16" t="s">
        <v>85</v>
      </c>
    </row>
    <row r="134" spans="2:65" s="1" customFormat="1" ht="16.5" customHeight="1">
      <c r="B134" s="31"/>
      <c r="C134" s="132" t="s">
        <v>187</v>
      </c>
      <c r="D134" s="132" t="s">
        <v>152</v>
      </c>
      <c r="E134" s="133" t="s">
        <v>2388</v>
      </c>
      <c r="F134" s="134" t="s">
        <v>2389</v>
      </c>
      <c r="G134" s="135" t="s">
        <v>2371</v>
      </c>
      <c r="H134" s="136">
        <v>1</v>
      </c>
      <c r="I134" s="137"/>
      <c r="J134" s="138">
        <f>ROUND(I134*H134,2)</f>
        <v>0</v>
      </c>
      <c r="K134" s="139"/>
      <c r="L134" s="31"/>
      <c r="M134" s="140" t="s">
        <v>1</v>
      </c>
      <c r="N134" s="141" t="s">
        <v>41</v>
      </c>
      <c r="P134" s="142">
        <f>O134*H134</f>
        <v>0</v>
      </c>
      <c r="Q134" s="142">
        <v>0</v>
      </c>
      <c r="R134" s="142">
        <f>Q134*H134</f>
        <v>0</v>
      </c>
      <c r="S134" s="142">
        <v>0</v>
      </c>
      <c r="T134" s="143">
        <f>S134*H134</f>
        <v>0</v>
      </c>
      <c r="AR134" s="144" t="s">
        <v>2372</v>
      </c>
      <c r="AT134" s="144" t="s">
        <v>152</v>
      </c>
      <c r="AU134" s="144" t="s">
        <v>85</v>
      </c>
      <c r="AY134" s="16" t="s">
        <v>150</v>
      </c>
      <c r="BE134" s="145">
        <f>IF(N134="základní",J134,0)</f>
        <v>0</v>
      </c>
      <c r="BF134" s="145">
        <f>IF(N134="snížená",J134,0)</f>
        <v>0</v>
      </c>
      <c r="BG134" s="145">
        <f>IF(N134="zákl. přenesená",J134,0)</f>
        <v>0</v>
      </c>
      <c r="BH134" s="145">
        <f>IF(N134="sníž. přenesená",J134,0)</f>
        <v>0</v>
      </c>
      <c r="BI134" s="145">
        <f>IF(N134="nulová",J134,0)</f>
        <v>0</v>
      </c>
      <c r="BJ134" s="16" t="s">
        <v>83</v>
      </c>
      <c r="BK134" s="145">
        <f>ROUND(I134*H134,2)</f>
        <v>0</v>
      </c>
      <c r="BL134" s="16" t="s">
        <v>2372</v>
      </c>
      <c r="BM134" s="144" t="s">
        <v>2390</v>
      </c>
    </row>
    <row r="135" spans="2:47" s="1" customFormat="1" ht="12">
      <c r="B135" s="31"/>
      <c r="D135" s="146" t="s">
        <v>158</v>
      </c>
      <c r="F135" s="147" t="s">
        <v>2389</v>
      </c>
      <c r="I135" s="148"/>
      <c r="L135" s="31"/>
      <c r="M135" s="149"/>
      <c r="T135" s="53"/>
      <c r="AT135" s="16" t="s">
        <v>158</v>
      </c>
      <c r="AU135" s="16" t="s">
        <v>85</v>
      </c>
    </row>
    <row r="136" spans="2:65" s="1" customFormat="1" ht="16.5" customHeight="1">
      <c r="B136" s="31"/>
      <c r="C136" s="132" t="s">
        <v>193</v>
      </c>
      <c r="D136" s="132" t="s">
        <v>152</v>
      </c>
      <c r="E136" s="133" t="s">
        <v>2391</v>
      </c>
      <c r="F136" s="134" t="s">
        <v>2392</v>
      </c>
      <c r="G136" s="135" t="s">
        <v>2371</v>
      </c>
      <c r="H136" s="136">
        <v>1</v>
      </c>
      <c r="I136" s="137"/>
      <c r="J136" s="138">
        <f>ROUND(I136*H136,2)</f>
        <v>0</v>
      </c>
      <c r="K136" s="139"/>
      <c r="L136" s="31"/>
      <c r="M136" s="140" t="s">
        <v>1</v>
      </c>
      <c r="N136" s="141" t="s">
        <v>41</v>
      </c>
      <c r="P136" s="142">
        <f>O136*H136</f>
        <v>0</v>
      </c>
      <c r="Q136" s="142">
        <v>0</v>
      </c>
      <c r="R136" s="142">
        <f>Q136*H136</f>
        <v>0</v>
      </c>
      <c r="S136" s="142">
        <v>0</v>
      </c>
      <c r="T136" s="143">
        <f>S136*H136</f>
        <v>0</v>
      </c>
      <c r="AR136" s="144" t="s">
        <v>2372</v>
      </c>
      <c r="AT136" s="144" t="s">
        <v>152</v>
      </c>
      <c r="AU136" s="144" t="s">
        <v>85</v>
      </c>
      <c r="AY136" s="16" t="s">
        <v>150</v>
      </c>
      <c r="BE136" s="145">
        <f>IF(N136="základní",J136,0)</f>
        <v>0</v>
      </c>
      <c r="BF136" s="145">
        <f>IF(N136="snížená",J136,0)</f>
        <v>0</v>
      </c>
      <c r="BG136" s="145">
        <f>IF(N136="zákl. přenesená",J136,0)</f>
        <v>0</v>
      </c>
      <c r="BH136" s="145">
        <f>IF(N136="sníž. přenesená",J136,0)</f>
        <v>0</v>
      </c>
      <c r="BI136" s="145">
        <f>IF(N136="nulová",J136,0)</f>
        <v>0</v>
      </c>
      <c r="BJ136" s="16" t="s">
        <v>83</v>
      </c>
      <c r="BK136" s="145">
        <f>ROUND(I136*H136,2)</f>
        <v>0</v>
      </c>
      <c r="BL136" s="16" t="s">
        <v>2372</v>
      </c>
      <c r="BM136" s="144" t="s">
        <v>2393</v>
      </c>
    </row>
    <row r="137" spans="2:47" s="1" customFormat="1" ht="12">
      <c r="B137" s="31"/>
      <c r="D137" s="146" t="s">
        <v>158</v>
      </c>
      <c r="F137" s="147" t="s">
        <v>2392</v>
      </c>
      <c r="I137" s="148"/>
      <c r="L137" s="31"/>
      <c r="M137" s="149"/>
      <c r="T137" s="53"/>
      <c r="AT137" s="16" t="s">
        <v>158</v>
      </c>
      <c r="AU137" s="16" t="s">
        <v>85</v>
      </c>
    </row>
    <row r="138" spans="2:65" s="1" customFormat="1" ht="16.5" customHeight="1">
      <c r="B138" s="31"/>
      <c r="C138" s="132" t="s">
        <v>199</v>
      </c>
      <c r="D138" s="132" t="s">
        <v>152</v>
      </c>
      <c r="E138" s="133" t="s">
        <v>2394</v>
      </c>
      <c r="F138" s="134" t="s">
        <v>2395</v>
      </c>
      <c r="G138" s="135" t="s">
        <v>2371</v>
      </c>
      <c r="H138" s="136">
        <v>1</v>
      </c>
      <c r="I138" s="137"/>
      <c r="J138" s="138">
        <f>ROUND(I138*H138,2)</f>
        <v>0</v>
      </c>
      <c r="K138" s="139"/>
      <c r="L138" s="31"/>
      <c r="M138" s="140" t="s">
        <v>1</v>
      </c>
      <c r="N138" s="141" t="s">
        <v>41</v>
      </c>
      <c r="P138" s="142">
        <f>O138*H138</f>
        <v>0</v>
      </c>
      <c r="Q138" s="142">
        <v>0</v>
      </c>
      <c r="R138" s="142">
        <f>Q138*H138</f>
        <v>0</v>
      </c>
      <c r="S138" s="142">
        <v>0</v>
      </c>
      <c r="T138" s="143">
        <f>S138*H138</f>
        <v>0</v>
      </c>
      <c r="AR138" s="144" t="s">
        <v>2372</v>
      </c>
      <c r="AT138" s="144" t="s">
        <v>152</v>
      </c>
      <c r="AU138" s="144" t="s">
        <v>85</v>
      </c>
      <c r="AY138" s="16" t="s">
        <v>150</v>
      </c>
      <c r="BE138" s="145">
        <f>IF(N138="základní",J138,0)</f>
        <v>0</v>
      </c>
      <c r="BF138" s="145">
        <f>IF(N138="snížená",J138,0)</f>
        <v>0</v>
      </c>
      <c r="BG138" s="145">
        <f>IF(N138="zákl. přenesená",J138,0)</f>
        <v>0</v>
      </c>
      <c r="BH138" s="145">
        <f>IF(N138="sníž. přenesená",J138,0)</f>
        <v>0</v>
      </c>
      <c r="BI138" s="145">
        <f>IF(N138="nulová",J138,0)</f>
        <v>0</v>
      </c>
      <c r="BJ138" s="16" t="s">
        <v>83</v>
      </c>
      <c r="BK138" s="145">
        <f>ROUND(I138*H138,2)</f>
        <v>0</v>
      </c>
      <c r="BL138" s="16" t="s">
        <v>2372</v>
      </c>
      <c r="BM138" s="144" t="s">
        <v>2396</v>
      </c>
    </row>
    <row r="139" spans="2:47" s="1" customFormat="1" ht="12">
      <c r="B139" s="31"/>
      <c r="D139" s="146" t="s">
        <v>158</v>
      </c>
      <c r="F139" s="147" t="s">
        <v>2395</v>
      </c>
      <c r="I139" s="148"/>
      <c r="L139" s="31"/>
      <c r="M139" s="149"/>
      <c r="T139" s="53"/>
      <c r="AT139" s="16" t="s">
        <v>158</v>
      </c>
      <c r="AU139" s="16" t="s">
        <v>85</v>
      </c>
    </row>
    <row r="140" spans="2:65" s="1" customFormat="1" ht="16.5" customHeight="1">
      <c r="B140" s="31"/>
      <c r="C140" s="132" t="s">
        <v>205</v>
      </c>
      <c r="D140" s="132" t="s">
        <v>152</v>
      </c>
      <c r="E140" s="133" t="s">
        <v>2397</v>
      </c>
      <c r="F140" s="134" t="s">
        <v>2398</v>
      </c>
      <c r="G140" s="135" t="s">
        <v>2371</v>
      </c>
      <c r="H140" s="136">
        <v>1</v>
      </c>
      <c r="I140" s="137"/>
      <c r="J140" s="138">
        <f>ROUND(I140*H140,2)</f>
        <v>0</v>
      </c>
      <c r="K140" s="139"/>
      <c r="L140" s="31"/>
      <c r="M140" s="140" t="s">
        <v>1</v>
      </c>
      <c r="N140" s="141" t="s">
        <v>41</v>
      </c>
      <c r="P140" s="142">
        <f>O140*H140</f>
        <v>0</v>
      </c>
      <c r="Q140" s="142">
        <v>0</v>
      </c>
      <c r="R140" s="142">
        <f>Q140*H140</f>
        <v>0</v>
      </c>
      <c r="S140" s="142">
        <v>0</v>
      </c>
      <c r="T140" s="143">
        <f>S140*H140</f>
        <v>0</v>
      </c>
      <c r="AR140" s="144" t="s">
        <v>2372</v>
      </c>
      <c r="AT140" s="144" t="s">
        <v>152</v>
      </c>
      <c r="AU140" s="144" t="s">
        <v>85</v>
      </c>
      <c r="AY140" s="16" t="s">
        <v>150</v>
      </c>
      <c r="BE140" s="145">
        <f>IF(N140="základní",J140,0)</f>
        <v>0</v>
      </c>
      <c r="BF140" s="145">
        <f>IF(N140="snížená",J140,0)</f>
        <v>0</v>
      </c>
      <c r="BG140" s="145">
        <f>IF(N140="zákl. přenesená",J140,0)</f>
        <v>0</v>
      </c>
      <c r="BH140" s="145">
        <f>IF(N140="sníž. přenesená",J140,0)</f>
        <v>0</v>
      </c>
      <c r="BI140" s="145">
        <f>IF(N140="nulová",J140,0)</f>
        <v>0</v>
      </c>
      <c r="BJ140" s="16" t="s">
        <v>83</v>
      </c>
      <c r="BK140" s="145">
        <f>ROUND(I140*H140,2)</f>
        <v>0</v>
      </c>
      <c r="BL140" s="16" t="s">
        <v>2372</v>
      </c>
      <c r="BM140" s="144" t="s">
        <v>2399</v>
      </c>
    </row>
    <row r="141" spans="2:47" s="1" customFormat="1" ht="12">
      <c r="B141" s="31"/>
      <c r="D141" s="146" t="s">
        <v>158</v>
      </c>
      <c r="F141" s="147" t="s">
        <v>2398</v>
      </c>
      <c r="I141" s="148"/>
      <c r="L141" s="31"/>
      <c r="M141" s="149"/>
      <c r="T141" s="53"/>
      <c r="AT141" s="16" t="s">
        <v>158</v>
      </c>
      <c r="AU141" s="16" t="s">
        <v>85</v>
      </c>
    </row>
    <row r="142" spans="2:63" s="11" customFormat="1" ht="22.65" customHeight="1">
      <c r="B142" s="120"/>
      <c r="D142" s="121" t="s">
        <v>75</v>
      </c>
      <c r="E142" s="130" t="s">
        <v>2400</v>
      </c>
      <c r="F142" s="130" t="s">
        <v>2401</v>
      </c>
      <c r="I142" s="123"/>
      <c r="J142" s="131">
        <f>BK142</f>
        <v>0</v>
      </c>
      <c r="L142" s="120"/>
      <c r="M142" s="125"/>
      <c r="P142" s="126">
        <f>SUM(P143:P144)</f>
        <v>0</v>
      </c>
      <c r="R142" s="126">
        <f>SUM(R143:R144)</f>
        <v>0</v>
      </c>
      <c r="T142" s="127">
        <f>SUM(T143:T144)</f>
        <v>0</v>
      </c>
      <c r="AR142" s="121" t="s">
        <v>187</v>
      </c>
      <c r="AT142" s="128" t="s">
        <v>75</v>
      </c>
      <c r="AU142" s="128" t="s">
        <v>83</v>
      </c>
      <c r="AY142" s="121" t="s">
        <v>150</v>
      </c>
      <c r="BK142" s="129">
        <f>SUM(BK143:BK144)</f>
        <v>0</v>
      </c>
    </row>
    <row r="143" spans="2:65" s="1" customFormat="1" ht="16.5" customHeight="1">
      <c r="B143" s="31"/>
      <c r="C143" s="132" t="s">
        <v>211</v>
      </c>
      <c r="D143" s="132" t="s">
        <v>152</v>
      </c>
      <c r="E143" s="133" t="s">
        <v>2402</v>
      </c>
      <c r="F143" s="134" t="s">
        <v>2401</v>
      </c>
      <c r="G143" s="135" t="s">
        <v>2371</v>
      </c>
      <c r="H143" s="136">
        <v>1</v>
      </c>
      <c r="I143" s="137"/>
      <c r="J143" s="138">
        <f>ROUND(I143*H143,2)</f>
        <v>0</v>
      </c>
      <c r="K143" s="139"/>
      <c r="L143" s="31"/>
      <c r="M143" s="140" t="s">
        <v>1</v>
      </c>
      <c r="N143" s="141" t="s">
        <v>41</v>
      </c>
      <c r="P143" s="142">
        <f>O143*H143</f>
        <v>0</v>
      </c>
      <c r="Q143" s="142">
        <v>0</v>
      </c>
      <c r="R143" s="142">
        <f>Q143*H143</f>
        <v>0</v>
      </c>
      <c r="S143" s="142">
        <v>0</v>
      </c>
      <c r="T143" s="143">
        <f>S143*H143</f>
        <v>0</v>
      </c>
      <c r="AR143" s="144" t="s">
        <v>2372</v>
      </c>
      <c r="AT143" s="144" t="s">
        <v>152</v>
      </c>
      <c r="AU143" s="144" t="s">
        <v>85</v>
      </c>
      <c r="AY143" s="16" t="s">
        <v>150</v>
      </c>
      <c r="BE143" s="145">
        <f>IF(N143="základní",J143,0)</f>
        <v>0</v>
      </c>
      <c r="BF143" s="145">
        <f>IF(N143="snížená",J143,0)</f>
        <v>0</v>
      </c>
      <c r="BG143" s="145">
        <f>IF(N143="zákl. přenesená",J143,0)</f>
        <v>0</v>
      </c>
      <c r="BH143" s="145">
        <f>IF(N143="sníž. přenesená",J143,0)</f>
        <v>0</v>
      </c>
      <c r="BI143" s="145">
        <f>IF(N143="nulová",J143,0)</f>
        <v>0</v>
      </c>
      <c r="BJ143" s="16" t="s">
        <v>83</v>
      </c>
      <c r="BK143" s="145">
        <f>ROUND(I143*H143,2)</f>
        <v>0</v>
      </c>
      <c r="BL143" s="16" t="s">
        <v>2372</v>
      </c>
      <c r="BM143" s="144" t="s">
        <v>2403</v>
      </c>
    </row>
    <row r="144" spans="2:47" s="1" customFormat="1" ht="12">
      <c r="B144" s="31"/>
      <c r="D144" s="146" t="s">
        <v>158</v>
      </c>
      <c r="F144" s="147" t="s">
        <v>2401</v>
      </c>
      <c r="I144" s="148"/>
      <c r="L144" s="31"/>
      <c r="M144" s="182"/>
      <c r="N144" s="183"/>
      <c r="O144" s="183"/>
      <c r="P144" s="183"/>
      <c r="Q144" s="183"/>
      <c r="R144" s="183"/>
      <c r="S144" s="183"/>
      <c r="T144" s="184"/>
      <c r="AT144" s="16" t="s">
        <v>158</v>
      </c>
      <c r="AU144" s="16" t="s">
        <v>85</v>
      </c>
    </row>
    <row r="145" spans="2:12" s="1" customFormat="1" ht="6.9" customHeight="1">
      <c r="B145" s="42"/>
      <c r="C145" s="43"/>
      <c r="D145" s="43"/>
      <c r="E145" s="43"/>
      <c r="F145" s="43"/>
      <c r="G145" s="43"/>
      <c r="H145" s="43"/>
      <c r="I145" s="43"/>
      <c r="J145" s="43"/>
      <c r="K145" s="43"/>
      <c r="L145" s="31"/>
    </row>
  </sheetData>
  <sheetProtection algorithmName="SHA-512" hashValue="cElVsIX1vq9LjRKIi73G6Ql0yWcNHVJrW3LVKg/vMk5EF0/E9DVLgWKhCNjE8Xj7Y8Hg1opUqudUozdQnn87eQ==" saltValue="cxYotv93EzPfznUf6qmwP0VTNrwtjXqtlJQpIQL6cSxSGyD4SSPCqWN+3moZCFUXBq5Dl89mzEexyPSBOytavg==" spinCount="100000" sheet="1" objects="1" scenarios="1" formatColumns="0" formatRows="0" autoFilter="0"/>
  <autoFilter ref="C120:K144"/>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1"/>
  <sheetViews>
    <sheetView showGridLines="0" zoomScaleSheetLayoutView="75" workbookViewId="0" topLeftCell="B33">
      <selection activeCell="I56" sqref="I56:J56"/>
    </sheetView>
  </sheetViews>
  <sheetFormatPr defaultColWidth="11.00390625" defaultRowHeight="12"/>
  <cols>
    <col min="1" max="1" width="10.28125" style="190" hidden="1" customWidth="1"/>
    <col min="2" max="2" width="11.140625" style="190" customWidth="1"/>
    <col min="3" max="3" width="9.140625" style="190" customWidth="1"/>
    <col min="4" max="4" width="16.421875" style="190" customWidth="1"/>
    <col min="5" max="5" width="14.8515625" style="190" customWidth="1"/>
    <col min="6" max="6" width="14.00390625" style="190" customWidth="1"/>
    <col min="7" max="9" width="15.421875" style="190" customWidth="1"/>
    <col min="10" max="10" width="8.140625" style="190" customWidth="1"/>
    <col min="11" max="11" width="5.140625" style="190" customWidth="1"/>
    <col min="12" max="15" width="13.140625" style="190" customWidth="1"/>
    <col min="16" max="16384" width="11.00390625" style="190" customWidth="1"/>
  </cols>
  <sheetData>
    <row r="1" spans="1:10" ht="33.75" customHeight="1">
      <c r="A1" s="189" t="s">
        <v>2404</v>
      </c>
      <c r="B1" s="820" t="s">
        <v>2405</v>
      </c>
      <c r="C1" s="821"/>
      <c r="D1" s="821"/>
      <c r="E1" s="821"/>
      <c r="F1" s="821"/>
      <c r="G1" s="821"/>
      <c r="H1" s="821"/>
      <c r="I1" s="821"/>
      <c r="J1" s="822"/>
    </row>
    <row r="2" spans="1:15" ht="23.25" customHeight="1">
      <c r="A2" s="191"/>
      <c r="B2" s="192" t="s">
        <v>2406</v>
      </c>
      <c r="C2" s="193"/>
      <c r="D2" s="823" t="s">
        <v>17</v>
      </c>
      <c r="E2" s="824"/>
      <c r="F2" s="824"/>
      <c r="G2" s="824"/>
      <c r="H2" s="824"/>
      <c r="I2" s="824"/>
      <c r="J2" s="825"/>
      <c r="O2" s="194"/>
    </row>
    <row r="3" spans="1:10" ht="23.25" customHeight="1">
      <c r="A3" s="191"/>
      <c r="B3" s="195" t="s">
        <v>2407</v>
      </c>
      <c r="C3" s="196"/>
      <c r="D3" s="826" t="s">
        <v>2408</v>
      </c>
      <c r="E3" s="827"/>
      <c r="F3" s="827"/>
      <c r="G3" s="827"/>
      <c r="H3" s="827"/>
      <c r="I3" s="827"/>
      <c r="J3" s="828"/>
    </row>
    <row r="4" spans="1:10" ht="23.25" customHeight="1" hidden="1">
      <c r="A4" s="191"/>
      <c r="B4" s="197" t="s">
        <v>2409</v>
      </c>
      <c r="C4" s="198"/>
      <c r="D4" s="199"/>
      <c r="E4" s="199"/>
      <c r="F4" s="200"/>
      <c r="G4" s="200"/>
      <c r="H4" s="200"/>
      <c r="I4" s="200"/>
      <c r="J4" s="201"/>
    </row>
    <row r="5" spans="1:10" ht="24" customHeight="1">
      <c r="A5" s="191"/>
      <c r="B5" s="202" t="s">
        <v>2410</v>
      </c>
      <c r="D5" s="737" t="s">
        <v>3256</v>
      </c>
      <c r="E5" s="204"/>
      <c r="F5" s="204"/>
      <c r="G5" s="204"/>
      <c r="H5" s="205" t="s">
        <v>25</v>
      </c>
      <c r="I5" s="203"/>
      <c r="J5" s="206"/>
    </row>
    <row r="6" spans="1:10" ht="15.75" customHeight="1">
      <c r="A6" s="191"/>
      <c r="B6" s="207"/>
      <c r="C6" s="204"/>
      <c r="D6" s="203"/>
      <c r="E6" s="204"/>
      <c r="F6" s="204"/>
      <c r="G6" s="204"/>
      <c r="H6" s="205" t="s">
        <v>27</v>
      </c>
      <c r="I6" s="203"/>
      <c r="J6" s="206"/>
    </row>
    <row r="7" spans="1:10" ht="15.75" customHeight="1">
      <c r="A7" s="191"/>
      <c r="B7" s="208"/>
      <c r="C7" s="209"/>
      <c r="D7" s="210"/>
      <c r="E7" s="211"/>
      <c r="F7" s="211"/>
      <c r="G7" s="211"/>
      <c r="H7" s="212"/>
      <c r="I7" s="211"/>
      <c r="J7" s="213"/>
    </row>
    <row r="8" spans="1:10" ht="24" customHeight="1" hidden="1">
      <c r="A8" s="191"/>
      <c r="B8" s="202" t="s">
        <v>30</v>
      </c>
      <c r="D8" s="214"/>
      <c r="H8" s="205" t="s">
        <v>25</v>
      </c>
      <c r="I8" s="214"/>
      <c r="J8" s="206"/>
    </row>
    <row r="9" spans="1:10" ht="15.75" customHeight="1" hidden="1">
      <c r="A9" s="191"/>
      <c r="B9" s="191"/>
      <c r="D9" s="214"/>
      <c r="H9" s="205" t="s">
        <v>27</v>
      </c>
      <c r="I9" s="214"/>
      <c r="J9" s="206"/>
    </row>
    <row r="10" spans="1:10" ht="15.75" customHeight="1" hidden="1">
      <c r="A10" s="191"/>
      <c r="B10" s="215"/>
      <c r="C10" s="216"/>
      <c r="D10" s="217"/>
      <c r="E10" s="212"/>
      <c r="F10" s="212"/>
      <c r="G10" s="218"/>
      <c r="H10" s="218"/>
      <c r="I10" s="219"/>
      <c r="J10" s="213"/>
    </row>
    <row r="11" spans="1:10" ht="24" customHeight="1">
      <c r="A11" s="191"/>
      <c r="B11" s="202" t="s">
        <v>2411</v>
      </c>
      <c r="D11" s="829"/>
      <c r="E11" s="829"/>
      <c r="F11" s="829"/>
      <c r="G11" s="829"/>
      <c r="H11" s="205" t="s">
        <v>25</v>
      </c>
      <c r="I11" s="220"/>
      <c r="J11" s="206"/>
    </row>
    <row r="12" spans="1:10" ht="15.75" customHeight="1">
      <c r="A12" s="191"/>
      <c r="B12" s="207"/>
      <c r="C12" s="204"/>
      <c r="D12" s="830"/>
      <c r="E12" s="830"/>
      <c r="F12" s="830"/>
      <c r="G12" s="830"/>
      <c r="H12" s="205" t="s">
        <v>27</v>
      </c>
      <c r="I12" s="220"/>
      <c r="J12" s="206"/>
    </row>
    <row r="13" spans="1:10" ht="15.75" customHeight="1">
      <c r="A13" s="191"/>
      <c r="B13" s="208"/>
      <c r="C13" s="221"/>
      <c r="D13" s="819"/>
      <c r="E13" s="819"/>
      <c r="F13" s="819"/>
      <c r="G13" s="819"/>
      <c r="H13" s="222"/>
      <c r="I13" s="211"/>
      <c r="J13" s="213"/>
    </row>
    <row r="14" spans="1:10" ht="24" customHeight="1" hidden="1">
      <c r="A14" s="191"/>
      <c r="B14" s="223" t="s">
        <v>2412</v>
      </c>
      <c r="C14" s="224"/>
      <c r="D14" s="225" t="s">
        <v>2413</v>
      </c>
      <c r="E14" s="226"/>
      <c r="F14" s="226"/>
      <c r="G14" s="226"/>
      <c r="H14" s="227"/>
      <c r="I14" s="226"/>
      <c r="J14" s="228"/>
    </row>
    <row r="15" spans="1:10" ht="32.25" customHeight="1">
      <c r="A15" s="191"/>
      <c r="B15" s="215" t="s">
        <v>2414</v>
      </c>
      <c r="C15" s="229"/>
      <c r="D15" s="218"/>
      <c r="E15" s="816"/>
      <c r="F15" s="816"/>
      <c r="G15" s="817"/>
      <c r="H15" s="817"/>
      <c r="I15" s="817" t="s">
        <v>2415</v>
      </c>
      <c r="J15" s="818"/>
    </row>
    <row r="16" spans="1:10" ht="23.25" customHeight="1">
      <c r="A16" s="230" t="s">
        <v>148</v>
      </c>
      <c r="B16" s="231" t="s">
        <v>148</v>
      </c>
      <c r="C16" s="232"/>
      <c r="D16" s="233"/>
      <c r="E16" s="813"/>
      <c r="F16" s="814"/>
      <c r="G16" s="813"/>
      <c r="H16" s="814"/>
      <c r="I16" s="813">
        <f>SUMIF(F47:F57,A16,I47:I57)+SUMIF(F47:F57,"PSU",I47:I57)</f>
        <v>0</v>
      </c>
      <c r="J16" s="815"/>
    </row>
    <row r="17" spans="1:10" ht="23.25" customHeight="1">
      <c r="A17" s="230" t="s">
        <v>780</v>
      </c>
      <c r="B17" s="231" t="s">
        <v>780</v>
      </c>
      <c r="C17" s="232"/>
      <c r="D17" s="233"/>
      <c r="E17" s="813"/>
      <c r="F17" s="814"/>
      <c r="G17" s="813"/>
      <c r="H17" s="814"/>
      <c r="I17" s="813">
        <f>SUMIF(F47:F57,A17,I47:I57)</f>
        <v>0</v>
      </c>
      <c r="J17" s="815"/>
    </row>
    <row r="18" spans="1:10" ht="23.25" customHeight="1">
      <c r="A18" s="230" t="s">
        <v>2416</v>
      </c>
      <c r="B18" s="231" t="s">
        <v>2416</v>
      </c>
      <c r="C18" s="232"/>
      <c r="D18" s="233"/>
      <c r="E18" s="813"/>
      <c r="F18" s="814"/>
      <c r="G18" s="813"/>
      <c r="H18" s="814"/>
      <c r="I18" s="813">
        <f>SUMIF(F47:F57,A18,I47:I57)</f>
        <v>0</v>
      </c>
      <c r="J18" s="815"/>
    </row>
    <row r="19" spans="1:10" ht="23.25" customHeight="1">
      <c r="A19" s="230" t="s">
        <v>2417</v>
      </c>
      <c r="B19" s="231" t="s">
        <v>2418</v>
      </c>
      <c r="C19" s="232"/>
      <c r="D19" s="233"/>
      <c r="E19" s="813"/>
      <c r="F19" s="814"/>
      <c r="G19" s="813"/>
      <c r="H19" s="814"/>
      <c r="I19" s="813">
        <f>SUMIF(F47:F57,A19,I47:I57)</f>
        <v>0</v>
      </c>
      <c r="J19" s="815"/>
    </row>
    <row r="20" spans="1:10" ht="23.25" customHeight="1">
      <c r="A20" s="230" t="s">
        <v>2419</v>
      </c>
      <c r="B20" s="231" t="s">
        <v>2420</v>
      </c>
      <c r="C20" s="232"/>
      <c r="D20" s="233"/>
      <c r="E20" s="813"/>
      <c r="F20" s="814"/>
      <c r="G20" s="813"/>
      <c r="H20" s="814"/>
      <c r="I20" s="813">
        <f>SUMIF(F47:F57,A20,I47:I57)</f>
        <v>0</v>
      </c>
      <c r="J20" s="815"/>
    </row>
    <row r="21" spans="1:10" ht="23.25" customHeight="1">
      <c r="A21" s="191"/>
      <c r="B21" s="234" t="s">
        <v>2415</v>
      </c>
      <c r="C21" s="235"/>
      <c r="D21" s="236"/>
      <c r="E21" s="800"/>
      <c r="F21" s="801"/>
      <c r="G21" s="800"/>
      <c r="H21" s="801"/>
      <c r="I21" s="800">
        <f>SUM(I16:J20)</f>
        <v>0</v>
      </c>
      <c r="J21" s="802"/>
    </row>
    <row r="22" spans="1:10" ht="33" customHeight="1">
      <c r="A22" s="191"/>
      <c r="B22" s="237" t="s">
        <v>2421</v>
      </c>
      <c r="C22" s="232"/>
      <c r="D22" s="233"/>
      <c r="E22" s="238"/>
      <c r="F22" s="239"/>
      <c r="G22" s="240"/>
      <c r="H22" s="240"/>
      <c r="I22" s="240"/>
      <c r="J22" s="241"/>
    </row>
    <row r="23" spans="1:10" ht="23.25" customHeight="1">
      <c r="A23" s="191"/>
      <c r="B23" s="242" t="s">
        <v>2422</v>
      </c>
      <c r="C23" s="232"/>
      <c r="D23" s="233"/>
      <c r="E23" s="243">
        <v>15</v>
      </c>
      <c r="F23" s="239" t="s">
        <v>902</v>
      </c>
      <c r="G23" s="803">
        <f>ZakladDPHSniVypocet</f>
        <v>0</v>
      </c>
      <c r="H23" s="804"/>
      <c r="I23" s="804"/>
      <c r="J23" s="241" t="str">
        <f aca="true" t="shared" si="0" ref="J23:J28">Mena</f>
        <v>CZK</v>
      </c>
    </row>
    <row r="24" spans="1:10" ht="23.25" customHeight="1">
      <c r="A24" s="191"/>
      <c r="B24" s="242" t="s">
        <v>2423</v>
      </c>
      <c r="C24" s="232"/>
      <c r="D24" s="233"/>
      <c r="E24" s="243">
        <f>SazbaDPH1</f>
        <v>15</v>
      </c>
      <c r="F24" s="239" t="s">
        <v>902</v>
      </c>
      <c r="G24" s="805"/>
      <c r="H24" s="806"/>
      <c r="I24" s="806"/>
      <c r="J24" s="241" t="str">
        <f t="shared" si="0"/>
        <v>CZK</v>
      </c>
    </row>
    <row r="25" spans="1:10" ht="23.25" customHeight="1">
      <c r="A25" s="191"/>
      <c r="B25" s="242" t="s">
        <v>2424</v>
      </c>
      <c r="C25" s="232"/>
      <c r="D25" s="233"/>
      <c r="E25" s="243">
        <v>21</v>
      </c>
      <c r="F25" s="239" t="s">
        <v>902</v>
      </c>
      <c r="G25" s="803">
        <f>ZakladDPHZaklVypocet</f>
        <v>0</v>
      </c>
      <c r="H25" s="804"/>
      <c r="I25" s="804"/>
      <c r="J25" s="241" t="str">
        <f t="shared" si="0"/>
        <v>CZK</v>
      </c>
    </row>
    <row r="26" spans="1:10" ht="23.25" customHeight="1">
      <c r="A26" s="191"/>
      <c r="B26" s="244" t="s">
        <v>2425</v>
      </c>
      <c r="C26" s="245"/>
      <c r="D26" s="218"/>
      <c r="E26" s="246">
        <f>SazbaDPH2</f>
        <v>21</v>
      </c>
      <c r="F26" s="247" t="s">
        <v>902</v>
      </c>
      <c r="G26" s="807"/>
      <c r="H26" s="808"/>
      <c r="I26" s="808"/>
      <c r="J26" s="248" t="str">
        <f t="shared" si="0"/>
        <v>CZK</v>
      </c>
    </row>
    <row r="27" spans="1:10" ht="23.25" customHeight="1" thickBot="1">
      <c r="A27" s="191"/>
      <c r="B27" s="202" t="s">
        <v>2426</v>
      </c>
      <c r="C27" s="249"/>
      <c r="D27" s="250"/>
      <c r="E27" s="249"/>
      <c r="F27" s="251"/>
      <c r="G27" s="809">
        <f>0</f>
        <v>0</v>
      </c>
      <c r="H27" s="809"/>
      <c r="I27" s="809"/>
      <c r="J27" s="252" t="str">
        <f t="shared" si="0"/>
        <v>CZK</v>
      </c>
    </row>
    <row r="28" spans="1:10" ht="27.75" customHeight="1" hidden="1" thickBot="1">
      <c r="A28" s="191"/>
      <c r="B28" s="253" t="s">
        <v>2427</v>
      </c>
      <c r="C28" s="254"/>
      <c r="D28" s="254"/>
      <c r="E28" s="255"/>
      <c r="F28" s="256"/>
      <c r="G28" s="810">
        <f>ZakladDPHSniVypocet+ZakladDPHZaklVypocet</f>
        <v>0</v>
      </c>
      <c r="H28" s="810"/>
      <c r="I28" s="810"/>
      <c r="J28" s="257" t="str">
        <f t="shared" si="0"/>
        <v>CZK</v>
      </c>
    </row>
    <row r="29" spans="1:10" ht="27.75" customHeight="1" thickBot="1">
      <c r="A29" s="191"/>
      <c r="B29" s="253" t="s">
        <v>2428</v>
      </c>
      <c r="C29" s="258"/>
      <c r="D29" s="258"/>
      <c r="E29" s="258"/>
      <c r="F29" s="258"/>
      <c r="G29" s="811"/>
      <c r="H29" s="811"/>
      <c r="I29" s="811"/>
      <c r="J29" s="259" t="s">
        <v>48</v>
      </c>
    </row>
    <row r="30" spans="1:10" ht="12.75" customHeight="1">
      <c r="A30" s="191"/>
      <c r="B30" s="191"/>
      <c r="J30" s="260"/>
    </row>
    <row r="31" spans="1:10" ht="30" customHeight="1">
      <c r="A31" s="191"/>
      <c r="B31" s="191"/>
      <c r="J31" s="260"/>
    </row>
    <row r="32" spans="1:10" ht="18.75" customHeight="1">
      <c r="A32" s="191"/>
      <c r="B32" s="261"/>
      <c r="C32" s="262" t="s">
        <v>47</v>
      </c>
      <c r="D32" s="263"/>
      <c r="E32" s="263"/>
      <c r="F32" s="262" t="s">
        <v>2429</v>
      </c>
      <c r="G32" s="263"/>
      <c r="H32" s="264">
        <f ca="1">TODAY()</f>
        <v>45265</v>
      </c>
      <c r="I32" s="263"/>
      <c r="J32" s="260"/>
    </row>
    <row r="33" spans="1:10" ht="47.25" customHeight="1">
      <c r="A33" s="191"/>
      <c r="B33" s="191"/>
      <c r="J33" s="260"/>
    </row>
    <row r="34" spans="1:10" s="266" customFormat="1" ht="18.75" customHeight="1">
      <c r="A34" s="265"/>
      <c r="B34" s="265"/>
      <c r="D34" s="267"/>
      <c r="E34" s="267"/>
      <c r="G34" s="267"/>
      <c r="H34" s="267"/>
      <c r="I34" s="267"/>
      <c r="J34" s="268"/>
    </row>
    <row r="35" spans="1:10" ht="12.75" customHeight="1">
      <c r="A35" s="191"/>
      <c r="B35" s="191"/>
      <c r="D35" s="812" t="s">
        <v>2430</v>
      </c>
      <c r="E35" s="812"/>
      <c r="H35" s="269" t="s">
        <v>2431</v>
      </c>
      <c r="J35" s="260"/>
    </row>
    <row r="36" spans="1:10" ht="13.5" customHeight="1" thickBot="1">
      <c r="A36" s="270"/>
      <c r="B36" s="270"/>
      <c r="C36" s="271"/>
      <c r="D36" s="271"/>
      <c r="E36" s="271"/>
      <c r="F36" s="271"/>
      <c r="G36" s="271"/>
      <c r="H36" s="271"/>
      <c r="I36" s="271"/>
      <c r="J36" s="272"/>
    </row>
    <row r="37" spans="2:10" ht="27" customHeight="1" hidden="1">
      <c r="B37" s="273" t="s">
        <v>2432</v>
      </c>
      <c r="C37" s="274"/>
      <c r="D37" s="274"/>
      <c r="E37" s="274"/>
      <c r="F37" s="275"/>
      <c r="G37" s="275"/>
      <c r="H37" s="275"/>
      <c r="I37" s="275"/>
      <c r="J37" s="274"/>
    </row>
    <row r="38" spans="1:10" ht="25.5" customHeight="1" hidden="1">
      <c r="A38" s="276" t="s">
        <v>2433</v>
      </c>
      <c r="B38" s="277" t="s">
        <v>2434</v>
      </c>
      <c r="C38" s="278" t="s">
        <v>2435</v>
      </c>
      <c r="D38" s="279"/>
      <c r="E38" s="279"/>
      <c r="F38" s="280" t="str">
        <f>B23</f>
        <v>Základ pro sníženou DPH</v>
      </c>
      <c r="G38" s="280" t="str">
        <f>B25</f>
        <v>Základ pro základní DPH</v>
      </c>
      <c r="H38" s="281" t="s">
        <v>2436</v>
      </c>
      <c r="I38" s="281" t="s">
        <v>2437</v>
      </c>
      <c r="J38" s="282" t="s">
        <v>902</v>
      </c>
    </row>
    <row r="39" spans="1:10" ht="25.5" customHeight="1" hidden="1">
      <c r="A39" s="276">
        <v>1</v>
      </c>
      <c r="B39" s="283" t="s">
        <v>2438</v>
      </c>
      <c r="C39" s="798" t="s">
        <v>17</v>
      </c>
      <c r="D39" s="799"/>
      <c r="E39" s="799"/>
      <c r="F39" s="284">
        <f>'Rozpočet Pol'!AC173</f>
        <v>0</v>
      </c>
      <c r="G39" s="285">
        <f>'Rozpočet Pol'!AD173</f>
        <v>0</v>
      </c>
      <c r="H39" s="286">
        <f>(F39*SazbaDPH1/100)+(G39*SazbaDPH2/100)</f>
        <v>0</v>
      </c>
      <c r="I39" s="286">
        <f>F39+G39+H39</f>
        <v>0</v>
      </c>
      <c r="J39" s="287" t="str">
        <f>IF(CenaCelkemVypocet=0,"",I39/CenaCelkemVypocet*100)</f>
        <v/>
      </c>
    </row>
    <row r="40" spans="1:10" ht="25.5" customHeight="1" hidden="1">
      <c r="A40" s="276"/>
      <c r="B40" s="791" t="s">
        <v>2439</v>
      </c>
      <c r="C40" s="792"/>
      <c r="D40" s="792"/>
      <c r="E40" s="793"/>
      <c r="F40" s="288">
        <f>SUMIF(A39:A39,"=1",F39:F39)</f>
        <v>0</v>
      </c>
      <c r="G40" s="289">
        <f>SUMIF(A39:A39,"=1",G39:G39)</f>
        <v>0</v>
      </c>
      <c r="H40" s="289">
        <f>SUMIF(A39:A39,"=1",H39:H39)</f>
        <v>0</v>
      </c>
      <c r="I40" s="289">
        <f>SUMIF(A39:A39,"=1",I39:I39)</f>
        <v>0</v>
      </c>
      <c r="J40" s="290">
        <f>SUMIF(A39:A39,"=1",J39:J39)</f>
        <v>0</v>
      </c>
    </row>
    <row r="44" ht="15.6">
      <c r="B44" s="291" t="s">
        <v>2440</v>
      </c>
    </row>
    <row r="46" spans="1:10" ht="25.5" customHeight="1">
      <c r="A46" s="292"/>
      <c r="B46" s="293" t="s">
        <v>2434</v>
      </c>
      <c r="C46" s="293" t="s">
        <v>2435</v>
      </c>
      <c r="D46" s="294"/>
      <c r="E46" s="294"/>
      <c r="F46" s="295" t="s">
        <v>2441</v>
      </c>
      <c r="G46" s="295"/>
      <c r="H46" s="295"/>
      <c r="I46" s="794" t="s">
        <v>2415</v>
      </c>
      <c r="J46" s="794"/>
    </row>
    <row r="47" spans="1:10" ht="25.5" customHeight="1">
      <c r="A47" s="296"/>
      <c r="B47" s="297" t="s">
        <v>83</v>
      </c>
      <c r="C47" s="795" t="s">
        <v>151</v>
      </c>
      <c r="D47" s="796"/>
      <c r="E47" s="796"/>
      <c r="F47" s="298" t="s">
        <v>148</v>
      </c>
      <c r="G47" s="299"/>
      <c r="H47" s="299"/>
      <c r="I47" s="797">
        <f>'Rozpočet Pol'!G8</f>
        <v>0</v>
      </c>
      <c r="J47" s="797"/>
    </row>
    <row r="48" spans="1:10" ht="25.5" customHeight="1">
      <c r="A48" s="296"/>
      <c r="B48" s="300" t="s">
        <v>85</v>
      </c>
      <c r="C48" s="785" t="s">
        <v>2442</v>
      </c>
      <c r="D48" s="786"/>
      <c r="E48" s="786"/>
      <c r="F48" s="301" t="s">
        <v>148</v>
      </c>
      <c r="G48" s="302"/>
      <c r="H48" s="302"/>
      <c r="I48" s="787">
        <f>'Rozpočet Pol'!G20</f>
        <v>0</v>
      </c>
      <c r="J48" s="787"/>
    </row>
    <row r="49" spans="1:10" ht="25.5" customHeight="1">
      <c r="A49" s="296"/>
      <c r="B49" s="300" t="s">
        <v>156</v>
      </c>
      <c r="C49" s="785" t="s">
        <v>470</v>
      </c>
      <c r="D49" s="786"/>
      <c r="E49" s="786"/>
      <c r="F49" s="301" t="s">
        <v>148</v>
      </c>
      <c r="G49" s="302"/>
      <c r="H49" s="302"/>
      <c r="I49" s="787">
        <f>'Rozpočet Pol'!G24</f>
        <v>0</v>
      </c>
      <c r="J49" s="787"/>
    </row>
    <row r="50" spans="1:10" ht="25.5" customHeight="1">
      <c r="A50" s="296"/>
      <c r="B50" s="300" t="s">
        <v>187</v>
      </c>
      <c r="C50" s="785" t="s">
        <v>2443</v>
      </c>
      <c r="D50" s="786"/>
      <c r="E50" s="786"/>
      <c r="F50" s="301" t="s">
        <v>148</v>
      </c>
      <c r="G50" s="302"/>
      <c r="H50" s="302"/>
      <c r="I50" s="787">
        <f>'Rozpočet Pol'!G26</f>
        <v>0</v>
      </c>
      <c r="J50" s="787"/>
    </row>
    <row r="51" spans="1:10" ht="25.5" customHeight="1">
      <c r="A51" s="296"/>
      <c r="B51" s="300" t="s">
        <v>205</v>
      </c>
      <c r="C51" s="785" t="s">
        <v>2300</v>
      </c>
      <c r="D51" s="786"/>
      <c r="E51" s="786"/>
      <c r="F51" s="301" t="s">
        <v>148</v>
      </c>
      <c r="G51" s="302"/>
      <c r="H51" s="302"/>
      <c r="I51" s="787">
        <f>'Rozpočet Pol'!G45</f>
        <v>0</v>
      </c>
      <c r="J51" s="787"/>
    </row>
    <row r="52" spans="1:10" ht="25.5" customHeight="1">
      <c r="A52" s="296"/>
      <c r="B52" s="300" t="s">
        <v>784</v>
      </c>
      <c r="C52" s="785" t="s">
        <v>2444</v>
      </c>
      <c r="D52" s="786"/>
      <c r="E52" s="786"/>
      <c r="F52" s="301" t="s">
        <v>148</v>
      </c>
      <c r="G52" s="302"/>
      <c r="H52" s="302"/>
      <c r="I52" s="787">
        <f>'Rozpočet Pol'!G70</f>
        <v>0</v>
      </c>
      <c r="J52" s="787"/>
    </row>
    <row r="53" spans="1:10" ht="25.5" customHeight="1">
      <c r="A53" s="296"/>
      <c r="B53" s="300" t="s">
        <v>773</v>
      </c>
      <c r="C53" s="785" t="s">
        <v>2445</v>
      </c>
      <c r="D53" s="786"/>
      <c r="E53" s="786"/>
      <c r="F53" s="301" t="s">
        <v>148</v>
      </c>
      <c r="G53" s="302"/>
      <c r="H53" s="302"/>
      <c r="I53" s="787">
        <f>'Rozpočet Pol'!G73</f>
        <v>0</v>
      </c>
      <c r="J53" s="787"/>
    </row>
    <row r="54" spans="1:10" ht="25.5" customHeight="1">
      <c r="A54" s="296"/>
      <c r="B54" s="300" t="s">
        <v>2071</v>
      </c>
      <c r="C54" s="785" t="s">
        <v>2446</v>
      </c>
      <c r="D54" s="786"/>
      <c r="E54" s="786"/>
      <c r="F54" s="301" t="s">
        <v>780</v>
      </c>
      <c r="G54" s="302"/>
      <c r="H54" s="302"/>
      <c r="I54" s="787">
        <f>'Rozpočet Pol'!G75</f>
        <v>0</v>
      </c>
      <c r="J54" s="787"/>
    </row>
    <row r="55" spans="1:10" ht="25.5" customHeight="1">
      <c r="A55" s="296"/>
      <c r="B55" s="300" t="s">
        <v>2447</v>
      </c>
      <c r="C55" s="785" t="s">
        <v>2448</v>
      </c>
      <c r="D55" s="786"/>
      <c r="E55" s="786"/>
      <c r="F55" s="301" t="s">
        <v>780</v>
      </c>
      <c r="G55" s="302"/>
      <c r="H55" s="302"/>
      <c r="I55" s="787">
        <f>'Rozpočet Pol'!G99</f>
        <v>0</v>
      </c>
      <c r="J55" s="787"/>
    </row>
    <row r="56" spans="1:10" ht="25.5" customHeight="1">
      <c r="A56" s="296"/>
      <c r="B56" s="300" t="s">
        <v>1061</v>
      </c>
      <c r="C56" s="785" t="s">
        <v>2449</v>
      </c>
      <c r="D56" s="786"/>
      <c r="E56" s="786"/>
      <c r="F56" s="301" t="s">
        <v>780</v>
      </c>
      <c r="G56" s="302"/>
      <c r="H56" s="302"/>
      <c r="I56" s="787">
        <f>'Rozpočet Pol'!G132</f>
        <v>0</v>
      </c>
      <c r="J56" s="787"/>
    </row>
    <row r="57" spans="1:10" ht="25.5" customHeight="1">
      <c r="A57" s="296"/>
      <c r="B57" s="303" t="s">
        <v>2450</v>
      </c>
      <c r="C57" s="788" t="s">
        <v>2451</v>
      </c>
      <c r="D57" s="789"/>
      <c r="E57" s="789"/>
      <c r="F57" s="304" t="s">
        <v>780</v>
      </c>
      <c r="G57" s="305"/>
      <c r="H57" s="305"/>
      <c r="I57" s="790">
        <f>'Rozpočet Pol'!G169</f>
        <v>0</v>
      </c>
      <c r="J57" s="790"/>
    </row>
    <row r="58" spans="1:10" ht="25.5" customHeight="1">
      <c r="A58" s="306"/>
      <c r="B58" s="307" t="s">
        <v>2437</v>
      </c>
      <c r="C58" s="307"/>
      <c r="D58" s="308"/>
      <c r="E58" s="308"/>
      <c r="F58" s="309"/>
      <c r="G58" s="310"/>
      <c r="H58" s="310"/>
      <c r="I58" s="784">
        <f>SUM(I47:I57)</f>
        <v>0</v>
      </c>
      <c r="J58" s="784"/>
    </row>
    <row r="59" spans="6:10" ht="12">
      <c r="F59" s="311"/>
      <c r="G59" s="311"/>
      <c r="H59" s="311"/>
      <c r="I59" s="311"/>
      <c r="J59" s="311"/>
    </row>
    <row r="60" spans="6:10" ht="12">
      <c r="F60" s="311"/>
      <c r="G60" s="311"/>
      <c r="H60" s="311"/>
      <c r="I60" s="311"/>
      <c r="J60" s="311"/>
    </row>
    <row r="61" spans="6:10" ht="12">
      <c r="F61" s="311"/>
      <c r="G61" s="311"/>
      <c r="H61" s="311"/>
      <c r="I61" s="311"/>
      <c r="J61" s="311"/>
    </row>
  </sheetData>
  <sheetProtection algorithmName="SHA-512" hashValue="03CV1+YxkVeMOGTD7xNBlfxEAi/uNckVzpRjKYtn2Z2ZMNo3w2lOhfwSPh0OTrXr4I85AFoC0/8MCIVBME0YGQ==" saltValue="a7FamnQPRr3D5LHIYTjhpQ==" spinCount="100000" sheet="1" scenarios="1"/>
  <protectedRanges>
    <protectedRange sqref="D11:G11 D12:G12 D13:G13 C13 I11 I12 I58:J58" name="Oblast1"/>
  </protectedRanges>
  <mergeCells count="61">
    <mergeCell ref="D13:G13"/>
    <mergeCell ref="B1:J1"/>
    <mergeCell ref="D2:J2"/>
    <mergeCell ref="D3:J3"/>
    <mergeCell ref="D11:G11"/>
    <mergeCell ref="D12:G12"/>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C39:E39"/>
    <mergeCell ref="E21:F21"/>
    <mergeCell ref="G21:H21"/>
    <mergeCell ref="I21:J21"/>
    <mergeCell ref="G23:I23"/>
    <mergeCell ref="G24:I24"/>
    <mergeCell ref="G25:I25"/>
    <mergeCell ref="G26:I26"/>
    <mergeCell ref="G27:I27"/>
    <mergeCell ref="G28:I28"/>
    <mergeCell ref="G29:I29"/>
    <mergeCell ref="D35:E35"/>
    <mergeCell ref="B40:E40"/>
    <mergeCell ref="I46:J46"/>
    <mergeCell ref="C47:E47"/>
    <mergeCell ref="I47:J47"/>
    <mergeCell ref="C48:E48"/>
    <mergeCell ref="I48:J48"/>
    <mergeCell ref="C49:E49"/>
    <mergeCell ref="I49:J49"/>
    <mergeCell ref="C50:E50"/>
    <mergeCell ref="I50:J50"/>
    <mergeCell ref="C51:E51"/>
    <mergeCell ref="I51:J51"/>
    <mergeCell ref="C52:E52"/>
    <mergeCell ref="I52:J52"/>
    <mergeCell ref="C53:E53"/>
    <mergeCell ref="I53:J53"/>
    <mergeCell ref="C54:E54"/>
    <mergeCell ref="I54:J54"/>
    <mergeCell ref="I58:J58"/>
    <mergeCell ref="C55:E55"/>
    <mergeCell ref="I55:J55"/>
    <mergeCell ref="C56:E56"/>
    <mergeCell ref="I56:J56"/>
    <mergeCell ref="C57:E57"/>
    <mergeCell ref="I57:J57"/>
  </mergeCells>
  <printOptions/>
  <pageMargins left="0.3937007874015748" right="0.1968503937007874" top="0.5905511811023623" bottom="0.3937007874015748" header="0" footer="0.1968503937007874"/>
  <pageSetup fitToHeight="9999" horizontalDpi="300" verticalDpi="300" orientation="portrait" paperSize="9" r:id="rId3"/>
  <headerFooter alignWithMargins="0">
    <oddFooter>&amp;L&amp;9Zpracováno programem &amp;"Arial CE,Tučné"RTS Stavitel +,  © RTS, a.s.&amp;R&amp;9Stránka &amp;P z &amp;N</oddFooter>
  </headerFooter>
  <rowBreaks count="1" manualBreakCount="1">
    <brk id="36"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BH183"/>
  <sheetViews>
    <sheetView workbookViewId="0" topLeftCell="A142">
      <selection activeCell="G166" sqref="G166"/>
    </sheetView>
  </sheetViews>
  <sheetFormatPr defaultColWidth="8.8515625" defaultRowHeight="12" outlineLevelRow="1"/>
  <cols>
    <col min="1" max="1" width="5.140625" style="190" customWidth="1"/>
    <col min="2" max="2" width="17.7109375" style="358" customWidth="1"/>
    <col min="3" max="3" width="46.8515625" style="358" customWidth="1"/>
    <col min="4" max="4" width="5.421875" style="190" customWidth="1"/>
    <col min="5" max="5" width="12.8515625" style="190" customWidth="1"/>
    <col min="6" max="6" width="12.00390625" style="190" customWidth="1"/>
    <col min="7" max="7" width="15.421875" style="190" customWidth="1"/>
    <col min="8" max="21" width="8.8515625" style="190" hidden="1" customWidth="1"/>
    <col min="22" max="28" width="8.8515625" style="190" customWidth="1"/>
    <col min="29" max="39" width="8.8515625" style="190" hidden="1" customWidth="1"/>
    <col min="40" max="52" width="8.8515625" style="190" customWidth="1"/>
    <col min="53" max="53" width="89.8515625" style="190" customWidth="1"/>
    <col min="54" max="16384" width="8.8515625" style="190" customWidth="1"/>
  </cols>
  <sheetData>
    <row r="1" spans="1:31" ht="15.75" customHeight="1">
      <c r="A1" s="850" t="s">
        <v>2452</v>
      </c>
      <c r="B1" s="850"/>
      <c r="C1" s="850"/>
      <c r="D1" s="850"/>
      <c r="E1" s="850"/>
      <c r="F1" s="850"/>
      <c r="G1" s="850"/>
      <c r="AE1" s="190" t="s">
        <v>2453</v>
      </c>
    </row>
    <row r="2" spans="1:31" ht="24.9" customHeight="1">
      <c r="A2" s="312" t="s">
        <v>2454</v>
      </c>
      <c r="B2" s="313"/>
      <c r="C2" s="851" t="s">
        <v>17</v>
      </c>
      <c r="D2" s="852"/>
      <c r="E2" s="852"/>
      <c r="F2" s="852"/>
      <c r="G2" s="853"/>
      <c r="AE2" s="190" t="s">
        <v>82</v>
      </c>
    </row>
    <row r="3" spans="1:31" ht="24.9" customHeight="1">
      <c r="A3" s="312" t="s">
        <v>2455</v>
      </c>
      <c r="B3" s="313"/>
      <c r="C3" s="851" t="s">
        <v>2408</v>
      </c>
      <c r="D3" s="852"/>
      <c r="E3" s="852"/>
      <c r="F3" s="852"/>
      <c r="G3" s="853"/>
      <c r="AE3" s="190" t="s">
        <v>2456</v>
      </c>
    </row>
    <row r="4" spans="1:31" ht="24.9" customHeight="1" hidden="1">
      <c r="A4" s="312" t="s">
        <v>2457</v>
      </c>
      <c r="B4" s="313"/>
      <c r="C4" s="851"/>
      <c r="D4" s="852"/>
      <c r="E4" s="852"/>
      <c r="F4" s="852"/>
      <c r="G4" s="853"/>
      <c r="AE4" s="190" t="s">
        <v>2458</v>
      </c>
    </row>
    <row r="5" spans="1:31" ht="12" hidden="1">
      <c r="A5" s="314" t="s">
        <v>2459</v>
      </c>
      <c r="B5" s="315"/>
      <c r="C5" s="315"/>
      <c r="D5" s="316"/>
      <c r="E5" s="316"/>
      <c r="F5" s="316"/>
      <c r="G5" s="317"/>
      <c r="AE5" s="190" t="s">
        <v>2460</v>
      </c>
    </row>
    <row r="7" spans="1:21" ht="52.8">
      <c r="A7" s="318" t="s">
        <v>2461</v>
      </c>
      <c r="B7" s="319" t="s">
        <v>2462</v>
      </c>
      <c r="C7" s="319" t="s">
        <v>2463</v>
      </c>
      <c r="D7" s="318" t="s">
        <v>137</v>
      </c>
      <c r="E7" s="318" t="s">
        <v>2464</v>
      </c>
      <c r="F7" s="320" t="s">
        <v>2465</v>
      </c>
      <c r="G7" s="318" t="s">
        <v>2415</v>
      </c>
      <c r="H7" s="321" t="s">
        <v>2466</v>
      </c>
      <c r="I7" s="321" t="s">
        <v>2467</v>
      </c>
      <c r="J7" s="321" t="s">
        <v>2468</v>
      </c>
      <c r="K7" s="321" t="s">
        <v>2469</v>
      </c>
      <c r="L7" s="321" t="s">
        <v>40</v>
      </c>
      <c r="M7" s="321" t="s">
        <v>2470</v>
      </c>
      <c r="N7" s="321" t="s">
        <v>2471</v>
      </c>
      <c r="O7" s="321" t="s">
        <v>2472</v>
      </c>
      <c r="P7" s="321" t="s">
        <v>2473</v>
      </c>
      <c r="Q7" s="321" t="s">
        <v>2474</v>
      </c>
      <c r="R7" s="321" t="s">
        <v>2475</v>
      </c>
      <c r="S7" s="321" t="s">
        <v>2476</v>
      </c>
      <c r="T7" s="321" t="s">
        <v>2477</v>
      </c>
      <c r="U7" s="321" t="s">
        <v>2478</v>
      </c>
    </row>
    <row r="8" spans="1:31" ht="12">
      <c r="A8" s="322" t="s">
        <v>2479</v>
      </c>
      <c r="B8" s="323" t="s">
        <v>83</v>
      </c>
      <c r="C8" s="324" t="s">
        <v>151</v>
      </c>
      <c r="D8" s="325"/>
      <c r="E8" s="326"/>
      <c r="F8" s="327"/>
      <c r="G8" s="327">
        <f>SUMIF(AE9:AE19,"&lt;&gt;NOR",G9:G19)</f>
        <v>0</v>
      </c>
      <c r="H8" s="327"/>
      <c r="I8" s="327">
        <f>SUM(I9:I19)</f>
        <v>0</v>
      </c>
      <c r="J8" s="327"/>
      <c r="K8" s="327">
        <f>SUM(K9:K19)</f>
        <v>0</v>
      </c>
      <c r="L8" s="327"/>
      <c r="M8" s="327">
        <f>SUM(M9:M19)</f>
        <v>0</v>
      </c>
      <c r="N8" s="325"/>
      <c r="O8" s="325">
        <f>SUM(O9:O19)</f>
        <v>30.394</v>
      </c>
      <c r="P8" s="325"/>
      <c r="Q8" s="325">
        <f>SUM(Q9:Q19)</f>
        <v>0</v>
      </c>
      <c r="R8" s="325"/>
      <c r="S8" s="325"/>
      <c r="T8" s="322"/>
      <c r="U8" s="325">
        <f>SUM(U9:U19)</f>
        <v>294.88999999999993</v>
      </c>
      <c r="AE8" s="190" t="s">
        <v>2480</v>
      </c>
    </row>
    <row r="9" spans="1:60" ht="12" outlineLevel="1">
      <c r="A9" s="328">
        <v>1</v>
      </c>
      <c r="B9" s="328" t="s">
        <v>2481</v>
      </c>
      <c r="C9" s="329" t="s">
        <v>2482</v>
      </c>
      <c r="D9" s="330" t="s">
        <v>167</v>
      </c>
      <c r="E9" s="331">
        <v>65</v>
      </c>
      <c r="F9" s="332"/>
      <c r="G9" s="333">
        <f aca="true" t="shared" si="0" ref="G9:G19">ROUND(E9*F9,2)</f>
        <v>0</v>
      </c>
      <c r="H9" s="332"/>
      <c r="I9" s="333">
        <f aca="true" t="shared" si="1" ref="I9:I19">ROUND(E9*H9,2)</f>
        <v>0</v>
      </c>
      <c r="J9" s="332"/>
      <c r="K9" s="333">
        <f aca="true" t="shared" si="2" ref="K9:K19">ROUND(E9*J9,2)</f>
        <v>0</v>
      </c>
      <c r="L9" s="333">
        <v>21</v>
      </c>
      <c r="M9" s="333">
        <f aca="true" t="shared" si="3" ref="M9:M19">G9*(1+L9/100)</f>
        <v>0</v>
      </c>
      <c r="N9" s="330">
        <v>0</v>
      </c>
      <c r="O9" s="330">
        <f aca="true" t="shared" si="4" ref="O9:O19">ROUND(E9*N9,5)</f>
        <v>0</v>
      </c>
      <c r="P9" s="330">
        <v>0</v>
      </c>
      <c r="Q9" s="330">
        <f aca="true" t="shared" si="5" ref="Q9:Q19">ROUND(E9*P9,5)</f>
        <v>0</v>
      </c>
      <c r="R9" s="330"/>
      <c r="S9" s="330"/>
      <c r="T9" s="334">
        <v>1.0593</v>
      </c>
      <c r="U9" s="330">
        <f aca="true" t="shared" si="6" ref="U9:U19">ROUND(E9*T9,2)</f>
        <v>68.85</v>
      </c>
      <c r="V9" s="335"/>
      <c r="W9" s="335"/>
      <c r="X9" s="335"/>
      <c r="Y9" s="335"/>
      <c r="Z9" s="335"/>
      <c r="AA9" s="335"/>
      <c r="AB9" s="335"/>
      <c r="AC9" s="335"/>
      <c r="AD9" s="335"/>
      <c r="AE9" s="335" t="s">
        <v>2483</v>
      </c>
      <c r="AF9" s="335"/>
      <c r="AG9" s="335"/>
      <c r="AH9" s="335"/>
      <c r="AI9" s="335"/>
      <c r="AJ9" s="335"/>
      <c r="AK9" s="335"/>
      <c r="AL9" s="335"/>
      <c r="AM9" s="335"/>
      <c r="AN9" s="335"/>
      <c r="AO9" s="335"/>
      <c r="AP9" s="335"/>
      <c r="AQ9" s="335"/>
      <c r="AR9" s="335"/>
      <c r="AS9" s="335"/>
      <c r="AT9" s="335"/>
      <c r="AU9" s="335"/>
      <c r="AV9" s="335"/>
      <c r="AW9" s="335"/>
      <c r="AX9" s="335"/>
      <c r="AY9" s="335"/>
      <c r="AZ9" s="335"/>
      <c r="BA9" s="335"/>
      <c r="BB9" s="335"/>
      <c r="BC9" s="335"/>
      <c r="BD9" s="335"/>
      <c r="BE9" s="335"/>
      <c r="BF9" s="335"/>
      <c r="BG9" s="335"/>
      <c r="BH9" s="335"/>
    </row>
    <row r="10" spans="1:60" ht="12" outlineLevel="1">
      <c r="A10" s="328">
        <v>2</v>
      </c>
      <c r="B10" s="328" t="s">
        <v>2484</v>
      </c>
      <c r="C10" s="329" t="s">
        <v>2485</v>
      </c>
      <c r="D10" s="330" t="s">
        <v>167</v>
      </c>
      <c r="E10" s="331">
        <v>115</v>
      </c>
      <c r="F10" s="332"/>
      <c r="G10" s="333">
        <f t="shared" si="0"/>
        <v>0</v>
      </c>
      <c r="H10" s="332"/>
      <c r="I10" s="333">
        <f t="shared" si="1"/>
        <v>0</v>
      </c>
      <c r="J10" s="332"/>
      <c r="K10" s="333">
        <f t="shared" si="2"/>
        <v>0</v>
      </c>
      <c r="L10" s="333">
        <v>21</v>
      </c>
      <c r="M10" s="333">
        <f t="shared" si="3"/>
        <v>0</v>
      </c>
      <c r="N10" s="330">
        <v>0</v>
      </c>
      <c r="O10" s="330">
        <f t="shared" si="4"/>
        <v>0</v>
      </c>
      <c r="P10" s="330">
        <v>0</v>
      </c>
      <c r="Q10" s="330">
        <f t="shared" si="5"/>
        <v>0</v>
      </c>
      <c r="R10" s="330"/>
      <c r="S10" s="330"/>
      <c r="T10" s="334">
        <v>0.0431</v>
      </c>
      <c r="U10" s="330">
        <f t="shared" si="6"/>
        <v>4.96</v>
      </c>
      <c r="V10" s="335"/>
      <c r="W10" s="335"/>
      <c r="X10" s="335"/>
      <c r="Y10" s="335"/>
      <c r="Z10" s="335"/>
      <c r="AA10" s="335"/>
      <c r="AB10" s="335"/>
      <c r="AC10" s="335"/>
      <c r="AD10" s="335"/>
      <c r="AE10" s="335" t="s">
        <v>2486</v>
      </c>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row>
    <row r="11" spans="1:60" ht="12" outlineLevel="1">
      <c r="A11" s="328">
        <v>3</v>
      </c>
      <c r="B11" s="328" t="s">
        <v>2487</v>
      </c>
      <c r="C11" s="329" t="s">
        <v>2488</v>
      </c>
      <c r="D11" s="330" t="s">
        <v>167</v>
      </c>
      <c r="E11" s="331">
        <v>48</v>
      </c>
      <c r="F11" s="332"/>
      <c r="G11" s="333">
        <f t="shared" si="0"/>
        <v>0</v>
      </c>
      <c r="H11" s="332"/>
      <c r="I11" s="333">
        <f t="shared" si="1"/>
        <v>0</v>
      </c>
      <c r="J11" s="332"/>
      <c r="K11" s="333">
        <f t="shared" si="2"/>
        <v>0</v>
      </c>
      <c r="L11" s="333">
        <v>21</v>
      </c>
      <c r="M11" s="333">
        <f t="shared" si="3"/>
        <v>0</v>
      </c>
      <c r="N11" s="330">
        <v>0</v>
      </c>
      <c r="O11" s="330">
        <f t="shared" si="4"/>
        <v>0</v>
      </c>
      <c r="P11" s="330">
        <v>0</v>
      </c>
      <c r="Q11" s="330">
        <f t="shared" si="5"/>
        <v>0</v>
      </c>
      <c r="R11" s="330"/>
      <c r="S11" s="330"/>
      <c r="T11" s="334">
        <v>1.826</v>
      </c>
      <c r="U11" s="330">
        <f t="shared" si="6"/>
        <v>87.65</v>
      </c>
      <c r="V11" s="335"/>
      <c r="W11" s="335"/>
      <c r="X11" s="335"/>
      <c r="Y11" s="335"/>
      <c r="Z11" s="335"/>
      <c r="AA11" s="335"/>
      <c r="AB11" s="335"/>
      <c r="AC11" s="335"/>
      <c r="AD11" s="335"/>
      <c r="AE11" s="335" t="s">
        <v>2486</v>
      </c>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c r="BB11" s="335"/>
      <c r="BC11" s="335"/>
      <c r="BD11" s="335"/>
      <c r="BE11" s="335"/>
      <c r="BF11" s="335"/>
      <c r="BG11" s="335"/>
      <c r="BH11" s="335"/>
    </row>
    <row r="12" spans="1:60" ht="12" outlineLevel="1">
      <c r="A12" s="328">
        <v>4</v>
      </c>
      <c r="B12" s="328" t="s">
        <v>2489</v>
      </c>
      <c r="C12" s="329" t="s">
        <v>2490</v>
      </c>
      <c r="D12" s="330" t="s">
        <v>167</v>
      </c>
      <c r="E12" s="331">
        <v>116</v>
      </c>
      <c r="F12" s="332"/>
      <c r="G12" s="333">
        <f t="shared" si="0"/>
        <v>0</v>
      </c>
      <c r="H12" s="332"/>
      <c r="I12" s="333">
        <f t="shared" si="1"/>
        <v>0</v>
      </c>
      <c r="J12" s="332"/>
      <c r="K12" s="333">
        <f t="shared" si="2"/>
        <v>0</v>
      </c>
      <c r="L12" s="333">
        <v>21</v>
      </c>
      <c r="M12" s="333">
        <f t="shared" si="3"/>
        <v>0</v>
      </c>
      <c r="N12" s="330">
        <v>0</v>
      </c>
      <c r="O12" s="330">
        <f t="shared" si="4"/>
        <v>0</v>
      </c>
      <c r="P12" s="330">
        <v>0</v>
      </c>
      <c r="Q12" s="330">
        <f t="shared" si="5"/>
        <v>0</v>
      </c>
      <c r="R12" s="330"/>
      <c r="S12" s="330"/>
      <c r="T12" s="334">
        <v>0.519</v>
      </c>
      <c r="U12" s="330">
        <f t="shared" si="6"/>
        <v>60.2</v>
      </c>
      <c r="V12" s="335"/>
      <c r="W12" s="335"/>
      <c r="X12" s="335"/>
      <c r="Y12" s="335"/>
      <c r="Z12" s="335"/>
      <c r="AA12" s="335"/>
      <c r="AB12" s="335"/>
      <c r="AC12" s="335"/>
      <c r="AD12" s="335"/>
      <c r="AE12" s="335" t="s">
        <v>2486</v>
      </c>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row>
    <row r="13" spans="1:60" ht="12" outlineLevel="1">
      <c r="A13" s="328">
        <v>5</v>
      </c>
      <c r="B13" s="328" t="s">
        <v>2491</v>
      </c>
      <c r="C13" s="329" t="s">
        <v>2492</v>
      </c>
      <c r="D13" s="330" t="s">
        <v>167</v>
      </c>
      <c r="E13" s="331">
        <v>3</v>
      </c>
      <c r="F13" s="332"/>
      <c r="G13" s="333">
        <f t="shared" si="0"/>
        <v>0</v>
      </c>
      <c r="H13" s="332"/>
      <c r="I13" s="333">
        <f t="shared" si="1"/>
        <v>0</v>
      </c>
      <c r="J13" s="332"/>
      <c r="K13" s="333">
        <f t="shared" si="2"/>
        <v>0</v>
      </c>
      <c r="L13" s="333">
        <v>21</v>
      </c>
      <c r="M13" s="333">
        <f t="shared" si="3"/>
        <v>0</v>
      </c>
      <c r="N13" s="330">
        <v>0</v>
      </c>
      <c r="O13" s="330">
        <f t="shared" si="4"/>
        <v>0</v>
      </c>
      <c r="P13" s="330">
        <v>0</v>
      </c>
      <c r="Q13" s="330">
        <f t="shared" si="5"/>
        <v>0</v>
      </c>
      <c r="R13" s="330"/>
      <c r="S13" s="330"/>
      <c r="T13" s="334">
        <v>3.533</v>
      </c>
      <c r="U13" s="330">
        <f t="shared" si="6"/>
        <v>10.6</v>
      </c>
      <c r="V13" s="335"/>
      <c r="W13" s="335"/>
      <c r="X13" s="335"/>
      <c r="Y13" s="335"/>
      <c r="Z13" s="335"/>
      <c r="AA13" s="335"/>
      <c r="AB13" s="335"/>
      <c r="AC13" s="335"/>
      <c r="AD13" s="335"/>
      <c r="AE13" s="335" t="s">
        <v>2486</v>
      </c>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5"/>
    </row>
    <row r="14" spans="1:60" ht="12" outlineLevel="1">
      <c r="A14" s="328">
        <v>6</v>
      </c>
      <c r="B14" s="328" t="s">
        <v>2493</v>
      </c>
      <c r="C14" s="329" t="s">
        <v>2494</v>
      </c>
      <c r="D14" s="330" t="s">
        <v>167</v>
      </c>
      <c r="E14" s="331">
        <v>58</v>
      </c>
      <c r="F14" s="332"/>
      <c r="G14" s="333">
        <f t="shared" si="0"/>
        <v>0</v>
      </c>
      <c r="H14" s="332"/>
      <c r="I14" s="333">
        <f t="shared" si="1"/>
        <v>0</v>
      </c>
      <c r="J14" s="332"/>
      <c r="K14" s="333">
        <f t="shared" si="2"/>
        <v>0</v>
      </c>
      <c r="L14" s="333">
        <v>21</v>
      </c>
      <c r="M14" s="333">
        <f t="shared" si="3"/>
        <v>0</v>
      </c>
      <c r="N14" s="330">
        <v>0</v>
      </c>
      <c r="O14" s="330">
        <f t="shared" si="4"/>
        <v>0</v>
      </c>
      <c r="P14" s="330">
        <v>0</v>
      </c>
      <c r="Q14" s="330">
        <f t="shared" si="5"/>
        <v>0</v>
      </c>
      <c r="R14" s="330"/>
      <c r="S14" s="330"/>
      <c r="T14" s="334">
        <v>0.074</v>
      </c>
      <c r="U14" s="330">
        <f t="shared" si="6"/>
        <v>4.29</v>
      </c>
      <c r="V14" s="335"/>
      <c r="W14" s="335"/>
      <c r="X14" s="335"/>
      <c r="Y14" s="335"/>
      <c r="Z14" s="335"/>
      <c r="AA14" s="335"/>
      <c r="AB14" s="335"/>
      <c r="AC14" s="335"/>
      <c r="AD14" s="335"/>
      <c r="AE14" s="335" t="s">
        <v>2486</v>
      </c>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35"/>
      <c r="BG14" s="335"/>
      <c r="BH14" s="335"/>
    </row>
    <row r="15" spans="1:60" ht="12" outlineLevel="1">
      <c r="A15" s="328">
        <v>7</v>
      </c>
      <c r="B15" s="328" t="s">
        <v>2495</v>
      </c>
      <c r="C15" s="329" t="s">
        <v>2496</v>
      </c>
      <c r="D15" s="330" t="s">
        <v>167</v>
      </c>
      <c r="E15" s="331">
        <v>58</v>
      </c>
      <c r="F15" s="332"/>
      <c r="G15" s="333">
        <f t="shared" si="0"/>
        <v>0</v>
      </c>
      <c r="H15" s="332"/>
      <c r="I15" s="333">
        <f t="shared" si="1"/>
        <v>0</v>
      </c>
      <c r="J15" s="332"/>
      <c r="K15" s="333">
        <f t="shared" si="2"/>
        <v>0</v>
      </c>
      <c r="L15" s="333">
        <v>21</v>
      </c>
      <c r="M15" s="333">
        <f t="shared" si="3"/>
        <v>0</v>
      </c>
      <c r="N15" s="330">
        <v>0</v>
      </c>
      <c r="O15" s="330">
        <f t="shared" si="4"/>
        <v>0</v>
      </c>
      <c r="P15" s="330">
        <v>0</v>
      </c>
      <c r="Q15" s="330">
        <f t="shared" si="5"/>
        <v>0</v>
      </c>
      <c r="R15" s="330"/>
      <c r="S15" s="330"/>
      <c r="T15" s="334">
        <v>0.276</v>
      </c>
      <c r="U15" s="330">
        <f t="shared" si="6"/>
        <v>16.01</v>
      </c>
      <c r="V15" s="335"/>
      <c r="W15" s="335"/>
      <c r="X15" s="335"/>
      <c r="Y15" s="335"/>
      <c r="Z15" s="335"/>
      <c r="AA15" s="335"/>
      <c r="AB15" s="335"/>
      <c r="AC15" s="335"/>
      <c r="AD15" s="335"/>
      <c r="AE15" s="335" t="s">
        <v>2483</v>
      </c>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5"/>
      <c r="BF15" s="335"/>
      <c r="BG15" s="335"/>
      <c r="BH15" s="335"/>
    </row>
    <row r="16" spans="1:60" ht="20.4" outlineLevel="1">
      <c r="A16" s="328">
        <v>8</v>
      </c>
      <c r="B16" s="328" t="s">
        <v>2497</v>
      </c>
      <c r="C16" s="329" t="s">
        <v>2498</v>
      </c>
      <c r="D16" s="330" t="s">
        <v>167</v>
      </c>
      <c r="E16" s="331">
        <v>18.2</v>
      </c>
      <c r="F16" s="332"/>
      <c r="G16" s="333">
        <f t="shared" si="0"/>
        <v>0</v>
      </c>
      <c r="H16" s="332"/>
      <c r="I16" s="333">
        <f t="shared" si="1"/>
        <v>0</v>
      </c>
      <c r="J16" s="332"/>
      <c r="K16" s="333">
        <f t="shared" si="2"/>
        <v>0</v>
      </c>
      <c r="L16" s="333">
        <v>21</v>
      </c>
      <c r="M16" s="333">
        <f t="shared" si="3"/>
        <v>0</v>
      </c>
      <c r="N16" s="330">
        <v>1.67</v>
      </c>
      <c r="O16" s="330">
        <f t="shared" si="4"/>
        <v>30.394</v>
      </c>
      <c r="P16" s="330">
        <v>0</v>
      </c>
      <c r="Q16" s="330">
        <f t="shared" si="5"/>
        <v>0</v>
      </c>
      <c r="R16" s="330"/>
      <c r="S16" s="330"/>
      <c r="T16" s="334">
        <v>0.213</v>
      </c>
      <c r="U16" s="330">
        <f t="shared" si="6"/>
        <v>3.88</v>
      </c>
      <c r="V16" s="335"/>
      <c r="W16" s="335"/>
      <c r="X16" s="335"/>
      <c r="Y16" s="335"/>
      <c r="Z16" s="335"/>
      <c r="AA16" s="335"/>
      <c r="AB16" s="335"/>
      <c r="AC16" s="335"/>
      <c r="AD16" s="335"/>
      <c r="AE16" s="335" t="s">
        <v>2483</v>
      </c>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5"/>
      <c r="BH16" s="335"/>
    </row>
    <row r="17" spans="1:60" ht="12" outlineLevel="1">
      <c r="A17" s="328">
        <v>9</v>
      </c>
      <c r="B17" s="328" t="s">
        <v>2499</v>
      </c>
      <c r="C17" s="329" t="s">
        <v>2500</v>
      </c>
      <c r="D17" s="330" t="s">
        <v>167</v>
      </c>
      <c r="E17" s="331">
        <v>58</v>
      </c>
      <c r="F17" s="332"/>
      <c r="G17" s="333">
        <f t="shared" si="0"/>
        <v>0</v>
      </c>
      <c r="H17" s="332"/>
      <c r="I17" s="333">
        <f t="shared" si="1"/>
        <v>0</v>
      </c>
      <c r="J17" s="332"/>
      <c r="K17" s="333">
        <f t="shared" si="2"/>
        <v>0</v>
      </c>
      <c r="L17" s="333">
        <v>21</v>
      </c>
      <c r="M17" s="333">
        <f t="shared" si="3"/>
        <v>0</v>
      </c>
      <c r="N17" s="330">
        <v>0</v>
      </c>
      <c r="O17" s="330">
        <f t="shared" si="4"/>
        <v>0</v>
      </c>
      <c r="P17" s="330">
        <v>0</v>
      </c>
      <c r="Q17" s="330">
        <f t="shared" si="5"/>
        <v>0</v>
      </c>
      <c r="R17" s="330"/>
      <c r="S17" s="330"/>
      <c r="T17" s="334">
        <v>0</v>
      </c>
      <c r="U17" s="330">
        <f t="shared" si="6"/>
        <v>0</v>
      </c>
      <c r="V17" s="335"/>
      <c r="W17" s="335"/>
      <c r="X17" s="335"/>
      <c r="Y17" s="335"/>
      <c r="Z17" s="335"/>
      <c r="AA17" s="335"/>
      <c r="AB17" s="335"/>
      <c r="AC17" s="335"/>
      <c r="AD17" s="335"/>
      <c r="AE17" s="335" t="s">
        <v>2486</v>
      </c>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5"/>
    </row>
    <row r="18" spans="1:60" ht="20.4" outlineLevel="1">
      <c r="A18" s="328">
        <v>10</v>
      </c>
      <c r="B18" s="328" t="s">
        <v>2501</v>
      </c>
      <c r="C18" s="329" t="s">
        <v>2502</v>
      </c>
      <c r="D18" s="330" t="s">
        <v>167</v>
      </c>
      <c r="E18" s="331">
        <v>58</v>
      </c>
      <c r="F18" s="332"/>
      <c r="G18" s="333">
        <f t="shared" si="0"/>
        <v>0</v>
      </c>
      <c r="H18" s="332"/>
      <c r="I18" s="333">
        <f t="shared" si="1"/>
        <v>0</v>
      </c>
      <c r="J18" s="332"/>
      <c r="K18" s="333">
        <f t="shared" si="2"/>
        <v>0</v>
      </c>
      <c r="L18" s="333">
        <v>21</v>
      </c>
      <c r="M18" s="333">
        <f t="shared" si="3"/>
        <v>0</v>
      </c>
      <c r="N18" s="330">
        <v>0</v>
      </c>
      <c r="O18" s="330">
        <f t="shared" si="4"/>
        <v>0</v>
      </c>
      <c r="P18" s="330">
        <v>0</v>
      </c>
      <c r="Q18" s="330">
        <f t="shared" si="5"/>
        <v>0</v>
      </c>
      <c r="R18" s="330"/>
      <c r="S18" s="330"/>
      <c r="T18" s="334">
        <v>0.663</v>
      </c>
      <c r="U18" s="330">
        <f t="shared" si="6"/>
        <v>38.45</v>
      </c>
      <c r="V18" s="335"/>
      <c r="W18" s="335"/>
      <c r="X18" s="335"/>
      <c r="Y18" s="335"/>
      <c r="Z18" s="335"/>
      <c r="AA18" s="335"/>
      <c r="AB18" s="335"/>
      <c r="AC18" s="335"/>
      <c r="AD18" s="335"/>
      <c r="AE18" s="335" t="s">
        <v>2486</v>
      </c>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row>
    <row r="19" spans="1:60" ht="12" outlineLevel="1">
      <c r="A19" s="328">
        <v>11</v>
      </c>
      <c r="B19" s="328" t="s">
        <v>2503</v>
      </c>
      <c r="C19" s="329" t="s">
        <v>2504</v>
      </c>
      <c r="D19" s="330" t="s">
        <v>2505</v>
      </c>
      <c r="E19" s="331">
        <v>1</v>
      </c>
      <c r="F19" s="332"/>
      <c r="G19" s="333">
        <f t="shared" si="0"/>
        <v>0</v>
      </c>
      <c r="H19" s="332"/>
      <c r="I19" s="333">
        <f t="shared" si="1"/>
        <v>0</v>
      </c>
      <c r="J19" s="332"/>
      <c r="K19" s="333">
        <f t="shared" si="2"/>
        <v>0</v>
      </c>
      <c r="L19" s="333">
        <v>21</v>
      </c>
      <c r="M19" s="333">
        <f t="shared" si="3"/>
        <v>0</v>
      </c>
      <c r="N19" s="330">
        <v>0</v>
      </c>
      <c r="O19" s="330">
        <f t="shared" si="4"/>
        <v>0</v>
      </c>
      <c r="P19" s="330">
        <v>0</v>
      </c>
      <c r="Q19" s="330">
        <f t="shared" si="5"/>
        <v>0</v>
      </c>
      <c r="R19" s="330"/>
      <c r="S19" s="330"/>
      <c r="T19" s="334">
        <v>0</v>
      </c>
      <c r="U19" s="330">
        <f t="shared" si="6"/>
        <v>0</v>
      </c>
      <c r="V19" s="335"/>
      <c r="W19" s="335"/>
      <c r="X19" s="335"/>
      <c r="Y19" s="335"/>
      <c r="Z19" s="335"/>
      <c r="AA19" s="335"/>
      <c r="AB19" s="335"/>
      <c r="AC19" s="335"/>
      <c r="AD19" s="335"/>
      <c r="AE19" s="335" t="s">
        <v>2486</v>
      </c>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5"/>
    </row>
    <row r="20" spans="1:31" ht="12">
      <c r="A20" s="336" t="s">
        <v>2479</v>
      </c>
      <c r="B20" s="336" t="s">
        <v>85</v>
      </c>
      <c r="C20" s="337" t="s">
        <v>2442</v>
      </c>
      <c r="D20" s="338"/>
      <c r="E20" s="339"/>
      <c r="F20" s="340"/>
      <c r="G20" s="340">
        <f>SUMIF(AE21:AE23,"&lt;&gt;NOR",G21:G23)</f>
        <v>0</v>
      </c>
      <c r="H20" s="340"/>
      <c r="I20" s="340">
        <f>SUM(I21:I23)</f>
        <v>0</v>
      </c>
      <c r="J20" s="340"/>
      <c r="K20" s="340">
        <f>SUM(K21:K23)</f>
        <v>0</v>
      </c>
      <c r="L20" s="340"/>
      <c r="M20" s="340">
        <f>SUM(M21:M23)</f>
        <v>0</v>
      </c>
      <c r="N20" s="338"/>
      <c r="O20" s="338">
        <f>SUM(O21:O23)</f>
        <v>3.62628</v>
      </c>
      <c r="P20" s="338"/>
      <c r="Q20" s="338">
        <f>SUM(Q21:Q23)</f>
        <v>0</v>
      </c>
      <c r="R20" s="338"/>
      <c r="S20" s="338"/>
      <c r="T20" s="341"/>
      <c r="U20" s="338">
        <f>SUM(U21:U23)</f>
        <v>30.72</v>
      </c>
      <c r="AE20" s="190" t="s">
        <v>2480</v>
      </c>
    </row>
    <row r="21" spans="1:60" ht="12" outlineLevel="1">
      <c r="A21" s="328">
        <v>12</v>
      </c>
      <c r="B21" s="328" t="s">
        <v>2506</v>
      </c>
      <c r="C21" s="329" t="s">
        <v>2507</v>
      </c>
      <c r="D21" s="330" t="s">
        <v>167</v>
      </c>
      <c r="E21" s="331">
        <v>1</v>
      </c>
      <c r="F21" s="332"/>
      <c r="G21" s="333">
        <f>ROUND(E21*F21,2)</f>
        <v>0</v>
      </c>
      <c r="H21" s="332"/>
      <c r="I21" s="333">
        <f>ROUND(E21*H21,2)</f>
        <v>0</v>
      </c>
      <c r="J21" s="332"/>
      <c r="K21" s="333">
        <f>ROUND(E21*J21,2)</f>
        <v>0</v>
      </c>
      <c r="L21" s="333">
        <v>21</v>
      </c>
      <c r="M21" s="333">
        <f>G21*(1+L21/100)</f>
        <v>0</v>
      </c>
      <c r="N21" s="330">
        <v>2.62628</v>
      </c>
      <c r="O21" s="330">
        <f>ROUND(E21*N21,5)</f>
        <v>2.62628</v>
      </c>
      <c r="P21" s="330">
        <v>0</v>
      </c>
      <c r="Q21" s="330">
        <f>ROUND(E21*P21,5)</f>
        <v>0</v>
      </c>
      <c r="R21" s="330"/>
      <c r="S21" s="330"/>
      <c r="T21" s="334">
        <v>1.038</v>
      </c>
      <c r="U21" s="330">
        <f>ROUND(E21*T21,2)</f>
        <v>1.04</v>
      </c>
      <c r="V21" s="335"/>
      <c r="W21" s="335"/>
      <c r="X21" s="335"/>
      <c r="Y21" s="335"/>
      <c r="Z21" s="335"/>
      <c r="AA21" s="335"/>
      <c r="AB21" s="335"/>
      <c r="AC21" s="335"/>
      <c r="AD21" s="335"/>
      <c r="AE21" s="335" t="s">
        <v>2486</v>
      </c>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35"/>
      <c r="BE21" s="335"/>
      <c r="BF21" s="335"/>
      <c r="BG21" s="335"/>
      <c r="BH21" s="335"/>
    </row>
    <row r="22" spans="1:60" ht="20.4" outlineLevel="1">
      <c r="A22" s="328">
        <v>13</v>
      </c>
      <c r="B22" s="328" t="s">
        <v>2508</v>
      </c>
      <c r="C22" s="329" t="s">
        <v>2509</v>
      </c>
      <c r="D22" s="330" t="s">
        <v>712</v>
      </c>
      <c r="E22" s="331">
        <v>1</v>
      </c>
      <c r="F22" s="332"/>
      <c r="G22" s="333">
        <f>ROUND(E22*F22,2)</f>
        <v>0</v>
      </c>
      <c r="H22" s="332"/>
      <c r="I22" s="333">
        <f>ROUND(E22*H22,2)</f>
        <v>0</v>
      </c>
      <c r="J22" s="332"/>
      <c r="K22" s="333">
        <f>ROUND(E22*J22,2)</f>
        <v>0</v>
      </c>
      <c r="L22" s="333">
        <v>21</v>
      </c>
      <c r="M22" s="333">
        <f>G22*(1+L22/100)</f>
        <v>0</v>
      </c>
      <c r="N22" s="330">
        <v>1</v>
      </c>
      <c r="O22" s="330">
        <f>ROUND(E22*N22,5)</f>
        <v>1</v>
      </c>
      <c r="P22" s="330">
        <v>0</v>
      </c>
      <c r="Q22" s="330">
        <f>ROUND(E22*P22,5)</f>
        <v>0</v>
      </c>
      <c r="R22" s="330"/>
      <c r="S22" s="330"/>
      <c r="T22" s="334">
        <v>29.67519</v>
      </c>
      <c r="U22" s="330">
        <f>ROUND(E22*T22,2)</f>
        <v>29.68</v>
      </c>
      <c r="V22" s="335"/>
      <c r="W22" s="335"/>
      <c r="X22" s="335"/>
      <c r="Y22" s="335"/>
      <c r="Z22" s="335"/>
      <c r="AA22" s="335"/>
      <c r="AB22" s="335"/>
      <c r="AC22" s="335"/>
      <c r="AD22" s="335"/>
      <c r="AE22" s="335" t="s">
        <v>2483</v>
      </c>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335"/>
      <c r="BC22" s="335"/>
      <c r="BD22" s="335"/>
      <c r="BE22" s="335"/>
      <c r="BF22" s="335"/>
      <c r="BG22" s="335"/>
      <c r="BH22" s="335"/>
    </row>
    <row r="23" spans="1:60" ht="12" outlineLevel="1">
      <c r="A23" s="328"/>
      <c r="B23" s="328"/>
      <c r="C23" s="843" t="s">
        <v>2510</v>
      </c>
      <c r="D23" s="844"/>
      <c r="E23" s="845"/>
      <c r="F23" s="846"/>
      <c r="G23" s="847"/>
      <c r="H23" s="333"/>
      <c r="I23" s="333"/>
      <c r="J23" s="333"/>
      <c r="K23" s="333"/>
      <c r="L23" s="333"/>
      <c r="M23" s="333"/>
      <c r="N23" s="330"/>
      <c r="O23" s="330"/>
      <c r="P23" s="330"/>
      <c r="Q23" s="330"/>
      <c r="R23" s="330"/>
      <c r="S23" s="330"/>
      <c r="T23" s="334"/>
      <c r="U23" s="330"/>
      <c r="V23" s="335"/>
      <c r="W23" s="335"/>
      <c r="X23" s="335"/>
      <c r="Y23" s="335"/>
      <c r="Z23" s="335"/>
      <c r="AA23" s="335"/>
      <c r="AB23" s="335"/>
      <c r="AC23" s="335"/>
      <c r="AD23" s="335"/>
      <c r="AE23" s="335" t="s">
        <v>2511</v>
      </c>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42" t="str">
        <f>C23</f>
        <v>akumulační box 60 ks, spojka 80 ks, klip 186 ks, geotextílie 43 m2</v>
      </c>
      <c r="BB23" s="335"/>
      <c r="BC23" s="335"/>
      <c r="BD23" s="335"/>
      <c r="BE23" s="335"/>
      <c r="BF23" s="335"/>
      <c r="BG23" s="335"/>
      <c r="BH23" s="335"/>
    </row>
    <row r="24" spans="1:31" ht="12">
      <c r="A24" s="336" t="s">
        <v>2479</v>
      </c>
      <c r="B24" s="336" t="s">
        <v>156</v>
      </c>
      <c r="C24" s="337" t="s">
        <v>470</v>
      </c>
      <c r="D24" s="338"/>
      <c r="E24" s="339"/>
      <c r="F24" s="340"/>
      <c r="G24" s="340">
        <f>SUMIF(AE25:AE25,"&lt;&gt;NOR",G25:G25)</f>
        <v>0</v>
      </c>
      <c r="H24" s="340"/>
      <c r="I24" s="340">
        <f>SUM(I25:I25)</f>
        <v>0</v>
      </c>
      <c r="J24" s="340"/>
      <c r="K24" s="340">
        <f>SUM(K25:K25)</f>
        <v>0</v>
      </c>
      <c r="L24" s="340"/>
      <c r="M24" s="340">
        <f>SUM(M25:M25)</f>
        <v>0</v>
      </c>
      <c r="N24" s="338"/>
      <c r="O24" s="338">
        <f>SUM(O25:O25)</f>
        <v>13.23539</v>
      </c>
      <c r="P24" s="338"/>
      <c r="Q24" s="338">
        <f>SUM(Q25:Q25)</f>
        <v>0</v>
      </c>
      <c r="R24" s="338"/>
      <c r="S24" s="338"/>
      <c r="T24" s="341"/>
      <c r="U24" s="338">
        <f>SUM(U25:U25)</f>
        <v>11.87</v>
      </c>
      <c r="AE24" s="190" t="s">
        <v>2480</v>
      </c>
    </row>
    <row r="25" spans="1:60" ht="12" outlineLevel="1">
      <c r="A25" s="328">
        <v>14</v>
      </c>
      <c r="B25" s="328" t="s">
        <v>2512</v>
      </c>
      <c r="C25" s="329" t="s">
        <v>2513</v>
      </c>
      <c r="D25" s="330" t="s">
        <v>167</v>
      </c>
      <c r="E25" s="331">
        <v>7</v>
      </c>
      <c r="F25" s="332"/>
      <c r="G25" s="333">
        <f>ROUND(E25*F25,2)</f>
        <v>0</v>
      </c>
      <c r="H25" s="332"/>
      <c r="I25" s="333">
        <f>ROUND(E25*H25,2)</f>
        <v>0</v>
      </c>
      <c r="J25" s="332"/>
      <c r="K25" s="333">
        <f>ROUND(E25*J25,2)</f>
        <v>0</v>
      </c>
      <c r="L25" s="333">
        <v>21</v>
      </c>
      <c r="M25" s="333">
        <f>G25*(1+L25/100)</f>
        <v>0</v>
      </c>
      <c r="N25" s="330">
        <v>1.89077</v>
      </c>
      <c r="O25" s="330">
        <f>ROUND(E25*N25,5)</f>
        <v>13.23539</v>
      </c>
      <c r="P25" s="330">
        <v>0</v>
      </c>
      <c r="Q25" s="330">
        <f>ROUND(E25*P25,5)</f>
        <v>0</v>
      </c>
      <c r="R25" s="330"/>
      <c r="S25" s="330"/>
      <c r="T25" s="334">
        <v>1.695</v>
      </c>
      <c r="U25" s="330">
        <f>ROUND(E25*T25,2)</f>
        <v>11.87</v>
      </c>
      <c r="V25" s="335"/>
      <c r="W25" s="335"/>
      <c r="X25" s="335"/>
      <c r="Y25" s="335"/>
      <c r="Z25" s="335"/>
      <c r="AA25" s="335"/>
      <c r="AB25" s="335"/>
      <c r="AC25" s="335"/>
      <c r="AD25" s="335"/>
      <c r="AE25" s="335" t="s">
        <v>2486</v>
      </c>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c r="BB25" s="335"/>
      <c r="BC25" s="335"/>
      <c r="BD25" s="335"/>
      <c r="BE25" s="335"/>
      <c r="BF25" s="335"/>
      <c r="BG25" s="335"/>
      <c r="BH25" s="335"/>
    </row>
    <row r="26" spans="1:31" ht="12">
      <c r="A26" s="336" t="s">
        <v>2479</v>
      </c>
      <c r="B26" s="336" t="s">
        <v>187</v>
      </c>
      <c r="C26" s="337" t="s">
        <v>2443</v>
      </c>
      <c r="D26" s="338"/>
      <c r="E26" s="339"/>
      <c r="F26" s="340"/>
      <c r="G26" s="340">
        <f>SUMIF(AE27:AE44,"&lt;&gt;NOR",G27:G44)</f>
        <v>0</v>
      </c>
      <c r="H26" s="340"/>
      <c r="I26" s="340">
        <f>SUM(I27:I44)</f>
        <v>0</v>
      </c>
      <c r="J26" s="340"/>
      <c r="K26" s="340">
        <f>SUM(K27:K44)</f>
        <v>0</v>
      </c>
      <c r="L26" s="340"/>
      <c r="M26" s="340">
        <f>SUM(M27:M44)</f>
        <v>0</v>
      </c>
      <c r="N26" s="338"/>
      <c r="O26" s="338">
        <f>SUM(O27:O44)</f>
        <v>6.195399999999999</v>
      </c>
      <c r="P26" s="338"/>
      <c r="Q26" s="338">
        <f>SUM(Q27:Q44)</f>
        <v>0</v>
      </c>
      <c r="R26" s="338"/>
      <c r="S26" s="338"/>
      <c r="T26" s="341"/>
      <c r="U26" s="338">
        <f>SUM(U27:U44)</f>
        <v>34.1</v>
      </c>
      <c r="AE26" s="190" t="s">
        <v>2480</v>
      </c>
    </row>
    <row r="27" spans="1:60" ht="20.4" outlineLevel="1">
      <c r="A27" s="328">
        <v>15</v>
      </c>
      <c r="B27" s="328" t="s">
        <v>2514</v>
      </c>
      <c r="C27" s="329" t="s">
        <v>2515</v>
      </c>
      <c r="D27" s="330" t="s">
        <v>467</v>
      </c>
      <c r="E27" s="331">
        <v>22</v>
      </c>
      <c r="F27" s="332"/>
      <c r="G27" s="333">
        <f aca="true" t="shared" si="7" ref="G27:G43">ROUND(E27*F27,2)</f>
        <v>0</v>
      </c>
      <c r="H27" s="332"/>
      <c r="I27" s="333">
        <f aca="true" t="shared" si="8" ref="I27:I43">ROUND(E27*H27,2)</f>
        <v>0</v>
      </c>
      <c r="J27" s="332"/>
      <c r="K27" s="333">
        <f aca="true" t="shared" si="9" ref="K27:K43">ROUND(E27*J27,2)</f>
        <v>0</v>
      </c>
      <c r="L27" s="333">
        <v>21</v>
      </c>
      <c r="M27" s="333">
        <f aca="true" t="shared" si="10" ref="M27:M43">G27*(1+L27/100)</f>
        <v>0</v>
      </c>
      <c r="N27" s="330">
        <v>0.009</v>
      </c>
      <c r="O27" s="330">
        <f aca="true" t="shared" si="11" ref="O27:O43">ROUND(E27*N27,5)</f>
        <v>0.198</v>
      </c>
      <c r="P27" s="330">
        <v>0</v>
      </c>
      <c r="Q27" s="330">
        <f aca="true" t="shared" si="12" ref="Q27:Q43">ROUND(E27*P27,5)</f>
        <v>0</v>
      </c>
      <c r="R27" s="330"/>
      <c r="S27" s="330"/>
      <c r="T27" s="334">
        <v>0.24782</v>
      </c>
      <c r="U27" s="330">
        <f aca="true" t="shared" si="13" ref="U27:U43">ROUND(E27*T27,2)</f>
        <v>5.45</v>
      </c>
      <c r="V27" s="335"/>
      <c r="W27" s="335"/>
      <c r="X27" s="335"/>
      <c r="Y27" s="335"/>
      <c r="Z27" s="335"/>
      <c r="AA27" s="335"/>
      <c r="AB27" s="335"/>
      <c r="AC27" s="335"/>
      <c r="AD27" s="335"/>
      <c r="AE27" s="335" t="s">
        <v>2486</v>
      </c>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335"/>
      <c r="BF27" s="335"/>
      <c r="BG27" s="335"/>
      <c r="BH27" s="335"/>
    </row>
    <row r="28" spans="1:60" ht="20.4" outlineLevel="1">
      <c r="A28" s="328">
        <v>16</v>
      </c>
      <c r="B28" s="328" t="s">
        <v>2516</v>
      </c>
      <c r="C28" s="329" t="s">
        <v>2517</v>
      </c>
      <c r="D28" s="330" t="s">
        <v>467</v>
      </c>
      <c r="E28" s="331">
        <v>13</v>
      </c>
      <c r="F28" s="332"/>
      <c r="G28" s="333">
        <f t="shared" si="7"/>
        <v>0</v>
      </c>
      <c r="H28" s="332"/>
      <c r="I28" s="333">
        <f t="shared" si="8"/>
        <v>0</v>
      </c>
      <c r="J28" s="332"/>
      <c r="K28" s="333">
        <f t="shared" si="9"/>
        <v>0</v>
      </c>
      <c r="L28" s="333">
        <v>21</v>
      </c>
      <c r="M28" s="333">
        <f t="shared" si="10"/>
        <v>0</v>
      </c>
      <c r="N28" s="330">
        <v>0.008</v>
      </c>
      <c r="O28" s="330">
        <f t="shared" si="11"/>
        <v>0.104</v>
      </c>
      <c r="P28" s="330">
        <v>0</v>
      </c>
      <c r="Q28" s="330">
        <f t="shared" si="12"/>
        <v>0</v>
      </c>
      <c r="R28" s="330"/>
      <c r="S28" s="330"/>
      <c r="T28" s="334">
        <v>0.24782</v>
      </c>
      <c r="U28" s="330">
        <f t="shared" si="13"/>
        <v>3.22</v>
      </c>
      <c r="V28" s="335"/>
      <c r="W28" s="335"/>
      <c r="X28" s="335"/>
      <c r="Y28" s="335"/>
      <c r="Z28" s="335"/>
      <c r="AA28" s="335"/>
      <c r="AB28" s="335"/>
      <c r="AC28" s="335"/>
      <c r="AD28" s="335"/>
      <c r="AE28" s="335" t="s">
        <v>2486</v>
      </c>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row>
    <row r="29" spans="1:60" ht="20.4" outlineLevel="1">
      <c r="A29" s="328">
        <v>17</v>
      </c>
      <c r="B29" s="328" t="s">
        <v>2518</v>
      </c>
      <c r="C29" s="329" t="s">
        <v>2519</v>
      </c>
      <c r="D29" s="330" t="s">
        <v>467</v>
      </c>
      <c r="E29" s="331">
        <v>2</v>
      </c>
      <c r="F29" s="332"/>
      <c r="G29" s="333">
        <f t="shared" si="7"/>
        <v>0</v>
      </c>
      <c r="H29" s="332"/>
      <c r="I29" s="333">
        <f t="shared" si="8"/>
        <v>0</v>
      </c>
      <c r="J29" s="332"/>
      <c r="K29" s="333">
        <f t="shared" si="9"/>
        <v>0</v>
      </c>
      <c r="L29" s="333">
        <v>21</v>
      </c>
      <c r="M29" s="333">
        <f t="shared" si="10"/>
        <v>0</v>
      </c>
      <c r="N29" s="330">
        <v>0.08205</v>
      </c>
      <c r="O29" s="330">
        <f t="shared" si="11"/>
        <v>0.1641</v>
      </c>
      <c r="P29" s="330">
        <v>0</v>
      </c>
      <c r="Q29" s="330">
        <f t="shared" si="12"/>
        <v>0</v>
      </c>
      <c r="R29" s="330"/>
      <c r="S29" s="330"/>
      <c r="T29" s="334">
        <v>0.12391</v>
      </c>
      <c r="U29" s="330">
        <f t="shared" si="13"/>
        <v>0.25</v>
      </c>
      <c r="V29" s="335"/>
      <c r="W29" s="335"/>
      <c r="X29" s="335"/>
      <c r="Y29" s="335"/>
      <c r="Z29" s="335"/>
      <c r="AA29" s="335"/>
      <c r="AB29" s="335"/>
      <c r="AC29" s="335"/>
      <c r="AD29" s="335"/>
      <c r="AE29" s="335" t="s">
        <v>2486</v>
      </c>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row>
    <row r="30" spans="1:60" ht="20.4" outlineLevel="1">
      <c r="A30" s="328">
        <v>18</v>
      </c>
      <c r="B30" s="328" t="s">
        <v>2520</v>
      </c>
      <c r="C30" s="329" t="s">
        <v>2521</v>
      </c>
      <c r="D30" s="330" t="s">
        <v>467</v>
      </c>
      <c r="E30" s="331">
        <v>1</v>
      </c>
      <c r="F30" s="332"/>
      <c r="G30" s="333">
        <f t="shared" si="7"/>
        <v>0</v>
      </c>
      <c r="H30" s="332"/>
      <c r="I30" s="333">
        <f t="shared" si="8"/>
        <v>0</v>
      </c>
      <c r="J30" s="332"/>
      <c r="K30" s="333">
        <f t="shared" si="9"/>
        <v>0</v>
      </c>
      <c r="L30" s="333">
        <v>21</v>
      </c>
      <c r="M30" s="333">
        <f t="shared" si="10"/>
        <v>0</v>
      </c>
      <c r="N30" s="330">
        <v>0.08205</v>
      </c>
      <c r="O30" s="330">
        <f t="shared" si="11"/>
        <v>0.08205</v>
      </c>
      <c r="P30" s="330">
        <v>0</v>
      </c>
      <c r="Q30" s="330">
        <f t="shared" si="12"/>
        <v>0</v>
      </c>
      <c r="R30" s="330"/>
      <c r="S30" s="330"/>
      <c r="T30" s="334">
        <v>0.12391</v>
      </c>
      <c r="U30" s="330">
        <f t="shared" si="13"/>
        <v>0.12</v>
      </c>
      <c r="V30" s="335"/>
      <c r="W30" s="335"/>
      <c r="X30" s="335"/>
      <c r="Y30" s="335"/>
      <c r="Z30" s="335"/>
      <c r="AA30" s="335"/>
      <c r="AB30" s="335"/>
      <c r="AC30" s="335"/>
      <c r="AD30" s="335"/>
      <c r="AE30" s="335" t="s">
        <v>2486</v>
      </c>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row>
    <row r="31" spans="1:60" ht="20.4" outlineLevel="1">
      <c r="A31" s="328">
        <v>19</v>
      </c>
      <c r="B31" s="328" t="s">
        <v>2522</v>
      </c>
      <c r="C31" s="329" t="s">
        <v>2523</v>
      </c>
      <c r="D31" s="330" t="s">
        <v>467</v>
      </c>
      <c r="E31" s="331">
        <v>3</v>
      </c>
      <c r="F31" s="332"/>
      <c r="G31" s="333">
        <f t="shared" si="7"/>
        <v>0</v>
      </c>
      <c r="H31" s="332"/>
      <c r="I31" s="333">
        <f t="shared" si="8"/>
        <v>0</v>
      </c>
      <c r="J31" s="332"/>
      <c r="K31" s="333">
        <f t="shared" si="9"/>
        <v>0</v>
      </c>
      <c r="L31" s="333">
        <v>21</v>
      </c>
      <c r="M31" s="333">
        <f t="shared" si="10"/>
        <v>0</v>
      </c>
      <c r="N31" s="330">
        <v>0.00042</v>
      </c>
      <c r="O31" s="330">
        <f t="shared" si="11"/>
        <v>0.00126</v>
      </c>
      <c r="P31" s="330">
        <v>0</v>
      </c>
      <c r="Q31" s="330">
        <f t="shared" si="12"/>
        <v>0</v>
      </c>
      <c r="R31" s="330"/>
      <c r="S31" s="330"/>
      <c r="T31" s="334">
        <v>0.02</v>
      </c>
      <c r="U31" s="330">
        <f t="shared" si="13"/>
        <v>0.06</v>
      </c>
      <c r="V31" s="335"/>
      <c r="W31" s="335"/>
      <c r="X31" s="335"/>
      <c r="Y31" s="335"/>
      <c r="Z31" s="335"/>
      <c r="AA31" s="335"/>
      <c r="AB31" s="335"/>
      <c r="AC31" s="335"/>
      <c r="AD31" s="335"/>
      <c r="AE31" s="335" t="s">
        <v>2486</v>
      </c>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row>
    <row r="32" spans="1:60" ht="20.4" outlineLevel="1">
      <c r="A32" s="328">
        <v>20</v>
      </c>
      <c r="B32" s="328" t="s">
        <v>2524</v>
      </c>
      <c r="C32" s="329" t="s">
        <v>2525</v>
      </c>
      <c r="D32" s="330" t="s">
        <v>467</v>
      </c>
      <c r="E32" s="331">
        <v>1</v>
      </c>
      <c r="F32" s="332"/>
      <c r="G32" s="333">
        <f t="shared" si="7"/>
        <v>0</v>
      </c>
      <c r="H32" s="332"/>
      <c r="I32" s="333">
        <f t="shared" si="8"/>
        <v>0</v>
      </c>
      <c r="J32" s="332"/>
      <c r="K32" s="333">
        <f t="shared" si="9"/>
        <v>0</v>
      </c>
      <c r="L32" s="333">
        <v>21</v>
      </c>
      <c r="M32" s="333">
        <f t="shared" si="10"/>
        <v>0</v>
      </c>
      <c r="N32" s="330">
        <v>0.00042</v>
      </c>
      <c r="O32" s="330">
        <f t="shared" si="11"/>
        <v>0.00042</v>
      </c>
      <c r="P32" s="330">
        <v>0</v>
      </c>
      <c r="Q32" s="330">
        <f t="shared" si="12"/>
        <v>0</v>
      </c>
      <c r="R32" s="330"/>
      <c r="S32" s="330"/>
      <c r="T32" s="334">
        <v>0.02</v>
      </c>
      <c r="U32" s="330">
        <f t="shared" si="13"/>
        <v>0.02</v>
      </c>
      <c r="V32" s="335"/>
      <c r="W32" s="335"/>
      <c r="X32" s="335"/>
      <c r="Y32" s="335"/>
      <c r="Z32" s="335"/>
      <c r="AA32" s="335"/>
      <c r="AB32" s="335"/>
      <c r="AC32" s="335"/>
      <c r="AD32" s="335"/>
      <c r="AE32" s="335" t="s">
        <v>2486</v>
      </c>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row>
    <row r="33" spans="1:60" ht="20.4" outlineLevel="1">
      <c r="A33" s="328">
        <v>21</v>
      </c>
      <c r="B33" s="328" t="s">
        <v>2526</v>
      </c>
      <c r="C33" s="329" t="s">
        <v>2527</v>
      </c>
      <c r="D33" s="330" t="s">
        <v>467</v>
      </c>
      <c r="E33" s="331">
        <v>2</v>
      </c>
      <c r="F33" s="332"/>
      <c r="G33" s="333">
        <f t="shared" si="7"/>
        <v>0</v>
      </c>
      <c r="H33" s="332"/>
      <c r="I33" s="333">
        <f t="shared" si="8"/>
        <v>0</v>
      </c>
      <c r="J33" s="332"/>
      <c r="K33" s="333">
        <f t="shared" si="9"/>
        <v>0</v>
      </c>
      <c r="L33" s="333">
        <v>21</v>
      </c>
      <c r="M33" s="333">
        <f t="shared" si="10"/>
        <v>0</v>
      </c>
      <c r="N33" s="330">
        <v>0.00042</v>
      </c>
      <c r="O33" s="330">
        <f t="shared" si="11"/>
        <v>0.00084</v>
      </c>
      <c r="P33" s="330">
        <v>0</v>
      </c>
      <c r="Q33" s="330">
        <f t="shared" si="12"/>
        <v>0</v>
      </c>
      <c r="R33" s="330"/>
      <c r="S33" s="330"/>
      <c r="T33" s="334">
        <v>0.02</v>
      </c>
      <c r="U33" s="330">
        <f t="shared" si="13"/>
        <v>0.04</v>
      </c>
      <c r="V33" s="335"/>
      <c r="W33" s="335"/>
      <c r="X33" s="335"/>
      <c r="Y33" s="335"/>
      <c r="Z33" s="335"/>
      <c r="AA33" s="335"/>
      <c r="AB33" s="335"/>
      <c r="AC33" s="335"/>
      <c r="AD33" s="335"/>
      <c r="AE33" s="335" t="s">
        <v>2486</v>
      </c>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row>
    <row r="34" spans="1:60" ht="20.4" outlineLevel="1">
      <c r="A34" s="328">
        <v>22</v>
      </c>
      <c r="B34" s="328" t="s">
        <v>2528</v>
      </c>
      <c r="C34" s="329" t="s">
        <v>2529</v>
      </c>
      <c r="D34" s="330" t="s">
        <v>253</v>
      </c>
      <c r="E34" s="331">
        <v>22</v>
      </c>
      <c r="F34" s="332"/>
      <c r="G34" s="333">
        <f t="shared" si="7"/>
        <v>0</v>
      </c>
      <c r="H34" s="332"/>
      <c r="I34" s="333">
        <f t="shared" si="8"/>
        <v>0</v>
      </c>
      <c r="J34" s="332"/>
      <c r="K34" s="333">
        <f t="shared" si="9"/>
        <v>0</v>
      </c>
      <c r="L34" s="333">
        <v>21</v>
      </c>
      <c r="M34" s="333">
        <f t="shared" si="10"/>
        <v>0</v>
      </c>
      <c r="N34" s="330">
        <v>0.1126</v>
      </c>
      <c r="O34" s="330">
        <f t="shared" si="11"/>
        <v>2.4772</v>
      </c>
      <c r="P34" s="330">
        <v>0</v>
      </c>
      <c r="Q34" s="330">
        <f t="shared" si="12"/>
        <v>0</v>
      </c>
      <c r="R34" s="330"/>
      <c r="S34" s="330"/>
      <c r="T34" s="334">
        <v>0.5525</v>
      </c>
      <c r="U34" s="330">
        <f t="shared" si="13"/>
        <v>12.16</v>
      </c>
      <c r="V34" s="335"/>
      <c r="W34" s="335"/>
      <c r="X34" s="335"/>
      <c r="Y34" s="335"/>
      <c r="Z34" s="335"/>
      <c r="AA34" s="335"/>
      <c r="AB34" s="335"/>
      <c r="AC34" s="335"/>
      <c r="AD34" s="335"/>
      <c r="AE34" s="335" t="s">
        <v>2486</v>
      </c>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5"/>
      <c r="BH34" s="335"/>
    </row>
    <row r="35" spans="1:60" ht="20.4" outlineLevel="1">
      <c r="A35" s="328">
        <v>23</v>
      </c>
      <c r="B35" s="328" t="s">
        <v>2530</v>
      </c>
      <c r="C35" s="329" t="s">
        <v>2531</v>
      </c>
      <c r="D35" s="330" t="s">
        <v>253</v>
      </c>
      <c r="E35" s="331">
        <v>13</v>
      </c>
      <c r="F35" s="332"/>
      <c r="G35" s="333">
        <f t="shared" si="7"/>
        <v>0</v>
      </c>
      <c r="H35" s="332"/>
      <c r="I35" s="333">
        <f t="shared" si="8"/>
        <v>0</v>
      </c>
      <c r="J35" s="332"/>
      <c r="K35" s="333">
        <f t="shared" si="9"/>
        <v>0</v>
      </c>
      <c r="L35" s="333">
        <v>21</v>
      </c>
      <c r="M35" s="333">
        <f t="shared" si="10"/>
        <v>0</v>
      </c>
      <c r="N35" s="330">
        <v>0.0901</v>
      </c>
      <c r="O35" s="330">
        <f t="shared" si="11"/>
        <v>1.1713</v>
      </c>
      <c r="P35" s="330">
        <v>0</v>
      </c>
      <c r="Q35" s="330">
        <f t="shared" si="12"/>
        <v>0</v>
      </c>
      <c r="R35" s="330"/>
      <c r="S35" s="330"/>
      <c r="T35" s="334">
        <v>0.4415</v>
      </c>
      <c r="U35" s="330">
        <f t="shared" si="13"/>
        <v>5.74</v>
      </c>
      <c r="V35" s="335"/>
      <c r="W35" s="335"/>
      <c r="X35" s="335"/>
      <c r="Y35" s="335"/>
      <c r="Z35" s="335"/>
      <c r="AA35" s="335"/>
      <c r="AB35" s="335"/>
      <c r="AC35" s="335"/>
      <c r="AD35" s="335"/>
      <c r="AE35" s="335" t="s">
        <v>2486</v>
      </c>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row>
    <row r="36" spans="1:60" ht="20.4" outlineLevel="1">
      <c r="A36" s="328">
        <v>24</v>
      </c>
      <c r="B36" s="328" t="s">
        <v>2532</v>
      </c>
      <c r="C36" s="329" t="s">
        <v>2533</v>
      </c>
      <c r="D36" s="330" t="s">
        <v>467</v>
      </c>
      <c r="E36" s="331">
        <v>1</v>
      </c>
      <c r="F36" s="332"/>
      <c r="G36" s="333">
        <f t="shared" si="7"/>
        <v>0</v>
      </c>
      <c r="H36" s="332"/>
      <c r="I36" s="333">
        <f t="shared" si="8"/>
        <v>0</v>
      </c>
      <c r="J36" s="332"/>
      <c r="K36" s="333">
        <f t="shared" si="9"/>
        <v>0</v>
      </c>
      <c r="L36" s="333">
        <v>21</v>
      </c>
      <c r="M36" s="333">
        <f t="shared" si="10"/>
        <v>0</v>
      </c>
      <c r="N36" s="330">
        <v>0.12895</v>
      </c>
      <c r="O36" s="330">
        <f t="shared" si="11"/>
        <v>0.12895</v>
      </c>
      <c r="P36" s="330">
        <v>0</v>
      </c>
      <c r="Q36" s="330">
        <f t="shared" si="12"/>
        <v>0</v>
      </c>
      <c r="R36" s="330"/>
      <c r="S36" s="330"/>
      <c r="T36" s="334">
        <v>0.51</v>
      </c>
      <c r="U36" s="330">
        <f t="shared" si="13"/>
        <v>0.51</v>
      </c>
      <c r="V36" s="335"/>
      <c r="W36" s="335"/>
      <c r="X36" s="335"/>
      <c r="Y36" s="335"/>
      <c r="Z36" s="335"/>
      <c r="AA36" s="335"/>
      <c r="AB36" s="335"/>
      <c r="AC36" s="335"/>
      <c r="AD36" s="335"/>
      <c r="AE36" s="335" t="s">
        <v>2483</v>
      </c>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5"/>
      <c r="BG36" s="335"/>
      <c r="BH36" s="335"/>
    </row>
    <row r="37" spans="1:60" ht="20.4" outlineLevel="1">
      <c r="A37" s="328">
        <v>25</v>
      </c>
      <c r="B37" s="328" t="s">
        <v>2534</v>
      </c>
      <c r="C37" s="329" t="s">
        <v>2535</v>
      </c>
      <c r="D37" s="330" t="s">
        <v>467</v>
      </c>
      <c r="E37" s="331">
        <v>45</v>
      </c>
      <c r="F37" s="332"/>
      <c r="G37" s="333">
        <f t="shared" si="7"/>
        <v>0</v>
      </c>
      <c r="H37" s="332"/>
      <c r="I37" s="333">
        <f t="shared" si="8"/>
        <v>0</v>
      </c>
      <c r="J37" s="332"/>
      <c r="K37" s="333">
        <f t="shared" si="9"/>
        <v>0</v>
      </c>
      <c r="L37" s="333">
        <v>21</v>
      </c>
      <c r="M37" s="333">
        <f t="shared" si="10"/>
        <v>0</v>
      </c>
      <c r="N37" s="330">
        <v>0.00357</v>
      </c>
      <c r="O37" s="330">
        <f t="shared" si="11"/>
        <v>0.16065</v>
      </c>
      <c r="P37" s="330">
        <v>0</v>
      </c>
      <c r="Q37" s="330">
        <f t="shared" si="12"/>
        <v>0</v>
      </c>
      <c r="R37" s="330"/>
      <c r="S37" s="330"/>
      <c r="T37" s="334">
        <v>0.05</v>
      </c>
      <c r="U37" s="330">
        <f t="shared" si="13"/>
        <v>2.25</v>
      </c>
      <c r="V37" s="335"/>
      <c r="W37" s="335"/>
      <c r="X37" s="335"/>
      <c r="Y37" s="335"/>
      <c r="Z37" s="335"/>
      <c r="AA37" s="335"/>
      <c r="AB37" s="335"/>
      <c r="AC37" s="335"/>
      <c r="AD37" s="335"/>
      <c r="AE37" s="335" t="s">
        <v>2486</v>
      </c>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5"/>
      <c r="BG37" s="335"/>
      <c r="BH37" s="335"/>
    </row>
    <row r="38" spans="1:60" ht="20.4" outlineLevel="1">
      <c r="A38" s="328">
        <v>26</v>
      </c>
      <c r="B38" s="328" t="s">
        <v>2522</v>
      </c>
      <c r="C38" s="329" t="s">
        <v>2536</v>
      </c>
      <c r="D38" s="330" t="s">
        <v>467</v>
      </c>
      <c r="E38" s="331">
        <v>1</v>
      </c>
      <c r="F38" s="332"/>
      <c r="G38" s="333">
        <f t="shared" si="7"/>
        <v>0</v>
      </c>
      <c r="H38" s="332"/>
      <c r="I38" s="333">
        <f t="shared" si="8"/>
        <v>0</v>
      </c>
      <c r="J38" s="332"/>
      <c r="K38" s="333">
        <f t="shared" si="9"/>
        <v>0</v>
      </c>
      <c r="L38" s="333">
        <v>21</v>
      </c>
      <c r="M38" s="333">
        <f t="shared" si="10"/>
        <v>0</v>
      </c>
      <c r="N38" s="330">
        <v>0.00179</v>
      </c>
      <c r="O38" s="330">
        <f t="shared" si="11"/>
        <v>0.00179</v>
      </c>
      <c r="P38" s="330">
        <v>0</v>
      </c>
      <c r="Q38" s="330">
        <f t="shared" si="12"/>
        <v>0</v>
      </c>
      <c r="R38" s="330"/>
      <c r="S38" s="330"/>
      <c r="T38" s="334">
        <v>0.05</v>
      </c>
      <c r="U38" s="330">
        <f t="shared" si="13"/>
        <v>0.05</v>
      </c>
      <c r="V38" s="335"/>
      <c r="W38" s="335"/>
      <c r="X38" s="335"/>
      <c r="Y38" s="335"/>
      <c r="Z38" s="335"/>
      <c r="AA38" s="335"/>
      <c r="AB38" s="335"/>
      <c r="AC38" s="335"/>
      <c r="AD38" s="335"/>
      <c r="AE38" s="335" t="s">
        <v>2486</v>
      </c>
      <c r="AF38" s="335"/>
      <c r="AG38" s="335"/>
      <c r="AH38" s="335"/>
      <c r="AI38" s="335"/>
      <c r="AJ38" s="335"/>
      <c r="AK38" s="335"/>
      <c r="AL38" s="335"/>
      <c r="AM38" s="335"/>
      <c r="AN38" s="335"/>
      <c r="AO38" s="335"/>
      <c r="AP38" s="335"/>
      <c r="AQ38" s="335"/>
      <c r="AR38" s="335"/>
      <c r="AS38" s="335"/>
      <c r="AT38" s="335"/>
      <c r="AU38" s="335"/>
      <c r="AV38" s="335"/>
      <c r="AW38" s="335"/>
      <c r="AX38" s="335"/>
      <c r="AY38" s="335"/>
      <c r="AZ38" s="335"/>
      <c r="BA38" s="335"/>
      <c r="BB38" s="335"/>
      <c r="BC38" s="335"/>
      <c r="BD38" s="335"/>
      <c r="BE38" s="335"/>
      <c r="BF38" s="335"/>
      <c r="BG38" s="335"/>
      <c r="BH38" s="335"/>
    </row>
    <row r="39" spans="1:60" ht="20.4" outlineLevel="1">
      <c r="A39" s="328">
        <v>27</v>
      </c>
      <c r="B39" s="328" t="s">
        <v>2524</v>
      </c>
      <c r="C39" s="329" t="s">
        <v>2537</v>
      </c>
      <c r="D39" s="330" t="s">
        <v>467</v>
      </c>
      <c r="E39" s="331">
        <v>11</v>
      </c>
      <c r="F39" s="332"/>
      <c r="G39" s="333">
        <f t="shared" si="7"/>
        <v>0</v>
      </c>
      <c r="H39" s="332"/>
      <c r="I39" s="333">
        <f t="shared" si="8"/>
        <v>0</v>
      </c>
      <c r="J39" s="332"/>
      <c r="K39" s="333">
        <f t="shared" si="9"/>
        <v>0</v>
      </c>
      <c r="L39" s="333">
        <v>21</v>
      </c>
      <c r="M39" s="333">
        <f t="shared" si="10"/>
        <v>0</v>
      </c>
      <c r="N39" s="330">
        <v>0.00179</v>
      </c>
      <c r="O39" s="330">
        <f t="shared" si="11"/>
        <v>0.01969</v>
      </c>
      <c r="P39" s="330">
        <v>0</v>
      </c>
      <c r="Q39" s="330">
        <f t="shared" si="12"/>
        <v>0</v>
      </c>
      <c r="R39" s="330"/>
      <c r="S39" s="330"/>
      <c r="T39" s="334">
        <v>0.05</v>
      </c>
      <c r="U39" s="330">
        <f t="shared" si="13"/>
        <v>0.55</v>
      </c>
      <c r="V39" s="335"/>
      <c r="W39" s="335"/>
      <c r="X39" s="335"/>
      <c r="Y39" s="335"/>
      <c r="Z39" s="335"/>
      <c r="AA39" s="335"/>
      <c r="AB39" s="335"/>
      <c r="AC39" s="335"/>
      <c r="AD39" s="335"/>
      <c r="AE39" s="335" t="s">
        <v>2486</v>
      </c>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row>
    <row r="40" spans="1:60" ht="20.4" outlineLevel="1">
      <c r="A40" s="328">
        <v>28</v>
      </c>
      <c r="B40" s="328" t="s">
        <v>2538</v>
      </c>
      <c r="C40" s="329" t="s">
        <v>2539</v>
      </c>
      <c r="D40" s="330" t="s">
        <v>467</v>
      </c>
      <c r="E40" s="331">
        <v>3</v>
      </c>
      <c r="F40" s="332"/>
      <c r="G40" s="333">
        <f t="shared" si="7"/>
        <v>0</v>
      </c>
      <c r="H40" s="332"/>
      <c r="I40" s="333">
        <f t="shared" si="8"/>
        <v>0</v>
      </c>
      <c r="J40" s="332"/>
      <c r="K40" s="333">
        <f t="shared" si="9"/>
        <v>0</v>
      </c>
      <c r="L40" s="333">
        <v>21</v>
      </c>
      <c r="M40" s="333">
        <f t="shared" si="10"/>
        <v>0</v>
      </c>
      <c r="N40" s="330">
        <v>0.00179</v>
      </c>
      <c r="O40" s="330">
        <f t="shared" si="11"/>
        <v>0.00537</v>
      </c>
      <c r="P40" s="330">
        <v>0</v>
      </c>
      <c r="Q40" s="330">
        <f t="shared" si="12"/>
        <v>0</v>
      </c>
      <c r="R40" s="330"/>
      <c r="S40" s="330"/>
      <c r="T40" s="334">
        <v>0.05</v>
      </c>
      <c r="U40" s="330">
        <f t="shared" si="13"/>
        <v>0.15</v>
      </c>
      <c r="V40" s="335"/>
      <c r="W40" s="335"/>
      <c r="X40" s="335"/>
      <c r="Y40" s="335"/>
      <c r="Z40" s="335"/>
      <c r="AA40" s="335"/>
      <c r="AB40" s="335"/>
      <c r="AC40" s="335"/>
      <c r="AD40" s="335"/>
      <c r="AE40" s="335" t="s">
        <v>2486</v>
      </c>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5"/>
      <c r="BH40" s="335"/>
    </row>
    <row r="41" spans="1:60" ht="12" outlineLevel="1">
      <c r="A41" s="328">
        <v>29</v>
      </c>
      <c r="B41" s="328" t="s">
        <v>2540</v>
      </c>
      <c r="C41" s="329" t="s">
        <v>2541</v>
      </c>
      <c r="D41" s="330" t="s">
        <v>467</v>
      </c>
      <c r="E41" s="331">
        <v>16</v>
      </c>
      <c r="F41" s="332"/>
      <c r="G41" s="333">
        <f t="shared" si="7"/>
        <v>0</v>
      </c>
      <c r="H41" s="332"/>
      <c r="I41" s="333">
        <f t="shared" si="8"/>
        <v>0</v>
      </c>
      <c r="J41" s="332"/>
      <c r="K41" s="333">
        <f t="shared" si="9"/>
        <v>0</v>
      </c>
      <c r="L41" s="333">
        <v>21</v>
      </c>
      <c r="M41" s="333">
        <f t="shared" si="10"/>
        <v>0</v>
      </c>
      <c r="N41" s="330">
        <v>0.0595</v>
      </c>
      <c r="O41" s="330">
        <f t="shared" si="11"/>
        <v>0.952</v>
      </c>
      <c r="P41" s="330">
        <v>0</v>
      </c>
      <c r="Q41" s="330">
        <f t="shared" si="12"/>
        <v>0</v>
      </c>
      <c r="R41" s="330"/>
      <c r="S41" s="330"/>
      <c r="T41" s="334">
        <v>0</v>
      </c>
      <c r="U41" s="330">
        <f t="shared" si="13"/>
        <v>0</v>
      </c>
      <c r="V41" s="335"/>
      <c r="W41" s="335"/>
      <c r="X41" s="335"/>
      <c r="Y41" s="335"/>
      <c r="Z41" s="335"/>
      <c r="AA41" s="335"/>
      <c r="AB41" s="335"/>
      <c r="AC41" s="335"/>
      <c r="AD41" s="335"/>
      <c r="AE41" s="335" t="s">
        <v>2542</v>
      </c>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c r="BE41" s="335"/>
      <c r="BF41" s="335"/>
      <c r="BG41" s="335"/>
      <c r="BH41" s="335"/>
    </row>
    <row r="42" spans="1:60" ht="20.4" outlineLevel="1">
      <c r="A42" s="328">
        <v>30</v>
      </c>
      <c r="B42" s="328" t="s">
        <v>2543</v>
      </c>
      <c r="C42" s="329" t="s">
        <v>2544</v>
      </c>
      <c r="D42" s="330" t="s">
        <v>253</v>
      </c>
      <c r="E42" s="331">
        <v>8</v>
      </c>
      <c r="F42" s="332"/>
      <c r="G42" s="333">
        <f t="shared" si="7"/>
        <v>0</v>
      </c>
      <c r="H42" s="332"/>
      <c r="I42" s="333">
        <f t="shared" si="8"/>
        <v>0</v>
      </c>
      <c r="J42" s="332"/>
      <c r="K42" s="333">
        <f t="shared" si="9"/>
        <v>0</v>
      </c>
      <c r="L42" s="333">
        <v>21</v>
      </c>
      <c r="M42" s="333">
        <f t="shared" si="10"/>
        <v>0</v>
      </c>
      <c r="N42" s="330">
        <v>0.0901</v>
      </c>
      <c r="O42" s="330">
        <f t="shared" si="11"/>
        <v>0.7208</v>
      </c>
      <c r="P42" s="330">
        <v>0</v>
      </c>
      <c r="Q42" s="330">
        <f t="shared" si="12"/>
        <v>0</v>
      </c>
      <c r="R42" s="330"/>
      <c r="S42" s="330"/>
      <c r="T42" s="334">
        <v>0.4415</v>
      </c>
      <c r="U42" s="330">
        <f t="shared" si="13"/>
        <v>3.53</v>
      </c>
      <c r="V42" s="335"/>
      <c r="W42" s="335"/>
      <c r="X42" s="335"/>
      <c r="Y42" s="335"/>
      <c r="Z42" s="335"/>
      <c r="AA42" s="335"/>
      <c r="AB42" s="335"/>
      <c r="AC42" s="335"/>
      <c r="AD42" s="335"/>
      <c r="AE42" s="335" t="s">
        <v>2486</v>
      </c>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c r="BF42" s="335"/>
      <c r="BG42" s="335"/>
      <c r="BH42" s="335"/>
    </row>
    <row r="43" spans="1:60" ht="20.4" outlineLevel="1">
      <c r="A43" s="328">
        <v>31</v>
      </c>
      <c r="B43" s="328" t="s">
        <v>2545</v>
      </c>
      <c r="C43" s="329" t="s">
        <v>2546</v>
      </c>
      <c r="D43" s="330" t="s">
        <v>467</v>
      </c>
      <c r="E43" s="331">
        <v>1</v>
      </c>
      <c r="F43" s="332"/>
      <c r="G43" s="333">
        <f t="shared" si="7"/>
        <v>0</v>
      </c>
      <c r="H43" s="332"/>
      <c r="I43" s="333">
        <f t="shared" si="8"/>
        <v>0</v>
      </c>
      <c r="J43" s="332"/>
      <c r="K43" s="333">
        <f t="shared" si="9"/>
        <v>0</v>
      </c>
      <c r="L43" s="333">
        <v>21</v>
      </c>
      <c r="M43" s="333">
        <f t="shared" si="10"/>
        <v>0</v>
      </c>
      <c r="N43" s="330">
        <v>0.00698</v>
      </c>
      <c r="O43" s="330">
        <f t="shared" si="11"/>
        <v>0.00698</v>
      </c>
      <c r="P43" s="330">
        <v>0</v>
      </c>
      <c r="Q43" s="330">
        <f t="shared" si="12"/>
        <v>0</v>
      </c>
      <c r="R43" s="330"/>
      <c r="S43" s="330"/>
      <c r="T43" s="334">
        <v>0</v>
      </c>
      <c r="U43" s="330">
        <f t="shared" si="13"/>
        <v>0</v>
      </c>
      <c r="V43" s="335"/>
      <c r="W43" s="335"/>
      <c r="X43" s="335"/>
      <c r="Y43" s="335"/>
      <c r="Z43" s="335"/>
      <c r="AA43" s="335"/>
      <c r="AB43" s="335"/>
      <c r="AC43" s="335"/>
      <c r="AD43" s="335"/>
      <c r="AE43" s="335" t="s">
        <v>2542</v>
      </c>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5"/>
      <c r="BB43" s="335"/>
      <c r="BC43" s="335"/>
      <c r="BD43" s="335"/>
      <c r="BE43" s="335"/>
      <c r="BF43" s="335"/>
      <c r="BG43" s="335"/>
      <c r="BH43" s="335"/>
    </row>
    <row r="44" spans="1:60" ht="12" outlineLevel="1">
      <c r="A44" s="328"/>
      <c r="B44" s="328"/>
      <c r="C44" s="843" t="s">
        <v>2547</v>
      </c>
      <c r="D44" s="844"/>
      <c r="E44" s="845"/>
      <c r="F44" s="846"/>
      <c r="G44" s="847"/>
      <c r="H44" s="333"/>
      <c r="I44" s="333"/>
      <c r="J44" s="333"/>
      <c r="K44" s="333"/>
      <c r="L44" s="333"/>
      <c r="M44" s="333"/>
      <c r="N44" s="330"/>
      <c r="O44" s="330"/>
      <c r="P44" s="330"/>
      <c r="Q44" s="330"/>
      <c r="R44" s="330"/>
      <c r="S44" s="330"/>
      <c r="T44" s="334"/>
      <c r="U44" s="330"/>
      <c r="V44" s="335"/>
      <c r="W44" s="335"/>
      <c r="X44" s="335"/>
      <c r="Y44" s="335"/>
      <c r="Z44" s="335"/>
      <c r="AA44" s="335"/>
      <c r="AB44" s="335"/>
      <c r="AC44" s="335"/>
      <c r="AD44" s="335"/>
      <c r="AE44" s="335" t="s">
        <v>2511</v>
      </c>
      <c r="AF44" s="335"/>
      <c r="AG44" s="335"/>
      <c r="AH44" s="335"/>
      <c r="AI44" s="335"/>
      <c r="AJ44" s="335"/>
      <c r="AK44" s="335"/>
      <c r="AL44" s="335"/>
      <c r="AM44" s="335"/>
      <c r="AN44" s="335"/>
      <c r="AO44" s="335"/>
      <c r="AP44" s="335"/>
      <c r="AQ44" s="335"/>
      <c r="AR44" s="335"/>
      <c r="AS44" s="335"/>
      <c r="AT44" s="335"/>
      <c r="AU44" s="335"/>
      <c r="AV44" s="335"/>
      <c r="AW44" s="335"/>
      <c r="AX44" s="335"/>
      <c r="AY44" s="335"/>
      <c r="AZ44" s="335"/>
      <c r="BA44" s="342" t="str">
        <f>C44</f>
        <v>odvodňovací kroužek, nástavec</v>
      </c>
      <c r="BB44" s="335"/>
      <c r="BC44" s="335"/>
      <c r="BD44" s="335"/>
      <c r="BE44" s="335"/>
      <c r="BF44" s="335"/>
      <c r="BG44" s="335"/>
      <c r="BH44" s="335"/>
    </row>
    <row r="45" spans="1:31" ht="12">
      <c r="A45" s="336" t="s">
        <v>2479</v>
      </c>
      <c r="B45" s="336" t="s">
        <v>205</v>
      </c>
      <c r="C45" s="337" t="s">
        <v>2300</v>
      </c>
      <c r="D45" s="338"/>
      <c r="E45" s="339"/>
      <c r="F45" s="340"/>
      <c r="G45" s="340">
        <f>SUMIF(AE46:AE69,"&lt;&gt;NOR",G46:G69)</f>
        <v>0</v>
      </c>
      <c r="H45" s="340"/>
      <c r="I45" s="340">
        <f>SUM(I46:I69)</f>
        <v>0</v>
      </c>
      <c r="J45" s="340"/>
      <c r="K45" s="340">
        <f>SUM(K46:K69)</f>
        <v>0</v>
      </c>
      <c r="L45" s="340"/>
      <c r="M45" s="340">
        <f>SUM(M46:M69)</f>
        <v>0</v>
      </c>
      <c r="N45" s="338"/>
      <c r="O45" s="338">
        <f>SUM(O46:O69)</f>
        <v>3.50236</v>
      </c>
      <c r="P45" s="338"/>
      <c r="Q45" s="338">
        <f>SUM(Q46:Q69)</f>
        <v>0</v>
      </c>
      <c r="R45" s="338"/>
      <c r="S45" s="338"/>
      <c r="T45" s="341"/>
      <c r="U45" s="338">
        <f>SUM(U46:U69)</f>
        <v>91.96000000000001</v>
      </c>
      <c r="AE45" s="190" t="s">
        <v>2480</v>
      </c>
    </row>
    <row r="46" spans="1:60" ht="20.4" outlineLevel="1">
      <c r="A46" s="328">
        <v>32</v>
      </c>
      <c r="B46" s="328" t="s">
        <v>2548</v>
      </c>
      <c r="C46" s="329" t="s">
        <v>2549</v>
      </c>
      <c r="D46" s="330" t="s">
        <v>467</v>
      </c>
      <c r="E46" s="331">
        <v>15</v>
      </c>
      <c r="F46" s="332"/>
      <c r="G46" s="333">
        <f aca="true" t="shared" si="14" ref="G46:G64">ROUND(E46*F46,2)</f>
        <v>0</v>
      </c>
      <c r="H46" s="332"/>
      <c r="I46" s="333">
        <f aca="true" t="shared" si="15" ref="I46:I64">ROUND(E46*H46,2)</f>
        <v>0</v>
      </c>
      <c r="J46" s="332"/>
      <c r="K46" s="333">
        <f aca="true" t="shared" si="16" ref="K46:K64">ROUND(E46*J46,2)</f>
        <v>0</v>
      </c>
      <c r="L46" s="333">
        <v>21</v>
      </c>
      <c r="M46" s="333">
        <f aca="true" t="shared" si="17" ref="M46:M64">G46*(1+L46/100)</f>
        <v>0</v>
      </c>
      <c r="N46" s="330">
        <v>0.0052</v>
      </c>
      <c r="O46" s="330">
        <f aca="true" t="shared" si="18" ref="O46:O64">ROUND(E46*N46,5)</f>
        <v>0.078</v>
      </c>
      <c r="P46" s="330">
        <v>0</v>
      </c>
      <c r="Q46" s="330">
        <f aca="true" t="shared" si="19" ref="Q46:Q64">ROUND(E46*P46,5)</f>
        <v>0</v>
      </c>
      <c r="R46" s="330"/>
      <c r="S46" s="330"/>
      <c r="T46" s="334">
        <v>0</v>
      </c>
      <c r="U46" s="330">
        <f aca="true" t="shared" si="20" ref="U46:U64">ROUND(E46*T46,2)</f>
        <v>0</v>
      </c>
      <c r="V46" s="335"/>
      <c r="W46" s="335"/>
      <c r="X46" s="335"/>
      <c r="Y46" s="335"/>
      <c r="Z46" s="335"/>
      <c r="AA46" s="335"/>
      <c r="AB46" s="335"/>
      <c r="AC46" s="335"/>
      <c r="AD46" s="335"/>
      <c r="AE46" s="335" t="s">
        <v>2542</v>
      </c>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row>
    <row r="47" spans="1:60" ht="20.4" outlineLevel="1">
      <c r="A47" s="328">
        <v>33</v>
      </c>
      <c r="B47" s="328" t="s">
        <v>2550</v>
      </c>
      <c r="C47" s="329" t="s">
        <v>2551</v>
      </c>
      <c r="D47" s="330" t="s">
        <v>467</v>
      </c>
      <c r="E47" s="331">
        <v>13</v>
      </c>
      <c r="F47" s="332"/>
      <c r="G47" s="333">
        <f t="shared" si="14"/>
        <v>0</v>
      </c>
      <c r="H47" s="332"/>
      <c r="I47" s="333">
        <f t="shared" si="15"/>
        <v>0</v>
      </c>
      <c r="J47" s="332"/>
      <c r="K47" s="333">
        <f t="shared" si="16"/>
        <v>0</v>
      </c>
      <c r="L47" s="333">
        <v>21</v>
      </c>
      <c r="M47" s="333">
        <f t="shared" si="17"/>
        <v>0</v>
      </c>
      <c r="N47" s="330">
        <v>0.0026</v>
      </c>
      <c r="O47" s="330">
        <f t="shared" si="18"/>
        <v>0.0338</v>
      </c>
      <c r="P47" s="330">
        <v>0</v>
      </c>
      <c r="Q47" s="330">
        <f t="shared" si="19"/>
        <v>0</v>
      </c>
      <c r="R47" s="330"/>
      <c r="S47" s="330"/>
      <c r="T47" s="334">
        <v>0</v>
      </c>
      <c r="U47" s="330">
        <f t="shared" si="20"/>
        <v>0</v>
      </c>
      <c r="V47" s="335"/>
      <c r="W47" s="335"/>
      <c r="X47" s="335"/>
      <c r="Y47" s="335"/>
      <c r="Z47" s="335"/>
      <c r="AA47" s="335"/>
      <c r="AB47" s="335"/>
      <c r="AC47" s="335"/>
      <c r="AD47" s="335"/>
      <c r="AE47" s="335" t="s">
        <v>2542</v>
      </c>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row>
    <row r="48" spans="1:60" ht="20.4" outlineLevel="1">
      <c r="A48" s="328">
        <v>34</v>
      </c>
      <c r="B48" s="328" t="s">
        <v>2552</v>
      </c>
      <c r="C48" s="329" t="s">
        <v>2553</v>
      </c>
      <c r="D48" s="330" t="s">
        <v>467</v>
      </c>
      <c r="E48" s="331">
        <v>10</v>
      </c>
      <c r="F48" s="332"/>
      <c r="G48" s="333">
        <f t="shared" si="14"/>
        <v>0</v>
      </c>
      <c r="H48" s="332"/>
      <c r="I48" s="333">
        <f t="shared" si="15"/>
        <v>0</v>
      </c>
      <c r="J48" s="332"/>
      <c r="K48" s="333">
        <f t="shared" si="16"/>
        <v>0</v>
      </c>
      <c r="L48" s="333">
        <v>21</v>
      </c>
      <c r="M48" s="333">
        <f t="shared" si="17"/>
        <v>0</v>
      </c>
      <c r="N48" s="330">
        <v>0.003</v>
      </c>
      <c r="O48" s="330">
        <f t="shared" si="18"/>
        <v>0.03</v>
      </c>
      <c r="P48" s="330">
        <v>0</v>
      </c>
      <c r="Q48" s="330">
        <f t="shared" si="19"/>
        <v>0</v>
      </c>
      <c r="R48" s="330"/>
      <c r="S48" s="330"/>
      <c r="T48" s="334">
        <v>0</v>
      </c>
      <c r="U48" s="330">
        <f t="shared" si="20"/>
        <v>0</v>
      </c>
      <c r="V48" s="335"/>
      <c r="W48" s="335"/>
      <c r="X48" s="335"/>
      <c r="Y48" s="335"/>
      <c r="Z48" s="335"/>
      <c r="AA48" s="335"/>
      <c r="AB48" s="335"/>
      <c r="AC48" s="335"/>
      <c r="AD48" s="335"/>
      <c r="AE48" s="335" t="s">
        <v>2542</v>
      </c>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row>
    <row r="49" spans="1:60" ht="20.4" outlineLevel="1">
      <c r="A49" s="328">
        <v>35</v>
      </c>
      <c r="B49" s="328" t="s">
        <v>2554</v>
      </c>
      <c r="C49" s="329" t="s">
        <v>2555</v>
      </c>
      <c r="D49" s="330" t="s">
        <v>467</v>
      </c>
      <c r="E49" s="331">
        <v>19</v>
      </c>
      <c r="F49" s="332"/>
      <c r="G49" s="333">
        <f t="shared" si="14"/>
        <v>0</v>
      </c>
      <c r="H49" s="332"/>
      <c r="I49" s="333">
        <f t="shared" si="15"/>
        <v>0</v>
      </c>
      <c r="J49" s="332"/>
      <c r="K49" s="333">
        <f t="shared" si="16"/>
        <v>0</v>
      </c>
      <c r="L49" s="333">
        <v>21</v>
      </c>
      <c r="M49" s="333">
        <f t="shared" si="17"/>
        <v>0</v>
      </c>
      <c r="N49" s="330">
        <v>0.0015</v>
      </c>
      <c r="O49" s="330">
        <f t="shared" si="18"/>
        <v>0.0285</v>
      </c>
      <c r="P49" s="330">
        <v>0</v>
      </c>
      <c r="Q49" s="330">
        <f t="shared" si="19"/>
        <v>0</v>
      </c>
      <c r="R49" s="330"/>
      <c r="S49" s="330"/>
      <c r="T49" s="334">
        <v>0</v>
      </c>
      <c r="U49" s="330">
        <f t="shared" si="20"/>
        <v>0</v>
      </c>
      <c r="V49" s="335"/>
      <c r="W49" s="335"/>
      <c r="X49" s="335"/>
      <c r="Y49" s="335"/>
      <c r="Z49" s="335"/>
      <c r="AA49" s="335"/>
      <c r="AB49" s="335"/>
      <c r="AC49" s="335"/>
      <c r="AD49" s="335"/>
      <c r="AE49" s="335" t="s">
        <v>2542</v>
      </c>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row>
    <row r="50" spans="1:60" ht="12" outlineLevel="1">
      <c r="A50" s="328">
        <v>36</v>
      </c>
      <c r="B50" s="328" t="s">
        <v>2556</v>
      </c>
      <c r="C50" s="329" t="s">
        <v>2557</v>
      </c>
      <c r="D50" s="330" t="s">
        <v>253</v>
      </c>
      <c r="E50" s="331">
        <v>39</v>
      </c>
      <c r="F50" s="332"/>
      <c r="G50" s="333">
        <f t="shared" si="14"/>
        <v>0</v>
      </c>
      <c r="H50" s="332"/>
      <c r="I50" s="333">
        <f t="shared" si="15"/>
        <v>0</v>
      </c>
      <c r="J50" s="332"/>
      <c r="K50" s="333">
        <f t="shared" si="16"/>
        <v>0</v>
      </c>
      <c r="L50" s="333">
        <v>21</v>
      </c>
      <c r="M50" s="333">
        <f t="shared" si="17"/>
        <v>0</v>
      </c>
      <c r="N50" s="330">
        <v>0</v>
      </c>
      <c r="O50" s="330">
        <f t="shared" si="18"/>
        <v>0</v>
      </c>
      <c r="P50" s="330">
        <v>0</v>
      </c>
      <c r="Q50" s="330">
        <f t="shared" si="19"/>
        <v>0</v>
      </c>
      <c r="R50" s="330"/>
      <c r="S50" s="330"/>
      <c r="T50" s="334">
        <v>0.066</v>
      </c>
      <c r="U50" s="330">
        <f t="shared" si="20"/>
        <v>2.57</v>
      </c>
      <c r="V50" s="335"/>
      <c r="W50" s="335"/>
      <c r="X50" s="335"/>
      <c r="Y50" s="335"/>
      <c r="Z50" s="335"/>
      <c r="AA50" s="335"/>
      <c r="AB50" s="335"/>
      <c r="AC50" s="335"/>
      <c r="AD50" s="335"/>
      <c r="AE50" s="335" t="s">
        <v>2486</v>
      </c>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row>
    <row r="51" spans="1:60" ht="12" outlineLevel="1">
      <c r="A51" s="328">
        <v>37</v>
      </c>
      <c r="B51" s="328" t="s">
        <v>2558</v>
      </c>
      <c r="C51" s="329" t="s">
        <v>2559</v>
      </c>
      <c r="D51" s="330" t="s">
        <v>253</v>
      </c>
      <c r="E51" s="331">
        <v>43</v>
      </c>
      <c r="F51" s="332"/>
      <c r="G51" s="333">
        <f t="shared" si="14"/>
        <v>0</v>
      </c>
      <c r="H51" s="332"/>
      <c r="I51" s="333">
        <f t="shared" si="15"/>
        <v>0</v>
      </c>
      <c r="J51" s="332"/>
      <c r="K51" s="333">
        <f t="shared" si="16"/>
        <v>0</v>
      </c>
      <c r="L51" s="333">
        <v>21</v>
      </c>
      <c r="M51" s="333">
        <f t="shared" si="17"/>
        <v>0</v>
      </c>
      <c r="N51" s="330">
        <v>0</v>
      </c>
      <c r="O51" s="330">
        <f t="shared" si="18"/>
        <v>0</v>
      </c>
      <c r="P51" s="330">
        <v>0</v>
      </c>
      <c r="Q51" s="330">
        <f t="shared" si="19"/>
        <v>0</v>
      </c>
      <c r="R51" s="330"/>
      <c r="S51" s="330"/>
      <c r="T51" s="334">
        <v>0.066</v>
      </c>
      <c r="U51" s="330">
        <f t="shared" si="20"/>
        <v>2.84</v>
      </c>
      <c r="V51" s="335"/>
      <c r="W51" s="335"/>
      <c r="X51" s="335"/>
      <c r="Y51" s="335"/>
      <c r="Z51" s="335"/>
      <c r="AA51" s="335"/>
      <c r="AB51" s="335"/>
      <c r="AC51" s="335"/>
      <c r="AD51" s="335"/>
      <c r="AE51" s="335" t="s">
        <v>2486</v>
      </c>
      <c r="AF51" s="335"/>
      <c r="AG51" s="335"/>
      <c r="AH51" s="335"/>
      <c r="AI51" s="335"/>
      <c r="AJ51" s="335"/>
      <c r="AK51" s="335"/>
      <c r="AL51" s="335"/>
      <c r="AM51" s="335"/>
      <c r="AN51" s="335"/>
      <c r="AO51" s="335"/>
      <c r="AP51" s="335"/>
      <c r="AQ51" s="335"/>
      <c r="AR51" s="335"/>
      <c r="AS51" s="335"/>
      <c r="AT51" s="335"/>
      <c r="AU51" s="335"/>
      <c r="AV51" s="335"/>
      <c r="AW51" s="335"/>
      <c r="AX51" s="335"/>
      <c r="AY51" s="335"/>
      <c r="AZ51" s="335"/>
      <c r="BA51" s="335"/>
      <c r="BB51" s="335"/>
      <c r="BC51" s="335"/>
      <c r="BD51" s="335"/>
      <c r="BE51" s="335"/>
      <c r="BF51" s="335"/>
      <c r="BG51" s="335"/>
      <c r="BH51" s="335"/>
    </row>
    <row r="52" spans="1:60" ht="20.4" outlineLevel="1">
      <c r="A52" s="328">
        <v>38</v>
      </c>
      <c r="B52" s="328" t="s">
        <v>2560</v>
      </c>
      <c r="C52" s="329" t="s">
        <v>2561</v>
      </c>
      <c r="D52" s="330" t="s">
        <v>467</v>
      </c>
      <c r="E52" s="331">
        <v>1</v>
      </c>
      <c r="F52" s="332"/>
      <c r="G52" s="333">
        <f t="shared" si="14"/>
        <v>0</v>
      </c>
      <c r="H52" s="332"/>
      <c r="I52" s="333">
        <f t="shared" si="15"/>
        <v>0</v>
      </c>
      <c r="J52" s="332"/>
      <c r="K52" s="333">
        <f t="shared" si="16"/>
        <v>0</v>
      </c>
      <c r="L52" s="333">
        <v>21</v>
      </c>
      <c r="M52" s="333">
        <f t="shared" si="17"/>
        <v>0</v>
      </c>
      <c r="N52" s="330">
        <v>0.8</v>
      </c>
      <c r="O52" s="330">
        <f t="shared" si="18"/>
        <v>0.8</v>
      </c>
      <c r="P52" s="330">
        <v>0</v>
      </c>
      <c r="Q52" s="330">
        <f t="shared" si="19"/>
        <v>0</v>
      </c>
      <c r="R52" s="330"/>
      <c r="S52" s="330"/>
      <c r="T52" s="334">
        <v>33</v>
      </c>
      <c r="U52" s="330">
        <f t="shared" si="20"/>
        <v>33</v>
      </c>
      <c r="V52" s="335"/>
      <c r="W52" s="335"/>
      <c r="X52" s="335"/>
      <c r="Y52" s="335"/>
      <c r="Z52" s="335"/>
      <c r="AA52" s="335"/>
      <c r="AB52" s="335"/>
      <c r="AC52" s="335"/>
      <c r="AD52" s="335"/>
      <c r="AE52" s="335" t="s">
        <v>2486</v>
      </c>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5"/>
      <c r="BF52" s="335"/>
      <c r="BG52" s="335"/>
      <c r="BH52" s="335"/>
    </row>
    <row r="53" spans="1:60" ht="20.4" outlineLevel="1">
      <c r="A53" s="328">
        <v>39</v>
      </c>
      <c r="B53" s="328" t="s">
        <v>2562</v>
      </c>
      <c r="C53" s="329" t="s">
        <v>2563</v>
      </c>
      <c r="D53" s="330" t="s">
        <v>467</v>
      </c>
      <c r="E53" s="331">
        <v>1</v>
      </c>
      <c r="F53" s="332"/>
      <c r="G53" s="333">
        <f t="shared" si="14"/>
        <v>0</v>
      </c>
      <c r="H53" s="332"/>
      <c r="I53" s="333">
        <f t="shared" si="15"/>
        <v>0</v>
      </c>
      <c r="J53" s="332"/>
      <c r="K53" s="333">
        <f t="shared" si="16"/>
        <v>0</v>
      </c>
      <c r="L53" s="333">
        <v>21</v>
      </c>
      <c r="M53" s="333">
        <f t="shared" si="17"/>
        <v>0</v>
      </c>
      <c r="N53" s="330">
        <v>0.0411</v>
      </c>
      <c r="O53" s="330">
        <f t="shared" si="18"/>
        <v>0.0411</v>
      </c>
      <c r="P53" s="330">
        <v>0</v>
      </c>
      <c r="Q53" s="330">
        <f t="shared" si="19"/>
        <v>0</v>
      </c>
      <c r="R53" s="330"/>
      <c r="S53" s="330"/>
      <c r="T53" s="334">
        <v>1.3387</v>
      </c>
      <c r="U53" s="330">
        <f t="shared" si="20"/>
        <v>1.34</v>
      </c>
      <c r="V53" s="335"/>
      <c r="W53" s="335"/>
      <c r="X53" s="335"/>
      <c r="Y53" s="335"/>
      <c r="Z53" s="335"/>
      <c r="AA53" s="335"/>
      <c r="AB53" s="335"/>
      <c r="AC53" s="335"/>
      <c r="AD53" s="335"/>
      <c r="AE53" s="335" t="s">
        <v>2483</v>
      </c>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5"/>
      <c r="BH53" s="335"/>
    </row>
    <row r="54" spans="1:60" ht="20.4" outlineLevel="1">
      <c r="A54" s="328">
        <v>40</v>
      </c>
      <c r="B54" s="328" t="s">
        <v>2564</v>
      </c>
      <c r="C54" s="329" t="s">
        <v>2565</v>
      </c>
      <c r="D54" s="330" t="s">
        <v>467</v>
      </c>
      <c r="E54" s="331">
        <v>1</v>
      </c>
      <c r="F54" s="332"/>
      <c r="G54" s="333">
        <f t="shared" si="14"/>
        <v>0</v>
      </c>
      <c r="H54" s="332"/>
      <c r="I54" s="333">
        <f t="shared" si="15"/>
        <v>0</v>
      </c>
      <c r="J54" s="332"/>
      <c r="K54" s="333">
        <f t="shared" si="16"/>
        <v>0</v>
      </c>
      <c r="L54" s="333">
        <v>21</v>
      </c>
      <c r="M54" s="333">
        <f t="shared" si="17"/>
        <v>0</v>
      </c>
      <c r="N54" s="330">
        <v>0.0411</v>
      </c>
      <c r="O54" s="330">
        <f t="shared" si="18"/>
        <v>0.0411</v>
      </c>
      <c r="P54" s="330">
        <v>0</v>
      </c>
      <c r="Q54" s="330">
        <f t="shared" si="19"/>
        <v>0</v>
      </c>
      <c r="R54" s="330"/>
      <c r="S54" s="330"/>
      <c r="T54" s="334">
        <v>1.3387</v>
      </c>
      <c r="U54" s="330">
        <f t="shared" si="20"/>
        <v>1.34</v>
      </c>
      <c r="V54" s="335"/>
      <c r="W54" s="335"/>
      <c r="X54" s="335"/>
      <c r="Y54" s="335"/>
      <c r="Z54" s="335"/>
      <c r="AA54" s="335"/>
      <c r="AB54" s="335"/>
      <c r="AC54" s="335"/>
      <c r="AD54" s="335"/>
      <c r="AE54" s="335" t="s">
        <v>2483</v>
      </c>
      <c r="AF54" s="335"/>
      <c r="AG54" s="335"/>
      <c r="AH54" s="335"/>
      <c r="AI54" s="335"/>
      <c r="AJ54" s="335"/>
      <c r="AK54" s="335"/>
      <c r="AL54" s="335"/>
      <c r="AM54" s="335"/>
      <c r="AN54" s="335"/>
      <c r="AO54" s="335"/>
      <c r="AP54" s="335"/>
      <c r="AQ54" s="335"/>
      <c r="AR54" s="335"/>
      <c r="AS54" s="335"/>
      <c r="AT54" s="335"/>
      <c r="AU54" s="335"/>
      <c r="AV54" s="335"/>
      <c r="AW54" s="335"/>
      <c r="AX54" s="335"/>
      <c r="AY54" s="335"/>
      <c r="AZ54" s="335"/>
      <c r="BA54" s="335"/>
      <c r="BB54" s="335"/>
      <c r="BC54" s="335"/>
      <c r="BD54" s="335"/>
      <c r="BE54" s="335"/>
      <c r="BF54" s="335"/>
      <c r="BG54" s="335"/>
      <c r="BH54" s="335"/>
    </row>
    <row r="55" spans="1:60" ht="12" outlineLevel="1">
      <c r="A55" s="328">
        <v>41</v>
      </c>
      <c r="B55" s="328" t="s">
        <v>2566</v>
      </c>
      <c r="C55" s="329" t="s">
        <v>2567</v>
      </c>
      <c r="D55" s="330" t="s">
        <v>467</v>
      </c>
      <c r="E55" s="331">
        <v>1</v>
      </c>
      <c r="F55" s="332"/>
      <c r="G55" s="333">
        <f t="shared" si="14"/>
        <v>0</v>
      </c>
      <c r="H55" s="332"/>
      <c r="I55" s="333">
        <f t="shared" si="15"/>
        <v>0</v>
      </c>
      <c r="J55" s="332"/>
      <c r="K55" s="333">
        <f t="shared" si="16"/>
        <v>0</v>
      </c>
      <c r="L55" s="333">
        <v>21</v>
      </c>
      <c r="M55" s="333">
        <f t="shared" si="17"/>
        <v>0</v>
      </c>
      <c r="N55" s="330">
        <v>0.04752</v>
      </c>
      <c r="O55" s="330">
        <f t="shared" si="18"/>
        <v>0.04752</v>
      </c>
      <c r="P55" s="330">
        <v>0</v>
      </c>
      <c r="Q55" s="330">
        <f t="shared" si="19"/>
        <v>0</v>
      </c>
      <c r="R55" s="330"/>
      <c r="S55" s="330"/>
      <c r="T55" s="334">
        <v>1.34006</v>
      </c>
      <c r="U55" s="330">
        <f t="shared" si="20"/>
        <v>1.34</v>
      </c>
      <c r="V55" s="335"/>
      <c r="W55" s="335"/>
      <c r="X55" s="335"/>
      <c r="Y55" s="335"/>
      <c r="Z55" s="335"/>
      <c r="AA55" s="335"/>
      <c r="AB55" s="335"/>
      <c r="AC55" s="335"/>
      <c r="AD55" s="335"/>
      <c r="AE55" s="335" t="s">
        <v>2483</v>
      </c>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5"/>
      <c r="BF55" s="335"/>
      <c r="BG55" s="335"/>
      <c r="BH55" s="335"/>
    </row>
    <row r="56" spans="1:60" ht="12" outlineLevel="1">
      <c r="A56" s="328">
        <v>42</v>
      </c>
      <c r="B56" s="328" t="s">
        <v>2568</v>
      </c>
      <c r="C56" s="329" t="s">
        <v>2569</v>
      </c>
      <c r="D56" s="330" t="s">
        <v>467</v>
      </c>
      <c r="E56" s="331">
        <v>2</v>
      </c>
      <c r="F56" s="332"/>
      <c r="G56" s="333">
        <f t="shared" si="14"/>
        <v>0</v>
      </c>
      <c r="H56" s="332"/>
      <c r="I56" s="333">
        <f t="shared" si="15"/>
        <v>0</v>
      </c>
      <c r="J56" s="332"/>
      <c r="K56" s="333">
        <f t="shared" si="16"/>
        <v>0</v>
      </c>
      <c r="L56" s="333">
        <v>21</v>
      </c>
      <c r="M56" s="333">
        <f t="shared" si="17"/>
        <v>0</v>
      </c>
      <c r="N56" s="330">
        <v>0</v>
      </c>
      <c r="O56" s="330">
        <f t="shared" si="18"/>
        <v>0</v>
      </c>
      <c r="P56" s="330">
        <v>0</v>
      </c>
      <c r="Q56" s="330">
        <f t="shared" si="19"/>
        <v>0</v>
      </c>
      <c r="R56" s="330"/>
      <c r="S56" s="330"/>
      <c r="T56" s="334">
        <v>0.65</v>
      </c>
      <c r="U56" s="330">
        <f t="shared" si="20"/>
        <v>1.3</v>
      </c>
      <c r="V56" s="335"/>
      <c r="W56" s="335"/>
      <c r="X56" s="335"/>
      <c r="Y56" s="335"/>
      <c r="Z56" s="335"/>
      <c r="AA56" s="335"/>
      <c r="AB56" s="335"/>
      <c r="AC56" s="335"/>
      <c r="AD56" s="335"/>
      <c r="AE56" s="335" t="s">
        <v>2486</v>
      </c>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row>
    <row r="57" spans="1:60" ht="12" outlineLevel="1">
      <c r="A57" s="328">
        <v>43</v>
      </c>
      <c r="B57" s="328" t="s">
        <v>2570</v>
      </c>
      <c r="C57" s="329" t="s">
        <v>2571</v>
      </c>
      <c r="D57" s="330" t="s">
        <v>253</v>
      </c>
      <c r="E57" s="331">
        <v>82</v>
      </c>
      <c r="F57" s="332"/>
      <c r="G57" s="333">
        <f t="shared" si="14"/>
        <v>0</v>
      </c>
      <c r="H57" s="332"/>
      <c r="I57" s="333">
        <f t="shared" si="15"/>
        <v>0</v>
      </c>
      <c r="J57" s="332"/>
      <c r="K57" s="333">
        <f t="shared" si="16"/>
        <v>0</v>
      </c>
      <c r="L57" s="333">
        <v>21</v>
      </c>
      <c r="M57" s="333">
        <f t="shared" si="17"/>
        <v>0</v>
      </c>
      <c r="N57" s="330">
        <v>0</v>
      </c>
      <c r="O57" s="330">
        <f t="shared" si="18"/>
        <v>0</v>
      </c>
      <c r="P57" s="330">
        <v>0</v>
      </c>
      <c r="Q57" s="330">
        <f t="shared" si="19"/>
        <v>0</v>
      </c>
      <c r="R57" s="330"/>
      <c r="S57" s="330"/>
      <c r="T57" s="334">
        <v>0.059</v>
      </c>
      <c r="U57" s="330">
        <f t="shared" si="20"/>
        <v>4.84</v>
      </c>
      <c r="V57" s="335"/>
      <c r="W57" s="335"/>
      <c r="X57" s="335"/>
      <c r="Y57" s="335"/>
      <c r="Z57" s="335"/>
      <c r="AA57" s="335"/>
      <c r="AB57" s="335"/>
      <c r="AC57" s="335"/>
      <c r="AD57" s="335"/>
      <c r="AE57" s="335" t="s">
        <v>2486</v>
      </c>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5"/>
      <c r="BF57" s="335"/>
      <c r="BG57" s="335"/>
      <c r="BH57" s="335"/>
    </row>
    <row r="58" spans="1:60" ht="20.4" outlineLevel="1">
      <c r="A58" s="328">
        <v>44</v>
      </c>
      <c r="B58" s="328" t="s">
        <v>2572</v>
      </c>
      <c r="C58" s="329" t="s">
        <v>2573</v>
      </c>
      <c r="D58" s="330" t="s">
        <v>253</v>
      </c>
      <c r="E58" s="331">
        <v>21</v>
      </c>
      <c r="F58" s="332"/>
      <c r="G58" s="333">
        <f t="shared" si="14"/>
        <v>0</v>
      </c>
      <c r="H58" s="332"/>
      <c r="I58" s="333">
        <f t="shared" si="15"/>
        <v>0</v>
      </c>
      <c r="J58" s="332"/>
      <c r="K58" s="333">
        <f t="shared" si="16"/>
        <v>0</v>
      </c>
      <c r="L58" s="333">
        <v>21</v>
      </c>
      <c r="M58" s="333">
        <f t="shared" si="17"/>
        <v>0</v>
      </c>
      <c r="N58" s="330">
        <v>0.00028</v>
      </c>
      <c r="O58" s="330">
        <f t="shared" si="18"/>
        <v>0.00588</v>
      </c>
      <c r="P58" s="330">
        <v>0</v>
      </c>
      <c r="Q58" s="330">
        <f t="shared" si="19"/>
        <v>0</v>
      </c>
      <c r="R58" s="330"/>
      <c r="S58" s="330"/>
      <c r="T58" s="334">
        <v>0</v>
      </c>
      <c r="U58" s="330">
        <f t="shared" si="20"/>
        <v>0</v>
      </c>
      <c r="V58" s="335"/>
      <c r="W58" s="335"/>
      <c r="X58" s="335"/>
      <c r="Y58" s="335"/>
      <c r="Z58" s="335"/>
      <c r="AA58" s="335"/>
      <c r="AB58" s="335"/>
      <c r="AC58" s="335"/>
      <c r="AD58" s="335"/>
      <c r="AE58" s="335" t="s">
        <v>2542</v>
      </c>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row>
    <row r="59" spans="1:60" ht="20.4" outlineLevel="1">
      <c r="A59" s="328">
        <v>45</v>
      </c>
      <c r="B59" s="328" t="s">
        <v>2574</v>
      </c>
      <c r="C59" s="329" t="s">
        <v>2575</v>
      </c>
      <c r="D59" s="330" t="s">
        <v>253</v>
      </c>
      <c r="E59" s="331">
        <v>35</v>
      </c>
      <c r="F59" s="332"/>
      <c r="G59" s="333">
        <f t="shared" si="14"/>
        <v>0</v>
      </c>
      <c r="H59" s="332"/>
      <c r="I59" s="333">
        <f t="shared" si="15"/>
        <v>0</v>
      </c>
      <c r="J59" s="332"/>
      <c r="K59" s="333">
        <f t="shared" si="16"/>
        <v>0</v>
      </c>
      <c r="L59" s="333">
        <v>21</v>
      </c>
      <c r="M59" s="333">
        <f t="shared" si="17"/>
        <v>0</v>
      </c>
      <c r="N59" s="330">
        <v>0.00022</v>
      </c>
      <c r="O59" s="330">
        <f t="shared" si="18"/>
        <v>0.0077</v>
      </c>
      <c r="P59" s="330">
        <v>0</v>
      </c>
      <c r="Q59" s="330">
        <f t="shared" si="19"/>
        <v>0</v>
      </c>
      <c r="R59" s="330"/>
      <c r="S59" s="330"/>
      <c r="T59" s="334">
        <v>0</v>
      </c>
      <c r="U59" s="330">
        <f t="shared" si="20"/>
        <v>0</v>
      </c>
      <c r="V59" s="335"/>
      <c r="W59" s="335"/>
      <c r="X59" s="335"/>
      <c r="Y59" s="335"/>
      <c r="Z59" s="335"/>
      <c r="AA59" s="335"/>
      <c r="AB59" s="335"/>
      <c r="AC59" s="335"/>
      <c r="AD59" s="335"/>
      <c r="AE59" s="335" t="s">
        <v>2542</v>
      </c>
      <c r="AF59" s="335"/>
      <c r="AG59" s="335"/>
      <c r="AH59" s="335"/>
      <c r="AI59" s="335"/>
      <c r="AJ59" s="335"/>
      <c r="AK59" s="335"/>
      <c r="AL59" s="335"/>
      <c r="AM59" s="335"/>
      <c r="AN59" s="335"/>
      <c r="AO59" s="335"/>
      <c r="AP59" s="335"/>
      <c r="AQ59" s="335"/>
      <c r="AR59" s="335"/>
      <c r="AS59" s="335"/>
      <c r="AT59" s="335"/>
      <c r="AU59" s="335"/>
      <c r="AV59" s="335"/>
      <c r="AW59" s="335"/>
      <c r="AX59" s="335"/>
      <c r="AY59" s="335"/>
      <c r="AZ59" s="335"/>
      <c r="BA59" s="335"/>
      <c r="BB59" s="335"/>
      <c r="BC59" s="335"/>
      <c r="BD59" s="335"/>
      <c r="BE59" s="335"/>
      <c r="BF59" s="335"/>
      <c r="BG59" s="335"/>
      <c r="BH59" s="335"/>
    </row>
    <row r="60" spans="1:60" ht="12" outlineLevel="1">
      <c r="A60" s="328">
        <v>46</v>
      </c>
      <c r="B60" s="328" t="s">
        <v>2576</v>
      </c>
      <c r="C60" s="329" t="s">
        <v>2577</v>
      </c>
      <c r="D60" s="330" t="s">
        <v>253</v>
      </c>
      <c r="E60" s="331">
        <v>21</v>
      </c>
      <c r="F60" s="332"/>
      <c r="G60" s="333">
        <f t="shared" si="14"/>
        <v>0</v>
      </c>
      <c r="H60" s="332"/>
      <c r="I60" s="333">
        <f t="shared" si="15"/>
        <v>0</v>
      </c>
      <c r="J60" s="332"/>
      <c r="K60" s="333">
        <f t="shared" si="16"/>
        <v>0</v>
      </c>
      <c r="L60" s="333">
        <v>21</v>
      </c>
      <c r="M60" s="333">
        <f t="shared" si="17"/>
        <v>0</v>
      </c>
      <c r="N60" s="330">
        <v>0</v>
      </c>
      <c r="O60" s="330">
        <f t="shared" si="18"/>
        <v>0</v>
      </c>
      <c r="P60" s="330">
        <v>0</v>
      </c>
      <c r="Q60" s="330">
        <f t="shared" si="19"/>
        <v>0</v>
      </c>
      <c r="R60" s="330"/>
      <c r="S60" s="330"/>
      <c r="T60" s="334">
        <v>0.126</v>
      </c>
      <c r="U60" s="330">
        <f t="shared" si="20"/>
        <v>2.65</v>
      </c>
      <c r="V60" s="335"/>
      <c r="W60" s="335"/>
      <c r="X60" s="335"/>
      <c r="Y60" s="335"/>
      <c r="Z60" s="335"/>
      <c r="AA60" s="335"/>
      <c r="AB60" s="335"/>
      <c r="AC60" s="335"/>
      <c r="AD60" s="335"/>
      <c r="AE60" s="335" t="s">
        <v>2486</v>
      </c>
      <c r="AF60" s="335"/>
      <c r="AG60" s="335"/>
      <c r="AH60" s="335"/>
      <c r="AI60" s="335"/>
      <c r="AJ60" s="335"/>
      <c r="AK60" s="335"/>
      <c r="AL60" s="335"/>
      <c r="AM60" s="335"/>
      <c r="AN60" s="335"/>
      <c r="AO60" s="335"/>
      <c r="AP60" s="335"/>
      <c r="AQ60" s="335"/>
      <c r="AR60" s="335"/>
      <c r="AS60" s="335"/>
      <c r="AT60" s="335"/>
      <c r="AU60" s="335"/>
      <c r="AV60" s="335"/>
      <c r="AW60" s="335"/>
      <c r="AX60" s="335"/>
      <c r="AY60" s="335"/>
      <c r="AZ60" s="335"/>
      <c r="BA60" s="335"/>
      <c r="BB60" s="335"/>
      <c r="BC60" s="335"/>
      <c r="BD60" s="335"/>
      <c r="BE60" s="335"/>
      <c r="BF60" s="335"/>
      <c r="BG60" s="335"/>
      <c r="BH60" s="335"/>
    </row>
    <row r="61" spans="1:60" ht="12" outlineLevel="1">
      <c r="A61" s="328">
        <v>47</v>
      </c>
      <c r="B61" s="328" t="s">
        <v>2578</v>
      </c>
      <c r="C61" s="329" t="s">
        <v>2579</v>
      </c>
      <c r="D61" s="330" t="s">
        <v>253</v>
      </c>
      <c r="E61" s="331">
        <v>35</v>
      </c>
      <c r="F61" s="332"/>
      <c r="G61" s="333">
        <f t="shared" si="14"/>
        <v>0</v>
      </c>
      <c r="H61" s="332"/>
      <c r="I61" s="333">
        <f t="shared" si="15"/>
        <v>0</v>
      </c>
      <c r="J61" s="332"/>
      <c r="K61" s="333">
        <f t="shared" si="16"/>
        <v>0</v>
      </c>
      <c r="L61" s="333">
        <v>21</v>
      </c>
      <c r="M61" s="333">
        <f t="shared" si="17"/>
        <v>0</v>
      </c>
      <c r="N61" s="330">
        <v>0</v>
      </c>
      <c r="O61" s="330">
        <f t="shared" si="18"/>
        <v>0</v>
      </c>
      <c r="P61" s="330">
        <v>0</v>
      </c>
      <c r="Q61" s="330">
        <f t="shared" si="19"/>
        <v>0</v>
      </c>
      <c r="R61" s="330"/>
      <c r="S61" s="330"/>
      <c r="T61" s="334">
        <v>0.126</v>
      </c>
      <c r="U61" s="330">
        <f t="shared" si="20"/>
        <v>4.41</v>
      </c>
      <c r="V61" s="335"/>
      <c r="W61" s="335"/>
      <c r="X61" s="335"/>
      <c r="Y61" s="335"/>
      <c r="Z61" s="335"/>
      <c r="AA61" s="335"/>
      <c r="AB61" s="335"/>
      <c r="AC61" s="335"/>
      <c r="AD61" s="335"/>
      <c r="AE61" s="335" t="s">
        <v>2486</v>
      </c>
      <c r="AF61" s="335"/>
      <c r="AG61" s="335"/>
      <c r="AH61" s="335"/>
      <c r="AI61" s="335"/>
      <c r="AJ61" s="335"/>
      <c r="AK61" s="335"/>
      <c r="AL61" s="335"/>
      <c r="AM61" s="335"/>
      <c r="AN61" s="335"/>
      <c r="AO61" s="335"/>
      <c r="AP61" s="335"/>
      <c r="AQ61" s="335"/>
      <c r="AR61" s="335"/>
      <c r="AS61" s="335"/>
      <c r="AT61" s="335"/>
      <c r="AU61" s="335"/>
      <c r="AV61" s="335"/>
      <c r="AW61" s="335"/>
      <c r="AX61" s="335"/>
      <c r="AY61" s="335"/>
      <c r="AZ61" s="335"/>
      <c r="BA61" s="335"/>
      <c r="BB61" s="335"/>
      <c r="BC61" s="335"/>
      <c r="BD61" s="335"/>
      <c r="BE61" s="335"/>
      <c r="BF61" s="335"/>
      <c r="BG61" s="335"/>
      <c r="BH61" s="335"/>
    </row>
    <row r="62" spans="1:60" ht="20.4" outlineLevel="1">
      <c r="A62" s="328">
        <v>48</v>
      </c>
      <c r="B62" s="328" t="s">
        <v>2580</v>
      </c>
      <c r="C62" s="329" t="s">
        <v>2581</v>
      </c>
      <c r="D62" s="330" t="s">
        <v>253</v>
      </c>
      <c r="E62" s="331">
        <v>8</v>
      </c>
      <c r="F62" s="332"/>
      <c r="G62" s="333">
        <f t="shared" si="14"/>
        <v>0</v>
      </c>
      <c r="H62" s="332"/>
      <c r="I62" s="333">
        <f t="shared" si="15"/>
        <v>0</v>
      </c>
      <c r="J62" s="332"/>
      <c r="K62" s="333">
        <f t="shared" si="16"/>
        <v>0</v>
      </c>
      <c r="L62" s="333">
        <v>21</v>
      </c>
      <c r="M62" s="333">
        <f t="shared" si="17"/>
        <v>0</v>
      </c>
      <c r="N62" s="330">
        <v>0.00043</v>
      </c>
      <c r="O62" s="330">
        <f t="shared" si="18"/>
        <v>0.00344</v>
      </c>
      <c r="P62" s="330">
        <v>0</v>
      </c>
      <c r="Q62" s="330">
        <f t="shared" si="19"/>
        <v>0</v>
      </c>
      <c r="R62" s="330"/>
      <c r="S62" s="330"/>
      <c r="T62" s="334">
        <v>0</v>
      </c>
      <c r="U62" s="330">
        <f t="shared" si="20"/>
        <v>0</v>
      </c>
      <c r="V62" s="335"/>
      <c r="W62" s="335"/>
      <c r="X62" s="335"/>
      <c r="Y62" s="335"/>
      <c r="Z62" s="335"/>
      <c r="AA62" s="335"/>
      <c r="AB62" s="335"/>
      <c r="AC62" s="335"/>
      <c r="AD62" s="335"/>
      <c r="AE62" s="335" t="s">
        <v>2542</v>
      </c>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335"/>
    </row>
    <row r="63" spans="1:60" ht="12" outlineLevel="1">
      <c r="A63" s="328">
        <v>49</v>
      </c>
      <c r="B63" s="328" t="s">
        <v>2582</v>
      </c>
      <c r="C63" s="329" t="s">
        <v>2583</v>
      </c>
      <c r="D63" s="330" t="s">
        <v>253</v>
      </c>
      <c r="E63" s="331">
        <v>8</v>
      </c>
      <c r="F63" s="332"/>
      <c r="G63" s="333">
        <f t="shared" si="14"/>
        <v>0</v>
      </c>
      <c r="H63" s="332"/>
      <c r="I63" s="333">
        <f t="shared" si="15"/>
        <v>0</v>
      </c>
      <c r="J63" s="332"/>
      <c r="K63" s="333">
        <f t="shared" si="16"/>
        <v>0</v>
      </c>
      <c r="L63" s="333">
        <v>21</v>
      </c>
      <c r="M63" s="333">
        <f t="shared" si="17"/>
        <v>0</v>
      </c>
      <c r="N63" s="330">
        <v>0</v>
      </c>
      <c r="O63" s="330">
        <f t="shared" si="18"/>
        <v>0</v>
      </c>
      <c r="P63" s="330">
        <v>0</v>
      </c>
      <c r="Q63" s="330">
        <f t="shared" si="19"/>
        <v>0</v>
      </c>
      <c r="R63" s="330"/>
      <c r="S63" s="330"/>
      <c r="T63" s="334">
        <v>0.126</v>
      </c>
      <c r="U63" s="330">
        <f t="shared" si="20"/>
        <v>1.01</v>
      </c>
      <c r="V63" s="335"/>
      <c r="W63" s="335"/>
      <c r="X63" s="335"/>
      <c r="Y63" s="335"/>
      <c r="Z63" s="335"/>
      <c r="AA63" s="335"/>
      <c r="AB63" s="335"/>
      <c r="AC63" s="335"/>
      <c r="AD63" s="335"/>
      <c r="AE63" s="335" t="s">
        <v>2486</v>
      </c>
      <c r="AF63" s="335"/>
      <c r="AG63" s="335"/>
      <c r="AH63" s="335"/>
      <c r="AI63" s="335"/>
      <c r="AJ63" s="335"/>
      <c r="AK63" s="335"/>
      <c r="AL63" s="335"/>
      <c r="AM63" s="335"/>
      <c r="AN63" s="335"/>
      <c r="AO63" s="335"/>
      <c r="AP63" s="335"/>
      <c r="AQ63" s="335"/>
      <c r="AR63" s="335"/>
      <c r="AS63" s="335"/>
      <c r="AT63" s="335"/>
      <c r="AU63" s="335"/>
      <c r="AV63" s="335"/>
      <c r="AW63" s="335"/>
      <c r="AX63" s="335"/>
      <c r="AY63" s="335"/>
      <c r="AZ63" s="335"/>
      <c r="BA63" s="335"/>
      <c r="BB63" s="335"/>
      <c r="BC63" s="335"/>
      <c r="BD63" s="335"/>
      <c r="BE63" s="335"/>
      <c r="BF63" s="335"/>
      <c r="BG63" s="335"/>
      <c r="BH63" s="335"/>
    </row>
    <row r="64" spans="1:60" ht="20.4" outlineLevel="1">
      <c r="A64" s="328">
        <v>50</v>
      </c>
      <c r="B64" s="328" t="s">
        <v>2584</v>
      </c>
      <c r="C64" s="329" t="s">
        <v>2585</v>
      </c>
      <c r="D64" s="330" t="s">
        <v>467</v>
      </c>
      <c r="E64" s="331">
        <v>1</v>
      </c>
      <c r="F64" s="332"/>
      <c r="G64" s="333">
        <f t="shared" si="14"/>
        <v>0</v>
      </c>
      <c r="H64" s="332"/>
      <c r="I64" s="333">
        <f t="shared" si="15"/>
        <v>0</v>
      </c>
      <c r="J64" s="332"/>
      <c r="K64" s="333">
        <f t="shared" si="16"/>
        <v>0</v>
      </c>
      <c r="L64" s="333">
        <v>21</v>
      </c>
      <c r="M64" s="333">
        <f t="shared" si="17"/>
        <v>0</v>
      </c>
      <c r="N64" s="330">
        <v>1.3</v>
      </c>
      <c r="O64" s="330">
        <f t="shared" si="18"/>
        <v>1.3</v>
      </c>
      <c r="P64" s="330">
        <v>0</v>
      </c>
      <c r="Q64" s="330">
        <f t="shared" si="19"/>
        <v>0</v>
      </c>
      <c r="R64" s="330"/>
      <c r="S64" s="330"/>
      <c r="T64" s="334">
        <v>33</v>
      </c>
      <c r="U64" s="330">
        <f t="shared" si="20"/>
        <v>33</v>
      </c>
      <c r="V64" s="335"/>
      <c r="W64" s="335"/>
      <c r="X64" s="335"/>
      <c r="Y64" s="335"/>
      <c r="Z64" s="335"/>
      <c r="AA64" s="335"/>
      <c r="AB64" s="335"/>
      <c r="AC64" s="335"/>
      <c r="AD64" s="335"/>
      <c r="AE64" s="335" t="s">
        <v>2486</v>
      </c>
      <c r="AF64" s="335"/>
      <c r="AG64" s="335"/>
      <c r="AH64" s="335"/>
      <c r="AI64" s="335"/>
      <c r="AJ64" s="335"/>
      <c r="AK64" s="335"/>
      <c r="AL64" s="335"/>
      <c r="AM64" s="335"/>
      <c r="AN64" s="335"/>
      <c r="AO64" s="335"/>
      <c r="AP64" s="335"/>
      <c r="AQ64" s="335"/>
      <c r="AR64" s="335"/>
      <c r="AS64" s="335"/>
      <c r="AT64" s="335"/>
      <c r="AU64" s="335"/>
      <c r="AV64" s="335"/>
      <c r="AW64" s="335"/>
      <c r="AX64" s="335"/>
      <c r="AY64" s="335"/>
      <c r="AZ64" s="335"/>
      <c r="BA64" s="335"/>
      <c r="BB64" s="335"/>
      <c r="BC64" s="335"/>
      <c r="BD64" s="335"/>
      <c r="BE64" s="335"/>
      <c r="BF64" s="335"/>
      <c r="BG64" s="335"/>
      <c r="BH64" s="335"/>
    </row>
    <row r="65" spans="1:60" ht="12" outlineLevel="1">
      <c r="A65" s="328"/>
      <c r="B65" s="328"/>
      <c r="C65" s="843" t="s">
        <v>2586</v>
      </c>
      <c r="D65" s="844"/>
      <c r="E65" s="845"/>
      <c r="F65" s="846"/>
      <c r="G65" s="847"/>
      <c r="H65" s="333"/>
      <c r="I65" s="333"/>
      <c r="J65" s="333"/>
      <c r="K65" s="333"/>
      <c r="L65" s="333"/>
      <c r="M65" s="333"/>
      <c r="N65" s="330"/>
      <c r="O65" s="330"/>
      <c r="P65" s="330"/>
      <c r="Q65" s="330"/>
      <c r="R65" s="330"/>
      <c r="S65" s="330"/>
      <c r="T65" s="334"/>
      <c r="U65" s="330"/>
      <c r="V65" s="335"/>
      <c r="W65" s="335"/>
      <c r="X65" s="335"/>
      <c r="Y65" s="335"/>
      <c r="Z65" s="335"/>
      <c r="AA65" s="335"/>
      <c r="AB65" s="335"/>
      <c r="AC65" s="335"/>
      <c r="AD65" s="335"/>
      <c r="AE65" s="335" t="s">
        <v>2511</v>
      </c>
      <c r="AF65" s="335"/>
      <c r="AG65" s="335"/>
      <c r="AH65" s="335"/>
      <c r="AI65" s="335"/>
      <c r="AJ65" s="335"/>
      <c r="AK65" s="335"/>
      <c r="AL65" s="335"/>
      <c r="AM65" s="335"/>
      <c r="AN65" s="335"/>
      <c r="AO65" s="335"/>
      <c r="AP65" s="335"/>
      <c r="AQ65" s="335"/>
      <c r="AR65" s="335"/>
      <c r="AS65" s="335"/>
      <c r="AT65" s="335"/>
      <c r="AU65" s="335"/>
      <c r="AV65" s="335"/>
      <c r="AW65" s="335"/>
      <c r="AX65" s="335"/>
      <c r="AY65" s="335"/>
      <c r="AZ65" s="335"/>
      <c r="BA65" s="342" t="str">
        <f>C65</f>
        <v>komplet vybavená-čerpadlo 1 1/4" (1,5 kW/400 V)</v>
      </c>
      <c r="BB65" s="335"/>
      <c r="BC65" s="335"/>
      <c r="BD65" s="335"/>
      <c r="BE65" s="335"/>
      <c r="BF65" s="335"/>
      <c r="BG65" s="335"/>
      <c r="BH65" s="335"/>
    </row>
    <row r="66" spans="1:60" ht="12" outlineLevel="1">
      <c r="A66" s="328"/>
      <c r="B66" s="328"/>
      <c r="C66" s="843" t="s">
        <v>2587</v>
      </c>
      <c r="D66" s="844"/>
      <c r="E66" s="845"/>
      <c r="F66" s="846"/>
      <c r="G66" s="847"/>
      <c r="H66" s="333"/>
      <c r="I66" s="333"/>
      <c r="J66" s="333"/>
      <c r="K66" s="333"/>
      <c r="L66" s="333"/>
      <c r="M66" s="333"/>
      <c r="N66" s="330"/>
      <c r="O66" s="330"/>
      <c r="P66" s="330"/>
      <c r="Q66" s="330"/>
      <c r="R66" s="330"/>
      <c r="S66" s="330"/>
      <c r="T66" s="334"/>
      <c r="U66" s="330"/>
      <c r="V66" s="335"/>
      <c r="W66" s="335"/>
      <c r="X66" s="335"/>
      <c r="Y66" s="335"/>
      <c r="Z66" s="335"/>
      <c r="AA66" s="335"/>
      <c r="AB66" s="335"/>
      <c r="AC66" s="335"/>
      <c r="AD66" s="335"/>
      <c r="AE66" s="335" t="s">
        <v>2511</v>
      </c>
      <c r="AF66" s="335"/>
      <c r="AG66" s="335"/>
      <c r="AH66" s="335"/>
      <c r="AI66" s="335"/>
      <c r="AJ66" s="335"/>
      <c r="AK66" s="335"/>
      <c r="AL66" s="335"/>
      <c r="AM66" s="335"/>
      <c r="AN66" s="335"/>
      <c r="AO66" s="335"/>
      <c r="AP66" s="335"/>
      <c r="AQ66" s="335"/>
      <c r="AR66" s="335"/>
      <c r="AS66" s="335"/>
      <c r="AT66" s="335"/>
      <c r="AU66" s="335"/>
      <c r="AV66" s="335"/>
      <c r="AW66" s="335"/>
      <c r="AX66" s="335"/>
      <c r="AY66" s="335"/>
      <c r="AZ66" s="335"/>
      <c r="BA66" s="342" t="str">
        <f>C66</f>
        <v>Qmax=45 l/min, Hmax=50 m</v>
      </c>
      <c r="BB66" s="335"/>
      <c r="BC66" s="335"/>
      <c r="BD66" s="335"/>
      <c r="BE66" s="335"/>
      <c r="BF66" s="335"/>
      <c r="BG66" s="335"/>
      <c r="BH66" s="335"/>
    </row>
    <row r="67" spans="1:60" ht="12" outlineLevel="1">
      <c r="A67" s="328">
        <v>51</v>
      </c>
      <c r="B67" s="328" t="s">
        <v>2588</v>
      </c>
      <c r="C67" s="329" t="s">
        <v>2589</v>
      </c>
      <c r="D67" s="330" t="s">
        <v>2505</v>
      </c>
      <c r="E67" s="331">
        <v>1</v>
      </c>
      <c r="F67" s="332"/>
      <c r="G67" s="333">
        <f>ROUND(E67*F67,2)</f>
        <v>0</v>
      </c>
      <c r="H67" s="332"/>
      <c r="I67" s="333">
        <f>ROUND(E67*H67,2)</f>
        <v>0</v>
      </c>
      <c r="J67" s="332"/>
      <c r="K67" s="333">
        <f>ROUND(E67*J67,2)</f>
        <v>0</v>
      </c>
      <c r="L67" s="333">
        <v>21</v>
      </c>
      <c r="M67" s="333">
        <f>G67*(1+L67/100)</f>
        <v>0</v>
      </c>
      <c r="N67" s="330">
        <v>0</v>
      </c>
      <c r="O67" s="330">
        <f>ROUND(E67*N67,5)</f>
        <v>0</v>
      </c>
      <c r="P67" s="330">
        <v>0</v>
      </c>
      <c r="Q67" s="330">
        <f>ROUND(E67*P67,5)</f>
        <v>0</v>
      </c>
      <c r="R67" s="330"/>
      <c r="S67" s="330"/>
      <c r="T67" s="334">
        <v>0</v>
      </c>
      <c r="U67" s="330">
        <f>ROUND(E67*T67,2)</f>
        <v>0</v>
      </c>
      <c r="V67" s="335"/>
      <c r="W67" s="335"/>
      <c r="X67" s="335"/>
      <c r="Y67" s="335"/>
      <c r="Z67" s="335"/>
      <c r="AA67" s="335"/>
      <c r="AB67" s="335"/>
      <c r="AC67" s="335"/>
      <c r="AD67" s="335"/>
      <c r="AE67" s="335" t="s">
        <v>2486</v>
      </c>
      <c r="AF67" s="335"/>
      <c r="AG67" s="335"/>
      <c r="AH67" s="335"/>
      <c r="AI67" s="335"/>
      <c r="AJ67" s="335"/>
      <c r="AK67" s="335"/>
      <c r="AL67" s="335"/>
      <c r="AM67" s="335"/>
      <c r="AN67" s="335"/>
      <c r="AO67" s="335"/>
      <c r="AP67" s="335"/>
      <c r="AQ67" s="335"/>
      <c r="AR67" s="335"/>
      <c r="AS67" s="335"/>
      <c r="AT67" s="335"/>
      <c r="AU67" s="335"/>
      <c r="AV67" s="335"/>
      <c r="AW67" s="335"/>
      <c r="AX67" s="335"/>
      <c r="AY67" s="335"/>
      <c r="AZ67" s="335"/>
      <c r="BA67" s="335"/>
      <c r="BB67" s="335"/>
      <c r="BC67" s="335"/>
      <c r="BD67" s="335"/>
      <c r="BE67" s="335"/>
      <c r="BF67" s="335"/>
      <c r="BG67" s="335"/>
      <c r="BH67" s="335"/>
    </row>
    <row r="68" spans="1:60" ht="20.4" outlineLevel="1">
      <c r="A68" s="328">
        <v>52</v>
      </c>
      <c r="B68" s="328" t="s">
        <v>2590</v>
      </c>
      <c r="C68" s="329" t="s">
        <v>2591</v>
      </c>
      <c r="D68" s="330" t="s">
        <v>467</v>
      </c>
      <c r="E68" s="331">
        <v>1</v>
      </c>
      <c r="F68" s="332"/>
      <c r="G68" s="333">
        <f>ROUND(E68*F68,2)</f>
        <v>0</v>
      </c>
      <c r="H68" s="332"/>
      <c r="I68" s="333">
        <f>ROUND(E68*H68,2)</f>
        <v>0</v>
      </c>
      <c r="J68" s="332"/>
      <c r="K68" s="333">
        <f>ROUND(E68*J68,2)</f>
        <v>0</v>
      </c>
      <c r="L68" s="333">
        <v>21</v>
      </c>
      <c r="M68" s="333">
        <f>G68*(1+L68/100)</f>
        <v>0</v>
      </c>
      <c r="N68" s="330">
        <v>0.57466</v>
      </c>
      <c r="O68" s="330">
        <f>ROUND(E68*N68,5)</f>
        <v>0.57466</v>
      </c>
      <c r="P68" s="330">
        <v>0</v>
      </c>
      <c r="Q68" s="330">
        <f>ROUND(E68*P68,5)</f>
        <v>0</v>
      </c>
      <c r="R68" s="330"/>
      <c r="S68" s="330"/>
      <c r="T68" s="334">
        <v>1.22014</v>
      </c>
      <c r="U68" s="330">
        <f>ROUND(E68*T68,2)</f>
        <v>1.22</v>
      </c>
      <c r="V68" s="335"/>
      <c r="W68" s="335"/>
      <c r="X68" s="335"/>
      <c r="Y68" s="335"/>
      <c r="Z68" s="335"/>
      <c r="AA68" s="335"/>
      <c r="AB68" s="335"/>
      <c r="AC68" s="335"/>
      <c r="AD68" s="335"/>
      <c r="AE68" s="335" t="s">
        <v>2483</v>
      </c>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row>
    <row r="69" spans="1:60" ht="12" outlineLevel="1">
      <c r="A69" s="328">
        <v>53</v>
      </c>
      <c r="B69" s="328" t="s">
        <v>2592</v>
      </c>
      <c r="C69" s="329" t="s">
        <v>2593</v>
      </c>
      <c r="D69" s="330" t="s">
        <v>467</v>
      </c>
      <c r="E69" s="331">
        <v>1</v>
      </c>
      <c r="F69" s="332"/>
      <c r="G69" s="333">
        <f>ROUND(E69*F69,2)</f>
        <v>0</v>
      </c>
      <c r="H69" s="332"/>
      <c r="I69" s="333">
        <f>ROUND(E69*H69,2)</f>
        <v>0</v>
      </c>
      <c r="J69" s="332"/>
      <c r="K69" s="333">
        <f>ROUND(E69*J69,2)</f>
        <v>0</v>
      </c>
      <c r="L69" s="333">
        <v>21</v>
      </c>
      <c r="M69" s="333">
        <f>G69*(1+L69/100)</f>
        <v>0</v>
      </c>
      <c r="N69" s="330">
        <v>0.51066</v>
      </c>
      <c r="O69" s="330">
        <f>ROUND(E69*N69,5)</f>
        <v>0.51066</v>
      </c>
      <c r="P69" s="330">
        <v>0</v>
      </c>
      <c r="Q69" s="330">
        <f>ROUND(E69*P69,5)</f>
        <v>0</v>
      </c>
      <c r="R69" s="330"/>
      <c r="S69" s="330"/>
      <c r="T69" s="334">
        <v>1.0986</v>
      </c>
      <c r="U69" s="330">
        <f>ROUND(E69*T69,2)</f>
        <v>1.1</v>
      </c>
      <c r="V69" s="335"/>
      <c r="W69" s="335"/>
      <c r="X69" s="335"/>
      <c r="Y69" s="335"/>
      <c r="Z69" s="335"/>
      <c r="AA69" s="335"/>
      <c r="AB69" s="335"/>
      <c r="AC69" s="335"/>
      <c r="AD69" s="335"/>
      <c r="AE69" s="335" t="s">
        <v>2486</v>
      </c>
      <c r="AF69" s="335"/>
      <c r="AG69" s="335"/>
      <c r="AH69" s="335"/>
      <c r="AI69" s="335"/>
      <c r="AJ69" s="335"/>
      <c r="AK69" s="335"/>
      <c r="AL69" s="335"/>
      <c r="AM69" s="335"/>
      <c r="AN69" s="335"/>
      <c r="AO69" s="335"/>
      <c r="AP69" s="335"/>
      <c r="AQ69" s="335"/>
      <c r="AR69" s="335"/>
      <c r="AS69" s="335"/>
      <c r="AT69" s="335"/>
      <c r="AU69" s="335"/>
      <c r="AV69" s="335"/>
      <c r="AW69" s="335"/>
      <c r="AX69" s="335"/>
      <c r="AY69" s="335"/>
      <c r="AZ69" s="335"/>
      <c r="BA69" s="335"/>
      <c r="BB69" s="335"/>
      <c r="BC69" s="335"/>
      <c r="BD69" s="335"/>
      <c r="BE69" s="335"/>
      <c r="BF69" s="335"/>
      <c r="BG69" s="335"/>
      <c r="BH69" s="335"/>
    </row>
    <row r="70" spans="1:31" ht="12">
      <c r="A70" s="336" t="s">
        <v>2479</v>
      </c>
      <c r="B70" s="336" t="s">
        <v>784</v>
      </c>
      <c r="C70" s="337" t="s">
        <v>2444</v>
      </c>
      <c r="D70" s="338"/>
      <c r="E70" s="339"/>
      <c r="F70" s="340"/>
      <c r="G70" s="340">
        <f>SUMIF(AE71:AE72,"&lt;&gt;NOR",G71:G72)</f>
        <v>0</v>
      </c>
      <c r="H70" s="340"/>
      <c r="I70" s="340">
        <f>SUM(I71:I72)</f>
        <v>0</v>
      </c>
      <c r="J70" s="340"/>
      <c r="K70" s="340">
        <f>SUM(K71:K72)</f>
        <v>0</v>
      </c>
      <c r="L70" s="340"/>
      <c r="M70" s="340">
        <f>SUM(M71:M72)</f>
        <v>0</v>
      </c>
      <c r="N70" s="338"/>
      <c r="O70" s="338">
        <f>SUM(O71:O72)</f>
        <v>0.01225</v>
      </c>
      <c r="P70" s="338"/>
      <c r="Q70" s="338">
        <f>SUM(Q71:Q72)</f>
        <v>0.255</v>
      </c>
      <c r="R70" s="338"/>
      <c r="S70" s="338"/>
      <c r="T70" s="341"/>
      <c r="U70" s="338">
        <f>SUM(U71:U72)</f>
        <v>7.26</v>
      </c>
      <c r="AE70" s="190" t="s">
        <v>2480</v>
      </c>
    </row>
    <row r="71" spans="1:60" ht="12" outlineLevel="1">
      <c r="A71" s="328">
        <v>54</v>
      </c>
      <c r="B71" s="328" t="s">
        <v>2594</v>
      </c>
      <c r="C71" s="329" t="s">
        <v>2595</v>
      </c>
      <c r="D71" s="330" t="s">
        <v>253</v>
      </c>
      <c r="E71" s="331">
        <v>10</v>
      </c>
      <c r="F71" s="332"/>
      <c r="G71" s="333">
        <f>ROUND(E71*F71,2)</f>
        <v>0</v>
      </c>
      <c r="H71" s="332"/>
      <c r="I71" s="333">
        <f>ROUND(E71*H71,2)</f>
        <v>0</v>
      </c>
      <c r="J71" s="332"/>
      <c r="K71" s="333">
        <f>ROUND(E71*J71,2)</f>
        <v>0</v>
      </c>
      <c r="L71" s="333">
        <v>21</v>
      </c>
      <c r="M71" s="333">
        <f>G71*(1+L71/100)</f>
        <v>0</v>
      </c>
      <c r="N71" s="330">
        <v>0.00049</v>
      </c>
      <c r="O71" s="330">
        <f>ROUND(E71*N71,5)</f>
        <v>0.0049</v>
      </c>
      <c r="P71" s="330">
        <v>0.006</v>
      </c>
      <c r="Q71" s="330">
        <f>ROUND(E71*P71,5)</f>
        <v>0.06</v>
      </c>
      <c r="R71" s="330"/>
      <c r="S71" s="330"/>
      <c r="T71" s="334">
        <v>0.274</v>
      </c>
      <c r="U71" s="330">
        <f>ROUND(E71*T71,2)</f>
        <v>2.74</v>
      </c>
      <c r="V71" s="335"/>
      <c r="W71" s="335"/>
      <c r="X71" s="335"/>
      <c r="Y71" s="335"/>
      <c r="Z71" s="335"/>
      <c r="AA71" s="335"/>
      <c r="AB71" s="335"/>
      <c r="AC71" s="335"/>
      <c r="AD71" s="335"/>
      <c r="AE71" s="335" t="s">
        <v>2486</v>
      </c>
      <c r="AF71" s="335"/>
      <c r="AG71" s="335"/>
      <c r="AH71" s="335"/>
      <c r="AI71" s="335"/>
      <c r="AJ71" s="335"/>
      <c r="AK71" s="335"/>
      <c r="AL71" s="335"/>
      <c r="AM71" s="335"/>
      <c r="AN71" s="335"/>
      <c r="AO71" s="335"/>
      <c r="AP71" s="335"/>
      <c r="AQ71" s="335"/>
      <c r="AR71" s="335"/>
      <c r="AS71" s="335"/>
      <c r="AT71" s="335"/>
      <c r="AU71" s="335"/>
      <c r="AV71" s="335"/>
      <c r="AW71" s="335"/>
      <c r="AX71" s="335"/>
      <c r="AY71" s="335"/>
      <c r="AZ71" s="335"/>
      <c r="BA71" s="335"/>
      <c r="BB71" s="335"/>
      <c r="BC71" s="335"/>
      <c r="BD71" s="335"/>
      <c r="BE71" s="335"/>
      <c r="BF71" s="335"/>
      <c r="BG71" s="335"/>
      <c r="BH71" s="335"/>
    </row>
    <row r="72" spans="1:60" ht="12" outlineLevel="1">
      <c r="A72" s="328">
        <v>55</v>
      </c>
      <c r="B72" s="328" t="s">
        <v>2596</v>
      </c>
      <c r="C72" s="329" t="s">
        <v>2597</v>
      </c>
      <c r="D72" s="330" t="s">
        <v>253</v>
      </c>
      <c r="E72" s="331">
        <v>15</v>
      </c>
      <c r="F72" s="332"/>
      <c r="G72" s="333">
        <f>ROUND(E72*F72,2)</f>
        <v>0</v>
      </c>
      <c r="H72" s="332"/>
      <c r="I72" s="333">
        <f>ROUND(E72*H72,2)</f>
        <v>0</v>
      </c>
      <c r="J72" s="332"/>
      <c r="K72" s="333">
        <f>ROUND(E72*J72,2)</f>
        <v>0</v>
      </c>
      <c r="L72" s="333">
        <v>21</v>
      </c>
      <c r="M72" s="333">
        <f>G72*(1+L72/100)</f>
        <v>0</v>
      </c>
      <c r="N72" s="330">
        <v>0.00049</v>
      </c>
      <c r="O72" s="330">
        <f>ROUND(E72*N72,5)</f>
        <v>0.00735</v>
      </c>
      <c r="P72" s="330">
        <v>0.013</v>
      </c>
      <c r="Q72" s="330">
        <f>ROUND(E72*P72,5)</f>
        <v>0.195</v>
      </c>
      <c r="R72" s="330"/>
      <c r="S72" s="330"/>
      <c r="T72" s="334">
        <v>0.301</v>
      </c>
      <c r="U72" s="330">
        <f>ROUND(E72*T72,2)</f>
        <v>4.52</v>
      </c>
      <c r="V72" s="335"/>
      <c r="W72" s="335"/>
      <c r="X72" s="335"/>
      <c r="Y72" s="335"/>
      <c r="Z72" s="335"/>
      <c r="AA72" s="335"/>
      <c r="AB72" s="335"/>
      <c r="AC72" s="335"/>
      <c r="AD72" s="335"/>
      <c r="AE72" s="335" t="s">
        <v>2486</v>
      </c>
      <c r="AF72" s="335"/>
      <c r="AG72" s="335"/>
      <c r="AH72" s="335"/>
      <c r="AI72" s="335"/>
      <c r="AJ72" s="335"/>
      <c r="AK72" s="335"/>
      <c r="AL72" s="335"/>
      <c r="AM72" s="335"/>
      <c r="AN72" s="335"/>
      <c r="AO72" s="335"/>
      <c r="AP72" s="335"/>
      <c r="AQ72" s="335"/>
      <c r="AR72" s="335"/>
      <c r="AS72" s="335"/>
      <c r="AT72" s="335"/>
      <c r="AU72" s="335"/>
      <c r="AV72" s="335"/>
      <c r="AW72" s="335"/>
      <c r="AX72" s="335"/>
      <c r="AY72" s="335"/>
      <c r="AZ72" s="335"/>
      <c r="BA72" s="335"/>
      <c r="BB72" s="335"/>
      <c r="BC72" s="335"/>
      <c r="BD72" s="335"/>
      <c r="BE72" s="335"/>
      <c r="BF72" s="335"/>
      <c r="BG72" s="335"/>
      <c r="BH72" s="335"/>
    </row>
    <row r="73" spans="1:31" ht="12">
      <c r="A73" s="336" t="s">
        <v>2479</v>
      </c>
      <c r="B73" s="336" t="s">
        <v>773</v>
      </c>
      <c r="C73" s="337" t="s">
        <v>2445</v>
      </c>
      <c r="D73" s="338"/>
      <c r="E73" s="339"/>
      <c r="F73" s="340"/>
      <c r="G73" s="340">
        <f>SUMIF(AE74:AE74,"&lt;&gt;NOR",G74:G74)</f>
        <v>0</v>
      </c>
      <c r="H73" s="340"/>
      <c r="I73" s="340">
        <f>SUM(I74:I74)</f>
        <v>0</v>
      </c>
      <c r="J73" s="340"/>
      <c r="K73" s="340">
        <f>SUM(K74:K74)</f>
        <v>0</v>
      </c>
      <c r="L73" s="340"/>
      <c r="M73" s="340">
        <f>SUM(M74:M74)</f>
        <v>0</v>
      </c>
      <c r="N73" s="338"/>
      <c r="O73" s="338">
        <f>SUM(O74:O74)</f>
        <v>0</v>
      </c>
      <c r="P73" s="338"/>
      <c r="Q73" s="338">
        <f>SUM(Q74:Q74)</f>
        <v>0</v>
      </c>
      <c r="R73" s="338"/>
      <c r="S73" s="338"/>
      <c r="T73" s="341"/>
      <c r="U73" s="338">
        <f>SUM(U74:U74)</f>
        <v>0.04</v>
      </c>
      <c r="AE73" s="190" t="s">
        <v>2480</v>
      </c>
    </row>
    <row r="74" spans="1:60" ht="12" outlineLevel="1">
      <c r="A74" s="328">
        <v>56</v>
      </c>
      <c r="B74" s="328" t="s">
        <v>2598</v>
      </c>
      <c r="C74" s="329" t="s">
        <v>2599</v>
      </c>
      <c r="D74" s="330" t="s">
        <v>214</v>
      </c>
      <c r="E74" s="331">
        <v>0.2</v>
      </c>
      <c r="F74" s="332"/>
      <c r="G74" s="333">
        <f>ROUND(E74*F74,2)</f>
        <v>0</v>
      </c>
      <c r="H74" s="332"/>
      <c r="I74" s="333">
        <f>ROUND(E74*H74,2)</f>
        <v>0</v>
      </c>
      <c r="J74" s="332"/>
      <c r="K74" s="333">
        <f>ROUND(E74*J74,2)</f>
        <v>0</v>
      </c>
      <c r="L74" s="333">
        <v>21</v>
      </c>
      <c r="M74" s="333">
        <f>G74*(1+L74/100)</f>
        <v>0</v>
      </c>
      <c r="N74" s="330">
        <v>0</v>
      </c>
      <c r="O74" s="330">
        <f>ROUND(E74*N74,5)</f>
        <v>0</v>
      </c>
      <c r="P74" s="330">
        <v>0</v>
      </c>
      <c r="Q74" s="330">
        <f>ROUND(E74*P74,5)</f>
        <v>0</v>
      </c>
      <c r="R74" s="330"/>
      <c r="S74" s="330"/>
      <c r="T74" s="334">
        <v>0.2115</v>
      </c>
      <c r="U74" s="330">
        <f>ROUND(E74*T74,2)</f>
        <v>0.04</v>
      </c>
      <c r="V74" s="335"/>
      <c r="W74" s="335"/>
      <c r="X74" s="335"/>
      <c r="Y74" s="335"/>
      <c r="Z74" s="335"/>
      <c r="AA74" s="335"/>
      <c r="AB74" s="335"/>
      <c r="AC74" s="335"/>
      <c r="AD74" s="335"/>
      <c r="AE74" s="335" t="s">
        <v>2486</v>
      </c>
      <c r="AF74" s="335"/>
      <c r="AG74" s="335"/>
      <c r="AH74" s="335"/>
      <c r="AI74" s="335"/>
      <c r="AJ74" s="335"/>
      <c r="AK74" s="335"/>
      <c r="AL74" s="335"/>
      <c r="AM74" s="335"/>
      <c r="AN74" s="335"/>
      <c r="AO74" s="335"/>
      <c r="AP74" s="335"/>
      <c r="AQ74" s="335"/>
      <c r="AR74" s="335"/>
      <c r="AS74" s="335"/>
      <c r="AT74" s="335"/>
      <c r="AU74" s="335"/>
      <c r="AV74" s="335"/>
      <c r="AW74" s="335"/>
      <c r="AX74" s="335"/>
      <c r="AY74" s="335"/>
      <c r="AZ74" s="335"/>
      <c r="BA74" s="335"/>
      <c r="BB74" s="335"/>
      <c r="BC74" s="335"/>
      <c r="BD74" s="335"/>
      <c r="BE74" s="335"/>
      <c r="BF74" s="335"/>
      <c r="BG74" s="335"/>
      <c r="BH74" s="335"/>
    </row>
    <row r="75" spans="1:31" ht="12">
      <c r="A75" s="336" t="s">
        <v>2479</v>
      </c>
      <c r="B75" s="336" t="s">
        <v>2071</v>
      </c>
      <c r="C75" s="337" t="s">
        <v>2446</v>
      </c>
      <c r="D75" s="338"/>
      <c r="E75" s="339"/>
      <c r="F75" s="340"/>
      <c r="G75" s="340">
        <f>SUMIF(AE76:AE98,"&lt;&gt;NOR",G76:G98)</f>
        <v>0</v>
      </c>
      <c r="H75" s="340"/>
      <c r="I75" s="340">
        <f>SUM(I76:I98)</f>
        <v>0</v>
      </c>
      <c r="J75" s="340"/>
      <c r="K75" s="340">
        <f>SUM(K76:K98)</f>
        <v>0</v>
      </c>
      <c r="L75" s="340"/>
      <c r="M75" s="340">
        <f>SUM(M76:M98)</f>
        <v>0</v>
      </c>
      <c r="N75" s="338"/>
      <c r="O75" s="338">
        <f>SUM(O76:O98)</f>
        <v>11.788319999999999</v>
      </c>
      <c r="P75" s="338"/>
      <c r="Q75" s="338">
        <f>SUM(Q76:Q98)</f>
        <v>0</v>
      </c>
      <c r="R75" s="338"/>
      <c r="S75" s="338"/>
      <c r="T75" s="341"/>
      <c r="U75" s="338">
        <f>SUM(U76:U98)</f>
        <v>167.82000000000002</v>
      </c>
      <c r="AE75" s="190" t="s">
        <v>2480</v>
      </c>
    </row>
    <row r="76" spans="1:60" ht="12" outlineLevel="1">
      <c r="A76" s="328">
        <v>57</v>
      </c>
      <c r="B76" s="328" t="s">
        <v>2600</v>
      </c>
      <c r="C76" s="329" t="s">
        <v>2601</v>
      </c>
      <c r="D76" s="330" t="s">
        <v>253</v>
      </c>
      <c r="E76" s="331">
        <v>24</v>
      </c>
      <c r="F76" s="332"/>
      <c r="G76" s="333">
        <f aca="true" t="shared" si="21" ref="G76:G98">ROUND(E76*F76,2)</f>
        <v>0</v>
      </c>
      <c r="H76" s="332"/>
      <c r="I76" s="333">
        <f aca="true" t="shared" si="22" ref="I76:I98">ROUND(E76*H76,2)</f>
        <v>0</v>
      </c>
      <c r="J76" s="332"/>
      <c r="K76" s="333">
        <f aca="true" t="shared" si="23" ref="K76:K98">ROUND(E76*J76,2)</f>
        <v>0</v>
      </c>
      <c r="L76" s="333">
        <v>21</v>
      </c>
      <c r="M76" s="333">
        <f aca="true" t="shared" si="24" ref="M76:M98">G76*(1+L76/100)</f>
        <v>0</v>
      </c>
      <c r="N76" s="330">
        <v>0.0021</v>
      </c>
      <c r="O76" s="330">
        <f aca="true" t="shared" si="25" ref="O76:O98">ROUND(E76*N76,5)</f>
        <v>0.0504</v>
      </c>
      <c r="P76" s="330">
        <v>0</v>
      </c>
      <c r="Q76" s="330">
        <f aca="true" t="shared" si="26" ref="Q76:Q98">ROUND(E76*P76,5)</f>
        <v>0</v>
      </c>
      <c r="R76" s="330"/>
      <c r="S76" s="330"/>
      <c r="T76" s="334">
        <v>0.8</v>
      </c>
      <c r="U76" s="330">
        <f aca="true" t="shared" si="27" ref="U76:U98">ROUND(E76*T76,2)</f>
        <v>19.2</v>
      </c>
      <c r="V76" s="335"/>
      <c r="W76" s="335"/>
      <c r="X76" s="335"/>
      <c r="Y76" s="335"/>
      <c r="Z76" s="335"/>
      <c r="AA76" s="335"/>
      <c r="AB76" s="335"/>
      <c r="AC76" s="335"/>
      <c r="AD76" s="335"/>
      <c r="AE76" s="335" t="s">
        <v>2486</v>
      </c>
      <c r="AF76" s="335"/>
      <c r="AG76" s="335"/>
      <c r="AH76" s="335"/>
      <c r="AI76" s="335"/>
      <c r="AJ76" s="335"/>
      <c r="AK76" s="335"/>
      <c r="AL76" s="335"/>
      <c r="AM76" s="335"/>
      <c r="AN76" s="335"/>
      <c r="AO76" s="335"/>
      <c r="AP76" s="335"/>
      <c r="AQ76" s="335"/>
      <c r="AR76" s="335"/>
      <c r="AS76" s="335"/>
      <c r="AT76" s="335"/>
      <c r="AU76" s="335"/>
      <c r="AV76" s="335"/>
      <c r="AW76" s="335"/>
      <c r="AX76" s="335"/>
      <c r="AY76" s="335"/>
      <c r="AZ76" s="335"/>
      <c r="BA76" s="335"/>
      <c r="BB76" s="335"/>
      <c r="BC76" s="335"/>
      <c r="BD76" s="335"/>
      <c r="BE76" s="335"/>
      <c r="BF76" s="335"/>
      <c r="BG76" s="335"/>
      <c r="BH76" s="335"/>
    </row>
    <row r="77" spans="1:60" ht="12" outlineLevel="1">
      <c r="A77" s="328">
        <v>58</v>
      </c>
      <c r="B77" s="328" t="s">
        <v>2602</v>
      </c>
      <c r="C77" s="329" t="s">
        <v>2603</v>
      </c>
      <c r="D77" s="330" t="s">
        <v>253</v>
      </c>
      <c r="E77" s="331">
        <v>13</v>
      </c>
      <c r="F77" s="332"/>
      <c r="G77" s="333">
        <f t="shared" si="21"/>
        <v>0</v>
      </c>
      <c r="H77" s="332"/>
      <c r="I77" s="333">
        <f t="shared" si="22"/>
        <v>0</v>
      </c>
      <c r="J77" s="332"/>
      <c r="K77" s="333">
        <f t="shared" si="23"/>
        <v>0</v>
      </c>
      <c r="L77" s="333">
        <v>21</v>
      </c>
      <c r="M77" s="333">
        <f t="shared" si="24"/>
        <v>0</v>
      </c>
      <c r="N77" s="330">
        <v>0.00252</v>
      </c>
      <c r="O77" s="330">
        <f t="shared" si="25"/>
        <v>0.03276</v>
      </c>
      <c r="P77" s="330">
        <v>0</v>
      </c>
      <c r="Q77" s="330">
        <f t="shared" si="26"/>
        <v>0</v>
      </c>
      <c r="R77" s="330"/>
      <c r="S77" s="330"/>
      <c r="T77" s="334">
        <v>0.8</v>
      </c>
      <c r="U77" s="330">
        <f t="shared" si="27"/>
        <v>10.4</v>
      </c>
      <c r="V77" s="335"/>
      <c r="W77" s="335"/>
      <c r="X77" s="335"/>
      <c r="Y77" s="335"/>
      <c r="Z77" s="335"/>
      <c r="AA77" s="335"/>
      <c r="AB77" s="335"/>
      <c r="AC77" s="335"/>
      <c r="AD77" s="335"/>
      <c r="AE77" s="335" t="s">
        <v>2486</v>
      </c>
      <c r="AF77" s="335"/>
      <c r="AG77" s="335"/>
      <c r="AH77" s="335"/>
      <c r="AI77" s="335"/>
      <c r="AJ77" s="335"/>
      <c r="AK77" s="335"/>
      <c r="AL77" s="335"/>
      <c r="AM77" s="335"/>
      <c r="AN77" s="335"/>
      <c r="AO77" s="335"/>
      <c r="AP77" s="335"/>
      <c r="AQ77" s="335"/>
      <c r="AR77" s="335"/>
      <c r="AS77" s="335"/>
      <c r="AT77" s="335"/>
      <c r="AU77" s="335"/>
      <c r="AV77" s="335"/>
      <c r="AW77" s="335"/>
      <c r="AX77" s="335"/>
      <c r="AY77" s="335"/>
      <c r="AZ77" s="335"/>
      <c r="BA77" s="335"/>
      <c r="BB77" s="335"/>
      <c r="BC77" s="335"/>
      <c r="BD77" s="335"/>
      <c r="BE77" s="335"/>
      <c r="BF77" s="335"/>
      <c r="BG77" s="335"/>
      <c r="BH77" s="335"/>
    </row>
    <row r="78" spans="1:60" ht="12" outlineLevel="1">
      <c r="A78" s="328">
        <v>59</v>
      </c>
      <c r="B78" s="328" t="s">
        <v>2604</v>
      </c>
      <c r="C78" s="329" t="s">
        <v>2605</v>
      </c>
      <c r="D78" s="330" t="s">
        <v>253</v>
      </c>
      <c r="E78" s="331">
        <v>10</v>
      </c>
      <c r="F78" s="332"/>
      <c r="G78" s="333">
        <f t="shared" si="21"/>
        <v>0</v>
      </c>
      <c r="H78" s="332"/>
      <c r="I78" s="333">
        <f t="shared" si="22"/>
        <v>0</v>
      </c>
      <c r="J78" s="332"/>
      <c r="K78" s="333">
        <f t="shared" si="23"/>
        <v>0</v>
      </c>
      <c r="L78" s="333">
        <v>21</v>
      </c>
      <c r="M78" s="333">
        <f t="shared" si="24"/>
        <v>0</v>
      </c>
      <c r="N78" s="330">
        <v>0.00357</v>
      </c>
      <c r="O78" s="330">
        <f t="shared" si="25"/>
        <v>0.0357</v>
      </c>
      <c r="P78" s="330">
        <v>0</v>
      </c>
      <c r="Q78" s="330">
        <f t="shared" si="26"/>
        <v>0</v>
      </c>
      <c r="R78" s="330"/>
      <c r="S78" s="330"/>
      <c r="T78" s="334">
        <v>0.55</v>
      </c>
      <c r="U78" s="330">
        <f t="shared" si="27"/>
        <v>5.5</v>
      </c>
      <c r="V78" s="335"/>
      <c r="W78" s="335"/>
      <c r="X78" s="335"/>
      <c r="Y78" s="335"/>
      <c r="Z78" s="335"/>
      <c r="AA78" s="335"/>
      <c r="AB78" s="335"/>
      <c r="AC78" s="335"/>
      <c r="AD78" s="335"/>
      <c r="AE78" s="335" t="s">
        <v>2486</v>
      </c>
      <c r="AF78" s="335"/>
      <c r="AG78" s="335"/>
      <c r="AH78" s="335"/>
      <c r="AI78" s="335"/>
      <c r="AJ78" s="335"/>
      <c r="AK78" s="335"/>
      <c r="AL78" s="335"/>
      <c r="AM78" s="335"/>
      <c r="AN78" s="335"/>
      <c r="AO78" s="335"/>
      <c r="AP78" s="335"/>
      <c r="AQ78" s="335"/>
      <c r="AR78" s="335"/>
      <c r="AS78" s="335"/>
      <c r="AT78" s="335"/>
      <c r="AU78" s="335"/>
      <c r="AV78" s="335"/>
      <c r="AW78" s="335"/>
      <c r="AX78" s="335"/>
      <c r="AY78" s="335"/>
      <c r="AZ78" s="335"/>
      <c r="BA78" s="335"/>
      <c r="BB78" s="335"/>
      <c r="BC78" s="335"/>
      <c r="BD78" s="335"/>
      <c r="BE78" s="335"/>
      <c r="BF78" s="335"/>
      <c r="BG78" s="335"/>
      <c r="BH78" s="335"/>
    </row>
    <row r="79" spans="1:60" ht="12" outlineLevel="1">
      <c r="A79" s="328">
        <v>60</v>
      </c>
      <c r="B79" s="328" t="s">
        <v>2606</v>
      </c>
      <c r="C79" s="329" t="s">
        <v>2607</v>
      </c>
      <c r="D79" s="330" t="s">
        <v>253</v>
      </c>
      <c r="E79" s="331">
        <v>24</v>
      </c>
      <c r="F79" s="332"/>
      <c r="G79" s="333">
        <f t="shared" si="21"/>
        <v>0</v>
      </c>
      <c r="H79" s="332"/>
      <c r="I79" s="333">
        <f t="shared" si="22"/>
        <v>0</v>
      </c>
      <c r="J79" s="332"/>
      <c r="K79" s="333">
        <f t="shared" si="23"/>
        <v>0</v>
      </c>
      <c r="L79" s="333">
        <v>21</v>
      </c>
      <c r="M79" s="333">
        <f t="shared" si="24"/>
        <v>0</v>
      </c>
      <c r="N79" s="330">
        <v>0.21664</v>
      </c>
      <c r="O79" s="330">
        <f t="shared" si="25"/>
        <v>5.19936</v>
      </c>
      <c r="P79" s="330">
        <v>0</v>
      </c>
      <c r="Q79" s="330">
        <f t="shared" si="26"/>
        <v>0</v>
      </c>
      <c r="R79" s="330"/>
      <c r="S79" s="330"/>
      <c r="T79" s="334">
        <v>1.89974</v>
      </c>
      <c r="U79" s="330">
        <f t="shared" si="27"/>
        <v>45.59</v>
      </c>
      <c r="V79" s="335"/>
      <c r="W79" s="335"/>
      <c r="X79" s="335"/>
      <c r="Y79" s="335"/>
      <c r="Z79" s="335"/>
      <c r="AA79" s="335"/>
      <c r="AB79" s="335"/>
      <c r="AC79" s="335"/>
      <c r="AD79" s="335"/>
      <c r="AE79" s="335" t="s">
        <v>2483</v>
      </c>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C79" s="335"/>
      <c r="BD79" s="335"/>
      <c r="BE79" s="335"/>
      <c r="BF79" s="335"/>
      <c r="BG79" s="335"/>
      <c r="BH79" s="335"/>
    </row>
    <row r="80" spans="1:60" ht="12" outlineLevel="1">
      <c r="A80" s="328">
        <v>61</v>
      </c>
      <c r="B80" s="328" t="s">
        <v>2608</v>
      </c>
      <c r="C80" s="329" t="s">
        <v>2609</v>
      </c>
      <c r="D80" s="330" t="s">
        <v>253</v>
      </c>
      <c r="E80" s="331">
        <v>13</v>
      </c>
      <c r="F80" s="332"/>
      <c r="G80" s="333">
        <f t="shared" si="21"/>
        <v>0</v>
      </c>
      <c r="H80" s="332"/>
      <c r="I80" s="333">
        <f t="shared" si="22"/>
        <v>0</v>
      </c>
      <c r="J80" s="332"/>
      <c r="K80" s="333">
        <f t="shared" si="23"/>
        <v>0</v>
      </c>
      <c r="L80" s="333">
        <v>21</v>
      </c>
      <c r="M80" s="333">
        <f t="shared" si="24"/>
        <v>0</v>
      </c>
      <c r="N80" s="330">
        <v>0.21706</v>
      </c>
      <c r="O80" s="330">
        <f t="shared" si="25"/>
        <v>2.82178</v>
      </c>
      <c r="P80" s="330">
        <v>0</v>
      </c>
      <c r="Q80" s="330">
        <f t="shared" si="26"/>
        <v>0</v>
      </c>
      <c r="R80" s="330"/>
      <c r="S80" s="330"/>
      <c r="T80" s="334">
        <v>1.90038</v>
      </c>
      <c r="U80" s="330">
        <f t="shared" si="27"/>
        <v>24.7</v>
      </c>
      <c r="V80" s="335"/>
      <c r="W80" s="335"/>
      <c r="X80" s="335"/>
      <c r="Y80" s="335"/>
      <c r="Z80" s="335"/>
      <c r="AA80" s="335"/>
      <c r="AB80" s="335"/>
      <c r="AC80" s="335"/>
      <c r="AD80" s="335"/>
      <c r="AE80" s="335" t="s">
        <v>2483</v>
      </c>
      <c r="AF80" s="335"/>
      <c r="AG80" s="335"/>
      <c r="AH80" s="335"/>
      <c r="AI80" s="335"/>
      <c r="AJ80" s="335"/>
      <c r="AK80" s="335"/>
      <c r="AL80" s="335"/>
      <c r="AM80" s="335"/>
      <c r="AN80" s="335"/>
      <c r="AO80" s="335"/>
      <c r="AP80" s="335"/>
      <c r="AQ80" s="335"/>
      <c r="AR80" s="335"/>
      <c r="AS80" s="335"/>
      <c r="AT80" s="335"/>
      <c r="AU80" s="335"/>
      <c r="AV80" s="335"/>
      <c r="AW80" s="335"/>
      <c r="AX80" s="335"/>
      <c r="AY80" s="335"/>
      <c r="AZ80" s="335"/>
      <c r="BA80" s="335"/>
      <c r="BB80" s="335"/>
      <c r="BC80" s="335"/>
      <c r="BD80" s="335"/>
      <c r="BE80" s="335"/>
      <c r="BF80" s="335"/>
      <c r="BG80" s="335"/>
      <c r="BH80" s="335"/>
    </row>
    <row r="81" spans="1:60" ht="12" outlineLevel="1">
      <c r="A81" s="328">
        <v>62</v>
      </c>
      <c r="B81" s="328" t="s">
        <v>2610</v>
      </c>
      <c r="C81" s="329" t="s">
        <v>2611</v>
      </c>
      <c r="D81" s="330" t="s">
        <v>253</v>
      </c>
      <c r="E81" s="331">
        <v>10</v>
      </c>
      <c r="F81" s="332"/>
      <c r="G81" s="333">
        <f t="shared" si="21"/>
        <v>0</v>
      </c>
      <c r="H81" s="332"/>
      <c r="I81" s="333">
        <f t="shared" si="22"/>
        <v>0</v>
      </c>
      <c r="J81" s="332"/>
      <c r="K81" s="333">
        <f t="shared" si="23"/>
        <v>0</v>
      </c>
      <c r="L81" s="333">
        <v>21</v>
      </c>
      <c r="M81" s="333">
        <f t="shared" si="24"/>
        <v>0</v>
      </c>
      <c r="N81" s="330">
        <v>0.35976</v>
      </c>
      <c r="O81" s="330">
        <f t="shared" si="25"/>
        <v>3.5976</v>
      </c>
      <c r="P81" s="330">
        <v>0</v>
      </c>
      <c r="Q81" s="330">
        <f t="shared" si="26"/>
        <v>0</v>
      </c>
      <c r="R81" s="330"/>
      <c r="S81" s="330"/>
      <c r="T81" s="334">
        <v>2.35883</v>
      </c>
      <c r="U81" s="330">
        <f t="shared" si="27"/>
        <v>23.59</v>
      </c>
      <c r="V81" s="335"/>
      <c r="W81" s="335"/>
      <c r="X81" s="335"/>
      <c r="Y81" s="335"/>
      <c r="Z81" s="335"/>
      <c r="AA81" s="335"/>
      <c r="AB81" s="335"/>
      <c r="AC81" s="335"/>
      <c r="AD81" s="335"/>
      <c r="AE81" s="335" t="s">
        <v>2483</v>
      </c>
      <c r="AF81" s="335"/>
      <c r="AG81" s="335"/>
      <c r="AH81" s="335"/>
      <c r="AI81" s="335"/>
      <c r="AJ81" s="335"/>
      <c r="AK81" s="335"/>
      <c r="AL81" s="335"/>
      <c r="AM81" s="335"/>
      <c r="AN81" s="335"/>
      <c r="AO81" s="335"/>
      <c r="AP81" s="335"/>
      <c r="AQ81" s="335"/>
      <c r="AR81" s="335"/>
      <c r="AS81" s="335"/>
      <c r="AT81" s="335"/>
      <c r="AU81" s="335"/>
      <c r="AV81" s="335"/>
      <c r="AW81" s="335"/>
      <c r="AX81" s="335"/>
      <c r="AY81" s="335"/>
      <c r="AZ81" s="335"/>
      <c r="BA81" s="335"/>
      <c r="BB81" s="335"/>
      <c r="BC81" s="335"/>
      <c r="BD81" s="335"/>
      <c r="BE81" s="335"/>
      <c r="BF81" s="335"/>
      <c r="BG81" s="335"/>
      <c r="BH81" s="335"/>
    </row>
    <row r="82" spans="1:60" ht="12" outlineLevel="1">
      <c r="A82" s="328">
        <v>63</v>
      </c>
      <c r="B82" s="328" t="s">
        <v>2612</v>
      </c>
      <c r="C82" s="329" t="s">
        <v>2613</v>
      </c>
      <c r="D82" s="330" t="s">
        <v>253</v>
      </c>
      <c r="E82" s="331">
        <v>6</v>
      </c>
      <c r="F82" s="332"/>
      <c r="G82" s="333">
        <f t="shared" si="21"/>
        <v>0</v>
      </c>
      <c r="H82" s="332"/>
      <c r="I82" s="333">
        <f t="shared" si="22"/>
        <v>0</v>
      </c>
      <c r="J82" s="332"/>
      <c r="K82" s="333">
        <f t="shared" si="23"/>
        <v>0</v>
      </c>
      <c r="L82" s="333">
        <v>21</v>
      </c>
      <c r="M82" s="333">
        <f t="shared" si="24"/>
        <v>0</v>
      </c>
      <c r="N82" s="330">
        <v>0.00131</v>
      </c>
      <c r="O82" s="330">
        <f t="shared" si="25"/>
        <v>0.00786</v>
      </c>
      <c r="P82" s="330">
        <v>0</v>
      </c>
      <c r="Q82" s="330">
        <f t="shared" si="26"/>
        <v>0</v>
      </c>
      <c r="R82" s="330"/>
      <c r="S82" s="330"/>
      <c r="T82" s="334">
        <v>0.797</v>
      </c>
      <c r="U82" s="330">
        <f t="shared" si="27"/>
        <v>4.78</v>
      </c>
      <c r="V82" s="335"/>
      <c r="W82" s="335"/>
      <c r="X82" s="335"/>
      <c r="Y82" s="335"/>
      <c r="Z82" s="335"/>
      <c r="AA82" s="335"/>
      <c r="AB82" s="335"/>
      <c r="AC82" s="335"/>
      <c r="AD82" s="335"/>
      <c r="AE82" s="335" t="s">
        <v>2486</v>
      </c>
      <c r="AF82" s="335"/>
      <c r="AG82" s="335"/>
      <c r="AH82" s="335"/>
      <c r="AI82" s="335"/>
      <c r="AJ82" s="335"/>
      <c r="AK82" s="335"/>
      <c r="AL82" s="335"/>
      <c r="AM82" s="335"/>
      <c r="AN82" s="335"/>
      <c r="AO82" s="335"/>
      <c r="AP82" s="335"/>
      <c r="AQ82" s="335"/>
      <c r="AR82" s="335"/>
      <c r="AS82" s="335"/>
      <c r="AT82" s="335"/>
      <c r="AU82" s="335"/>
      <c r="AV82" s="335"/>
      <c r="AW82" s="335"/>
      <c r="AX82" s="335"/>
      <c r="AY82" s="335"/>
      <c r="AZ82" s="335"/>
      <c r="BA82" s="335"/>
      <c r="BB82" s="335"/>
      <c r="BC82" s="335"/>
      <c r="BD82" s="335"/>
      <c r="BE82" s="335"/>
      <c r="BF82" s="335"/>
      <c r="BG82" s="335"/>
      <c r="BH82" s="335"/>
    </row>
    <row r="83" spans="1:60" ht="12" outlineLevel="1">
      <c r="A83" s="328">
        <v>64</v>
      </c>
      <c r="B83" s="328" t="s">
        <v>2614</v>
      </c>
      <c r="C83" s="329" t="s">
        <v>2615</v>
      </c>
      <c r="D83" s="330" t="s">
        <v>253</v>
      </c>
      <c r="E83" s="331">
        <v>4</v>
      </c>
      <c r="F83" s="332"/>
      <c r="G83" s="333">
        <f t="shared" si="21"/>
        <v>0</v>
      </c>
      <c r="H83" s="332"/>
      <c r="I83" s="333">
        <f t="shared" si="22"/>
        <v>0</v>
      </c>
      <c r="J83" s="332"/>
      <c r="K83" s="333">
        <f t="shared" si="23"/>
        <v>0</v>
      </c>
      <c r="L83" s="333">
        <v>21</v>
      </c>
      <c r="M83" s="333">
        <f t="shared" si="24"/>
        <v>0</v>
      </c>
      <c r="N83" s="330">
        <v>0.00078</v>
      </c>
      <c r="O83" s="330">
        <f t="shared" si="25"/>
        <v>0.00312</v>
      </c>
      <c r="P83" s="330">
        <v>0</v>
      </c>
      <c r="Q83" s="330">
        <f t="shared" si="26"/>
        <v>0</v>
      </c>
      <c r="R83" s="330"/>
      <c r="S83" s="330"/>
      <c r="T83" s="334">
        <v>0.819</v>
      </c>
      <c r="U83" s="330">
        <f t="shared" si="27"/>
        <v>3.28</v>
      </c>
      <c r="V83" s="335"/>
      <c r="W83" s="335"/>
      <c r="X83" s="335"/>
      <c r="Y83" s="335"/>
      <c r="Z83" s="335"/>
      <c r="AA83" s="335"/>
      <c r="AB83" s="335"/>
      <c r="AC83" s="335"/>
      <c r="AD83" s="335"/>
      <c r="AE83" s="335" t="s">
        <v>2486</v>
      </c>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row>
    <row r="84" spans="1:60" ht="12" outlineLevel="1">
      <c r="A84" s="328">
        <v>65</v>
      </c>
      <c r="B84" s="328" t="s">
        <v>2616</v>
      </c>
      <c r="C84" s="329" t="s">
        <v>2617</v>
      </c>
      <c r="D84" s="330" t="s">
        <v>253</v>
      </c>
      <c r="E84" s="331">
        <v>8</v>
      </c>
      <c r="F84" s="332"/>
      <c r="G84" s="333">
        <f t="shared" si="21"/>
        <v>0</v>
      </c>
      <c r="H84" s="332"/>
      <c r="I84" s="333">
        <f t="shared" si="22"/>
        <v>0</v>
      </c>
      <c r="J84" s="332"/>
      <c r="K84" s="333">
        <f t="shared" si="23"/>
        <v>0</v>
      </c>
      <c r="L84" s="333">
        <v>21</v>
      </c>
      <c r="M84" s="333">
        <f t="shared" si="24"/>
        <v>0</v>
      </c>
      <c r="N84" s="330">
        <v>0.00152</v>
      </c>
      <c r="O84" s="330">
        <f t="shared" si="25"/>
        <v>0.01216</v>
      </c>
      <c r="P84" s="330">
        <v>0</v>
      </c>
      <c r="Q84" s="330">
        <f t="shared" si="26"/>
        <v>0</v>
      </c>
      <c r="R84" s="330"/>
      <c r="S84" s="330"/>
      <c r="T84" s="334">
        <v>1.173</v>
      </c>
      <c r="U84" s="330">
        <f t="shared" si="27"/>
        <v>9.38</v>
      </c>
      <c r="V84" s="335"/>
      <c r="W84" s="335"/>
      <c r="X84" s="335"/>
      <c r="Y84" s="335"/>
      <c r="Z84" s="335"/>
      <c r="AA84" s="335"/>
      <c r="AB84" s="335"/>
      <c r="AC84" s="335"/>
      <c r="AD84" s="335"/>
      <c r="AE84" s="335" t="s">
        <v>2486</v>
      </c>
      <c r="AF84" s="335"/>
      <c r="AG84" s="335"/>
      <c r="AH84" s="335"/>
      <c r="AI84" s="335"/>
      <c r="AJ84" s="335"/>
      <c r="AK84" s="335"/>
      <c r="AL84" s="335"/>
      <c r="AM84" s="335"/>
      <c r="AN84" s="335"/>
      <c r="AO84" s="335"/>
      <c r="AP84" s="335"/>
      <c r="AQ84" s="335"/>
      <c r="AR84" s="335"/>
      <c r="AS84" s="335"/>
      <c r="AT84" s="335"/>
      <c r="AU84" s="335"/>
      <c r="AV84" s="335"/>
      <c r="AW84" s="335"/>
      <c r="AX84" s="335"/>
      <c r="AY84" s="335"/>
      <c r="AZ84" s="335"/>
      <c r="BA84" s="335"/>
      <c r="BB84" s="335"/>
      <c r="BC84" s="335"/>
      <c r="BD84" s="335"/>
      <c r="BE84" s="335"/>
      <c r="BF84" s="335"/>
      <c r="BG84" s="335"/>
      <c r="BH84" s="335"/>
    </row>
    <row r="85" spans="1:60" ht="12" outlineLevel="1">
      <c r="A85" s="328">
        <v>66</v>
      </c>
      <c r="B85" s="328" t="s">
        <v>2618</v>
      </c>
      <c r="C85" s="329" t="s">
        <v>2619</v>
      </c>
      <c r="D85" s="330" t="s">
        <v>253</v>
      </c>
      <c r="E85" s="331">
        <v>20</v>
      </c>
      <c r="F85" s="332"/>
      <c r="G85" s="333">
        <f t="shared" si="21"/>
        <v>0</v>
      </c>
      <c r="H85" s="332"/>
      <c r="I85" s="333">
        <f t="shared" si="22"/>
        <v>0</v>
      </c>
      <c r="J85" s="332"/>
      <c r="K85" s="333">
        <f t="shared" si="23"/>
        <v>0</v>
      </c>
      <c r="L85" s="333">
        <v>21</v>
      </c>
      <c r="M85" s="333">
        <f t="shared" si="24"/>
        <v>0</v>
      </c>
      <c r="N85" s="330">
        <v>0.00047</v>
      </c>
      <c r="O85" s="330">
        <f t="shared" si="25"/>
        <v>0.0094</v>
      </c>
      <c r="P85" s="330">
        <v>0</v>
      </c>
      <c r="Q85" s="330">
        <f t="shared" si="26"/>
        <v>0</v>
      </c>
      <c r="R85" s="330"/>
      <c r="S85" s="330"/>
      <c r="T85" s="334">
        <v>0.359</v>
      </c>
      <c r="U85" s="330">
        <f t="shared" si="27"/>
        <v>7.18</v>
      </c>
      <c r="V85" s="335"/>
      <c r="W85" s="335"/>
      <c r="X85" s="335"/>
      <c r="Y85" s="335"/>
      <c r="Z85" s="335"/>
      <c r="AA85" s="335"/>
      <c r="AB85" s="335"/>
      <c r="AC85" s="335"/>
      <c r="AD85" s="335"/>
      <c r="AE85" s="335" t="s">
        <v>2486</v>
      </c>
      <c r="AF85" s="335"/>
      <c r="AG85" s="335"/>
      <c r="AH85" s="335"/>
      <c r="AI85" s="335"/>
      <c r="AJ85" s="335"/>
      <c r="AK85" s="335"/>
      <c r="AL85" s="335"/>
      <c r="AM85" s="335"/>
      <c r="AN85" s="335"/>
      <c r="AO85" s="335"/>
      <c r="AP85" s="335"/>
      <c r="AQ85" s="335"/>
      <c r="AR85" s="335"/>
      <c r="AS85" s="335"/>
      <c r="AT85" s="335"/>
      <c r="AU85" s="335"/>
      <c r="AV85" s="335"/>
      <c r="AW85" s="335"/>
      <c r="AX85" s="335"/>
      <c r="AY85" s="335"/>
      <c r="AZ85" s="335"/>
      <c r="BA85" s="335"/>
      <c r="BB85" s="335"/>
      <c r="BC85" s="335"/>
      <c r="BD85" s="335"/>
      <c r="BE85" s="335"/>
      <c r="BF85" s="335"/>
      <c r="BG85" s="335"/>
      <c r="BH85" s="335"/>
    </row>
    <row r="86" spans="1:60" ht="12" outlineLevel="1">
      <c r="A86" s="328">
        <v>67</v>
      </c>
      <c r="B86" s="328" t="s">
        <v>2620</v>
      </c>
      <c r="C86" s="329" t="s">
        <v>2621</v>
      </c>
      <c r="D86" s="330" t="s">
        <v>253</v>
      </c>
      <c r="E86" s="331">
        <v>17</v>
      </c>
      <c r="F86" s="332"/>
      <c r="G86" s="333">
        <f t="shared" si="21"/>
        <v>0</v>
      </c>
      <c r="H86" s="332"/>
      <c r="I86" s="333">
        <f t="shared" si="22"/>
        <v>0</v>
      </c>
      <c r="J86" s="332"/>
      <c r="K86" s="333">
        <f t="shared" si="23"/>
        <v>0</v>
      </c>
      <c r="L86" s="333">
        <v>21</v>
      </c>
      <c r="M86" s="333">
        <f t="shared" si="24"/>
        <v>0</v>
      </c>
      <c r="N86" s="330">
        <v>0.00038</v>
      </c>
      <c r="O86" s="330">
        <f t="shared" si="25"/>
        <v>0.00646</v>
      </c>
      <c r="P86" s="330">
        <v>0</v>
      </c>
      <c r="Q86" s="330">
        <f t="shared" si="26"/>
        <v>0</v>
      </c>
      <c r="R86" s="330"/>
      <c r="S86" s="330"/>
      <c r="T86" s="334">
        <v>0.32</v>
      </c>
      <c r="U86" s="330">
        <f t="shared" si="27"/>
        <v>5.44</v>
      </c>
      <c r="V86" s="335"/>
      <c r="W86" s="335"/>
      <c r="X86" s="335"/>
      <c r="Y86" s="335"/>
      <c r="Z86" s="335"/>
      <c r="AA86" s="335"/>
      <c r="AB86" s="335"/>
      <c r="AC86" s="335"/>
      <c r="AD86" s="335"/>
      <c r="AE86" s="335" t="s">
        <v>2486</v>
      </c>
      <c r="AF86" s="335"/>
      <c r="AG86" s="335"/>
      <c r="AH86" s="335"/>
      <c r="AI86" s="335"/>
      <c r="AJ86" s="335"/>
      <c r="AK86" s="335"/>
      <c r="AL86" s="335"/>
      <c r="AM86" s="335"/>
      <c r="AN86" s="335"/>
      <c r="AO86" s="335"/>
      <c r="AP86" s="335"/>
      <c r="AQ86" s="335"/>
      <c r="AR86" s="335"/>
      <c r="AS86" s="335"/>
      <c r="AT86" s="335"/>
      <c r="AU86" s="335"/>
      <c r="AV86" s="335"/>
      <c r="AW86" s="335"/>
      <c r="AX86" s="335"/>
      <c r="AY86" s="335"/>
      <c r="AZ86" s="335"/>
      <c r="BA86" s="335"/>
      <c r="BB86" s="335"/>
      <c r="BC86" s="335"/>
      <c r="BD86" s="335"/>
      <c r="BE86" s="335"/>
      <c r="BF86" s="335"/>
      <c r="BG86" s="335"/>
      <c r="BH86" s="335"/>
    </row>
    <row r="87" spans="1:60" ht="12" outlineLevel="1">
      <c r="A87" s="328">
        <v>68</v>
      </c>
      <c r="B87" s="328" t="s">
        <v>2622</v>
      </c>
      <c r="C87" s="329" t="s">
        <v>2623</v>
      </c>
      <c r="D87" s="330" t="s">
        <v>253</v>
      </c>
      <c r="E87" s="331">
        <v>12</v>
      </c>
      <c r="F87" s="332"/>
      <c r="G87" s="333">
        <f t="shared" si="21"/>
        <v>0</v>
      </c>
      <c r="H87" s="332"/>
      <c r="I87" s="333">
        <f t="shared" si="22"/>
        <v>0</v>
      </c>
      <c r="J87" s="332"/>
      <c r="K87" s="333">
        <f t="shared" si="23"/>
        <v>0</v>
      </c>
      <c r="L87" s="333">
        <v>21</v>
      </c>
      <c r="M87" s="333">
        <f t="shared" si="24"/>
        <v>0</v>
      </c>
      <c r="N87" s="330">
        <v>0.00034</v>
      </c>
      <c r="O87" s="330">
        <f t="shared" si="25"/>
        <v>0.00408</v>
      </c>
      <c r="P87" s="330">
        <v>0</v>
      </c>
      <c r="Q87" s="330">
        <f t="shared" si="26"/>
        <v>0</v>
      </c>
      <c r="R87" s="330"/>
      <c r="S87" s="330"/>
      <c r="T87" s="334">
        <v>0.32</v>
      </c>
      <c r="U87" s="330">
        <f t="shared" si="27"/>
        <v>3.84</v>
      </c>
      <c r="V87" s="335"/>
      <c r="W87" s="335"/>
      <c r="X87" s="335"/>
      <c r="Y87" s="335"/>
      <c r="Z87" s="335"/>
      <c r="AA87" s="335"/>
      <c r="AB87" s="335"/>
      <c r="AC87" s="335"/>
      <c r="AD87" s="335"/>
      <c r="AE87" s="335" t="s">
        <v>2486</v>
      </c>
      <c r="AF87" s="335"/>
      <c r="AG87" s="335"/>
      <c r="AH87" s="335"/>
      <c r="AI87" s="335"/>
      <c r="AJ87" s="335"/>
      <c r="AK87" s="335"/>
      <c r="AL87" s="335"/>
      <c r="AM87" s="335"/>
      <c r="AN87" s="335"/>
      <c r="AO87" s="335"/>
      <c r="AP87" s="335"/>
      <c r="AQ87" s="335"/>
      <c r="AR87" s="335"/>
      <c r="AS87" s="335"/>
      <c r="AT87" s="335"/>
      <c r="AU87" s="335"/>
      <c r="AV87" s="335"/>
      <c r="AW87" s="335"/>
      <c r="AX87" s="335"/>
      <c r="AY87" s="335"/>
      <c r="AZ87" s="335"/>
      <c r="BA87" s="335"/>
      <c r="BB87" s="335"/>
      <c r="BC87" s="335"/>
      <c r="BD87" s="335"/>
      <c r="BE87" s="335"/>
      <c r="BF87" s="335"/>
      <c r="BG87" s="335"/>
      <c r="BH87" s="335"/>
    </row>
    <row r="88" spans="1:60" ht="12" outlineLevel="1">
      <c r="A88" s="328">
        <v>69</v>
      </c>
      <c r="B88" s="328" t="s">
        <v>2624</v>
      </c>
      <c r="C88" s="329" t="s">
        <v>2625</v>
      </c>
      <c r="D88" s="330" t="s">
        <v>214</v>
      </c>
      <c r="E88" s="331">
        <v>0.2</v>
      </c>
      <c r="F88" s="332"/>
      <c r="G88" s="333">
        <f t="shared" si="21"/>
        <v>0</v>
      </c>
      <c r="H88" s="332"/>
      <c r="I88" s="333">
        <f t="shared" si="22"/>
        <v>0</v>
      </c>
      <c r="J88" s="332"/>
      <c r="K88" s="333">
        <f t="shared" si="23"/>
        <v>0</v>
      </c>
      <c r="L88" s="333">
        <v>21</v>
      </c>
      <c r="M88" s="333">
        <f t="shared" si="24"/>
        <v>0</v>
      </c>
      <c r="N88" s="330">
        <v>0</v>
      </c>
      <c r="O88" s="330">
        <f t="shared" si="25"/>
        <v>0</v>
      </c>
      <c r="P88" s="330">
        <v>0</v>
      </c>
      <c r="Q88" s="330">
        <f t="shared" si="26"/>
        <v>0</v>
      </c>
      <c r="R88" s="330"/>
      <c r="S88" s="330"/>
      <c r="T88" s="334">
        <v>1.523</v>
      </c>
      <c r="U88" s="330">
        <f t="shared" si="27"/>
        <v>0.3</v>
      </c>
      <c r="V88" s="335"/>
      <c r="W88" s="335"/>
      <c r="X88" s="335"/>
      <c r="Y88" s="335"/>
      <c r="Z88" s="335"/>
      <c r="AA88" s="335"/>
      <c r="AB88" s="335"/>
      <c r="AC88" s="335"/>
      <c r="AD88" s="335"/>
      <c r="AE88" s="335" t="s">
        <v>2486</v>
      </c>
      <c r="AF88" s="335"/>
      <c r="AG88" s="335"/>
      <c r="AH88" s="335"/>
      <c r="AI88" s="335"/>
      <c r="AJ88" s="335"/>
      <c r="AK88" s="335"/>
      <c r="AL88" s="335"/>
      <c r="AM88" s="335"/>
      <c r="AN88" s="335"/>
      <c r="AO88" s="335"/>
      <c r="AP88" s="335"/>
      <c r="AQ88" s="335"/>
      <c r="AR88" s="335"/>
      <c r="AS88" s="335"/>
      <c r="AT88" s="335"/>
      <c r="AU88" s="335"/>
      <c r="AV88" s="335"/>
      <c r="AW88" s="335"/>
      <c r="AX88" s="335"/>
      <c r="AY88" s="335"/>
      <c r="AZ88" s="335"/>
      <c r="BA88" s="335"/>
      <c r="BB88" s="335"/>
      <c r="BC88" s="335"/>
      <c r="BD88" s="335"/>
      <c r="BE88" s="335"/>
      <c r="BF88" s="335"/>
      <c r="BG88" s="335"/>
      <c r="BH88" s="335"/>
    </row>
    <row r="89" spans="1:60" ht="12" outlineLevel="1">
      <c r="A89" s="328">
        <v>70</v>
      </c>
      <c r="B89" s="328" t="s">
        <v>2626</v>
      </c>
      <c r="C89" s="329" t="s">
        <v>2627</v>
      </c>
      <c r="D89" s="330" t="s">
        <v>253</v>
      </c>
      <c r="E89" s="331">
        <v>10</v>
      </c>
      <c r="F89" s="332"/>
      <c r="G89" s="333">
        <f t="shared" si="21"/>
        <v>0</v>
      </c>
      <c r="H89" s="332"/>
      <c r="I89" s="333">
        <f t="shared" si="22"/>
        <v>0</v>
      </c>
      <c r="J89" s="332"/>
      <c r="K89" s="333">
        <f t="shared" si="23"/>
        <v>0</v>
      </c>
      <c r="L89" s="333">
        <v>21</v>
      </c>
      <c r="M89" s="333">
        <f t="shared" si="24"/>
        <v>0</v>
      </c>
      <c r="N89" s="330">
        <v>0</v>
      </c>
      <c r="O89" s="330">
        <f t="shared" si="25"/>
        <v>0</v>
      </c>
      <c r="P89" s="330">
        <v>0</v>
      </c>
      <c r="Q89" s="330">
        <f t="shared" si="26"/>
        <v>0</v>
      </c>
      <c r="R89" s="330"/>
      <c r="S89" s="330"/>
      <c r="T89" s="334">
        <v>0.059</v>
      </c>
      <c r="U89" s="330">
        <f t="shared" si="27"/>
        <v>0.59</v>
      </c>
      <c r="V89" s="335"/>
      <c r="W89" s="335"/>
      <c r="X89" s="335"/>
      <c r="Y89" s="335"/>
      <c r="Z89" s="335"/>
      <c r="AA89" s="335"/>
      <c r="AB89" s="335"/>
      <c r="AC89" s="335"/>
      <c r="AD89" s="335"/>
      <c r="AE89" s="335" t="s">
        <v>2486</v>
      </c>
      <c r="AF89" s="335"/>
      <c r="AG89" s="335"/>
      <c r="AH89" s="335"/>
      <c r="AI89" s="335"/>
      <c r="AJ89" s="335"/>
      <c r="AK89" s="335"/>
      <c r="AL89" s="335"/>
      <c r="AM89" s="335"/>
      <c r="AN89" s="335"/>
      <c r="AO89" s="335"/>
      <c r="AP89" s="335"/>
      <c r="AQ89" s="335"/>
      <c r="AR89" s="335"/>
      <c r="AS89" s="335"/>
      <c r="AT89" s="335"/>
      <c r="AU89" s="335"/>
      <c r="AV89" s="335"/>
      <c r="AW89" s="335"/>
      <c r="AX89" s="335"/>
      <c r="AY89" s="335"/>
      <c r="AZ89" s="335"/>
      <c r="BA89" s="335"/>
      <c r="BB89" s="335"/>
      <c r="BC89" s="335"/>
      <c r="BD89" s="335"/>
      <c r="BE89" s="335"/>
      <c r="BF89" s="335"/>
      <c r="BG89" s="335"/>
      <c r="BH89" s="335"/>
    </row>
    <row r="90" spans="1:60" ht="12" outlineLevel="1">
      <c r="A90" s="328">
        <v>71</v>
      </c>
      <c r="B90" s="328" t="s">
        <v>2628</v>
      </c>
      <c r="C90" s="329" t="s">
        <v>2629</v>
      </c>
      <c r="D90" s="330" t="s">
        <v>253</v>
      </c>
      <c r="E90" s="331">
        <v>37</v>
      </c>
      <c r="F90" s="332"/>
      <c r="G90" s="333">
        <f t="shared" si="21"/>
        <v>0</v>
      </c>
      <c r="H90" s="332"/>
      <c r="I90" s="333">
        <f t="shared" si="22"/>
        <v>0</v>
      </c>
      <c r="J90" s="332"/>
      <c r="K90" s="333">
        <f t="shared" si="23"/>
        <v>0</v>
      </c>
      <c r="L90" s="333">
        <v>21</v>
      </c>
      <c r="M90" s="333">
        <f t="shared" si="24"/>
        <v>0</v>
      </c>
      <c r="N90" s="330">
        <v>0</v>
      </c>
      <c r="O90" s="330">
        <f t="shared" si="25"/>
        <v>0</v>
      </c>
      <c r="P90" s="330">
        <v>0</v>
      </c>
      <c r="Q90" s="330">
        <f t="shared" si="26"/>
        <v>0</v>
      </c>
      <c r="R90" s="330"/>
      <c r="S90" s="330"/>
      <c r="T90" s="334">
        <v>0.048</v>
      </c>
      <c r="U90" s="330">
        <f t="shared" si="27"/>
        <v>1.78</v>
      </c>
      <c r="V90" s="335"/>
      <c r="W90" s="335"/>
      <c r="X90" s="335"/>
      <c r="Y90" s="335"/>
      <c r="Z90" s="335"/>
      <c r="AA90" s="335"/>
      <c r="AB90" s="335"/>
      <c r="AC90" s="335"/>
      <c r="AD90" s="335"/>
      <c r="AE90" s="335" t="s">
        <v>2486</v>
      </c>
      <c r="AF90" s="335"/>
      <c r="AG90" s="335"/>
      <c r="AH90" s="335"/>
      <c r="AI90" s="335"/>
      <c r="AJ90" s="335"/>
      <c r="AK90" s="335"/>
      <c r="AL90" s="335"/>
      <c r="AM90" s="335"/>
      <c r="AN90" s="335"/>
      <c r="AO90" s="335"/>
      <c r="AP90" s="335"/>
      <c r="AQ90" s="335"/>
      <c r="AR90" s="335"/>
      <c r="AS90" s="335"/>
      <c r="AT90" s="335"/>
      <c r="AU90" s="335"/>
      <c r="AV90" s="335"/>
      <c r="AW90" s="335"/>
      <c r="AX90" s="335"/>
      <c r="AY90" s="335"/>
      <c r="AZ90" s="335"/>
      <c r="BA90" s="335"/>
      <c r="BB90" s="335"/>
      <c r="BC90" s="335"/>
      <c r="BD90" s="335"/>
      <c r="BE90" s="335"/>
      <c r="BF90" s="335"/>
      <c r="BG90" s="335"/>
      <c r="BH90" s="335"/>
    </row>
    <row r="91" spans="1:60" ht="20.4" outlineLevel="1">
      <c r="A91" s="328">
        <v>72</v>
      </c>
      <c r="B91" s="328" t="s">
        <v>2630</v>
      </c>
      <c r="C91" s="329" t="s">
        <v>2631</v>
      </c>
      <c r="D91" s="330" t="s">
        <v>467</v>
      </c>
      <c r="E91" s="331">
        <v>1</v>
      </c>
      <c r="F91" s="332"/>
      <c r="G91" s="333">
        <f t="shared" si="21"/>
        <v>0</v>
      </c>
      <c r="H91" s="332"/>
      <c r="I91" s="333">
        <f t="shared" si="22"/>
        <v>0</v>
      </c>
      <c r="J91" s="332"/>
      <c r="K91" s="333">
        <f t="shared" si="23"/>
        <v>0</v>
      </c>
      <c r="L91" s="333">
        <v>21</v>
      </c>
      <c r="M91" s="333">
        <f t="shared" si="24"/>
        <v>0</v>
      </c>
      <c r="N91" s="330">
        <v>0.00027</v>
      </c>
      <c r="O91" s="330">
        <f t="shared" si="25"/>
        <v>0.00027</v>
      </c>
      <c r="P91" s="330">
        <v>0</v>
      </c>
      <c r="Q91" s="330">
        <f t="shared" si="26"/>
        <v>0</v>
      </c>
      <c r="R91" s="330"/>
      <c r="S91" s="330"/>
      <c r="T91" s="334">
        <v>0.333</v>
      </c>
      <c r="U91" s="330">
        <f t="shared" si="27"/>
        <v>0.33</v>
      </c>
      <c r="V91" s="335"/>
      <c r="W91" s="335"/>
      <c r="X91" s="335"/>
      <c r="Y91" s="335"/>
      <c r="Z91" s="335"/>
      <c r="AA91" s="335"/>
      <c r="AB91" s="335"/>
      <c r="AC91" s="335"/>
      <c r="AD91" s="335"/>
      <c r="AE91" s="335" t="s">
        <v>2486</v>
      </c>
      <c r="AF91" s="335"/>
      <c r="AG91" s="335"/>
      <c r="AH91" s="335"/>
      <c r="AI91" s="335"/>
      <c r="AJ91" s="335"/>
      <c r="AK91" s="335"/>
      <c r="AL91" s="335"/>
      <c r="AM91" s="335"/>
      <c r="AN91" s="335"/>
      <c r="AO91" s="335"/>
      <c r="AP91" s="335"/>
      <c r="AQ91" s="335"/>
      <c r="AR91" s="335"/>
      <c r="AS91" s="335"/>
      <c r="AT91" s="335"/>
      <c r="AU91" s="335"/>
      <c r="AV91" s="335"/>
      <c r="AW91" s="335"/>
      <c r="AX91" s="335"/>
      <c r="AY91" s="335"/>
      <c r="AZ91" s="335"/>
      <c r="BA91" s="335"/>
      <c r="BB91" s="335"/>
      <c r="BC91" s="335"/>
      <c r="BD91" s="335"/>
      <c r="BE91" s="335"/>
      <c r="BF91" s="335"/>
      <c r="BG91" s="335"/>
      <c r="BH91" s="335"/>
    </row>
    <row r="92" spans="1:60" ht="12" outlineLevel="1">
      <c r="A92" s="328">
        <v>73</v>
      </c>
      <c r="B92" s="328" t="s">
        <v>2632</v>
      </c>
      <c r="C92" s="329" t="s">
        <v>2633</v>
      </c>
      <c r="D92" s="330" t="s">
        <v>253</v>
      </c>
      <c r="E92" s="331">
        <v>4</v>
      </c>
      <c r="F92" s="332"/>
      <c r="G92" s="333">
        <f t="shared" si="21"/>
        <v>0</v>
      </c>
      <c r="H92" s="332"/>
      <c r="I92" s="333">
        <f t="shared" si="22"/>
        <v>0</v>
      </c>
      <c r="J92" s="332"/>
      <c r="K92" s="333">
        <f t="shared" si="23"/>
        <v>0</v>
      </c>
      <c r="L92" s="333">
        <v>21</v>
      </c>
      <c r="M92" s="333">
        <f t="shared" si="24"/>
        <v>0</v>
      </c>
      <c r="N92" s="330">
        <v>0.0006</v>
      </c>
      <c r="O92" s="330">
        <f t="shared" si="25"/>
        <v>0.0024</v>
      </c>
      <c r="P92" s="330">
        <v>0</v>
      </c>
      <c r="Q92" s="330">
        <f t="shared" si="26"/>
        <v>0</v>
      </c>
      <c r="R92" s="330"/>
      <c r="S92" s="330"/>
      <c r="T92" s="334">
        <v>0.165</v>
      </c>
      <c r="U92" s="330">
        <f t="shared" si="27"/>
        <v>0.66</v>
      </c>
      <c r="V92" s="335"/>
      <c r="W92" s="335"/>
      <c r="X92" s="335"/>
      <c r="Y92" s="335"/>
      <c r="Z92" s="335"/>
      <c r="AA92" s="335"/>
      <c r="AB92" s="335"/>
      <c r="AC92" s="335"/>
      <c r="AD92" s="335"/>
      <c r="AE92" s="335" t="s">
        <v>2486</v>
      </c>
      <c r="AF92" s="335"/>
      <c r="AG92" s="335"/>
      <c r="AH92" s="335"/>
      <c r="AI92" s="335"/>
      <c r="AJ92" s="335"/>
      <c r="AK92" s="335"/>
      <c r="AL92" s="335"/>
      <c r="AM92" s="335"/>
      <c r="AN92" s="335"/>
      <c r="AO92" s="335"/>
      <c r="AP92" s="335"/>
      <c r="AQ92" s="335"/>
      <c r="AR92" s="335"/>
      <c r="AS92" s="335"/>
      <c r="AT92" s="335"/>
      <c r="AU92" s="335"/>
      <c r="AV92" s="335"/>
      <c r="AW92" s="335"/>
      <c r="AX92" s="335"/>
      <c r="AY92" s="335"/>
      <c r="AZ92" s="335"/>
      <c r="BA92" s="335"/>
      <c r="BB92" s="335"/>
      <c r="BC92" s="335"/>
      <c r="BD92" s="335"/>
      <c r="BE92" s="335"/>
      <c r="BF92" s="335"/>
      <c r="BG92" s="335"/>
      <c r="BH92" s="335"/>
    </row>
    <row r="93" spans="1:60" ht="12" outlineLevel="1">
      <c r="A93" s="328">
        <v>74</v>
      </c>
      <c r="B93" s="328" t="s">
        <v>2634</v>
      </c>
      <c r="C93" s="329" t="s">
        <v>2635</v>
      </c>
      <c r="D93" s="330" t="s">
        <v>253</v>
      </c>
      <c r="E93" s="331">
        <v>4</v>
      </c>
      <c r="F93" s="332"/>
      <c r="G93" s="333">
        <f t="shared" si="21"/>
        <v>0</v>
      </c>
      <c r="H93" s="332"/>
      <c r="I93" s="333">
        <f t="shared" si="22"/>
        <v>0</v>
      </c>
      <c r="J93" s="332"/>
      <c r="K93" s="333">
        <f t="shared" si="23"/>
        <v>0</v>
      </c>
      <c r="L93" s="333">
        <v>21</v>
      </c>
      <c r="M93" s="333">
        <f t="shared" si="24"/>
        <v>0</v>
      </c>
      <c r="N93" s="330">
        <v>0.00032</v>
      </c>
      <c r="O93" s="330">
        <f t="shared" si="25"/>
        <v>0.00128</v>
      </c>
      <c r="P93" s="330">
        <v>0</v>
      </c>
      <c r="Q93" s="330">
        <f t="shared" si="26"/>
        <v>0</v>
      </c>
      <c r="R93" s="330"/>
      <c r="S93" s="330"/>
      <c r="T93" s="334">
        <v>0.134</v>
      </c>
      <c r="U93" s="330">
        <f t="shared" si="27"/>
        <v>0.54</v>
      </c>
      <c r="V93" s="335"/>
      <c r="W93" s="335"/>
      <c r="X93" s="335"/>
      <c r="Y93" s="335"/>
      <c r="Z93" s="335"/>
      <c r="AA93" s="335"/>
      <c r="AB93" s="335"/>
      <c r="AC93" s="335"/>
      <c r="AD93" s="335"/>
      <c r="AE93" s="335" t="s">
        <v>2486</v>
      </c>
      <c r="AF93" s="335"/>
      <c r="AG93" s="335"/>
      <c r="AH93" s="335"/>
      <c r="AI93" s="335"/>
      <c r="AJ93" s="335"/>
      <c r="AK93" s="335"/>
      <c r="AL93" s="335"/>
      <c r="AM93" s="335"/>
      <c r="AN93" s="335"/>
      <c r="AO93" s="335"/>
      <c r="AP93" s="335"/>
      <c r="AQ93" s="335"/>
      <c r="AR93" s="335"/>
      <c r="AS93" s="335"/>
      <c r="AT93" s="335"/>
      <c r="AU93" s="335"/>
      <c r="AV93" s="335"/>
      <c r="AW93" s="335"/>
      <c r="AX93" s="335"/>
      <c r="AY93" s="335"/>
      <c r="AZ93" s="335"/>
      <c r="BA93" s="335"/>
      <c r="BB93" s="335"/>
      <c r="BC93" s="335"/>
      <c r="BD93" s="335"/>
      <c r="BE93" s="335"/>
      <c r="BF93" s="335"/>
      <c r="BG93" s="335"/>
      <c r="BH93" s="335"/>
    </row>
    <row r="94" spans="1:60" ht="20.4" outlineLevel="1">
      <c r="A94" s="328">
        <v>75</v>
      </c>
      <c r="B94" s="328" t="s">
        <v>2636</v>
      </c>
      <c r="C94" s="329" t="s">
        <v>2637</v>
      </c>
      <c r="D94" s="330" t="s">
        <v>467</v>
      </c>
      <c r="E94" s="331">
        <v>7</v>
      </c>
      <c r="F94" s="332"/>
      <c r="G94" s="333">
        <f t="shared" si="21"/>
        <v>0</v>
      </c>
      <c r="H94" s="332"/>
      <c r="I94" s="333">
        <f t="shared" si="22"/>
        <v>0</v>
      </c>
      <c r="J94" s="332"/>
      <c r="K94" s="333">
        <f t="shared" si="23"/>
        <v>0</v>
      </c>
      <c r="L94" s="333">
        <v>21</v>
      </c>
      <c r="M94" s="333">
        <f t="shared" si="24"/>
        <v>0</v>
      </c>
      <c r="N94" s="330">
        <v>0.00023</v>
      </c>
      <c r="O94" s="330">
        <f t="shared" si="25"/>
        <v>0.00161</v>
      </c>
      <c r="P94" s="330">
        <v>0</v>
      </c>
      <c r="Q94" s="330">
        <f t="shared" si="26"/>
        <v>0</v>
      </c>
      <c r="R94" s="330"/>
      <c r="S94" s="330"/>
      <c r="T94" s="334">
        <v>0</v>
      </c>
      <c r="U94" s="330">
        <f t="shared" si="27"/>
        <v>0</v>
      </c>
      <c r="V94" s="335"/>
      <c r="W94" s="335"/>
      <c r="X94" s="335"/>
      <c r="Y94" s="335"/>
      <c r="Z94" s="335"/>
      <c r="AA94" s="335"/>
      <c r="AB94" s="335"/>
      <c r="AC94" s="335"/>
      <c r="AD94" s="335"/>
      <c r="AE94" s="335" t="s">
        <v>2542</v>
      </c>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row>
    <row r="95" spans="1:60" ht="12" outlineLevel="1">
      <c r="A95" s="328">
        <v>76</v>
      </c>
      <c r="B95" s="328" t="s">
        <v>2638</v>
      </c>
      <c r="C95" s="329" t="s">
        <v>2639</v>
      </c>
      <c r="D95" s="330" t="s">
        <v>214</v>
      </c>
      <c r="E95" s="331">
        <v>0.1</v>
      </c>
      <c r="F95" s="332"/>
      <c r="G95" s="333">
        <f t="shared" si="21"/>
        <v>0</v>
      </c>
      <c r="H95" s="332"/>
      <c r="I95" s="333">
        <f t="shared" si="22"/>
        <v>0</v>
      </c>
      <c r="J95" s="332"/>
      <c r="K95" s="333">
        <f t="shared" si="23"/>
        <v>0</v>
      </c>
      <c r="L95" s="333">
        <v>21</v>
      </c>
      <c r="M95" s="333">
        <f t="shared" si="24"/>
        <v>0</v>
      </c>
      <c r="N95" s="330">
        <v>0</v>
      </c>
      <c r="O95" s="330">
        <f t="shared" si="25"/>
        <v>0</v>
      </c>
      <c r="P95" s="330">
        <v>0</v>
      </c>
      <c r="Q95" s="330">
        <f t="shared" si="26"/>
        <v>0</v>
      </c>
      <c r="R95" s="330"/>
      <c r="S95" s="330"/>
      <c r="T95" s="334">
        <v>3.379</v>
      </c>
      <c r="U95" s="330">
        <f t="shared" si="27"/>
        <v>0.34</v>
      </c>
      <c r="V95" s="335"/>
      <c r="W95" s="335"/>
      <c r="X95" s="335"/>
      <c r="Y95" s="335"/>
      <c r="Z95" s="335"/>
      <c r="AA95" s="335"/>
      <c r="AB95" s="335"/>
      <c r="AC95" s="335"/>
      <c r="AD95" s="335"/>
      <c r="AE95" s="335" t="s">
        <v>2486</v>
      </c>
      <c r="AF95" s="335"/>
      <c r="AG95" s="335"/>
      <c r="AH95" s="335"/>
      <c r="AI95" s="335"/>
      <c r="AJ95" s="335"/>
      <c r="AK95" s="335"/>
      <c r="AL95" s="335"/>
      <c r="AM95" s="335"/>
      <c r="AN95" s="335"/>
      <c r="AO95" s="335"/>
      <c r="AP95" s="335"/>
      <c r="AQ95" s="335"/>
      <c r="AR95" s="335"/>
      <c r="AS95" s="335"/>
      <c r="AT95" s="335"/>
      <c r="AU95" s="335"/>
      <c r="AV95" s="335"/>
      <c r="AW95" s="335"/>
      <c r="AX95" s="335"/>
      <c r="AY95" s="335"/>
      <c r="AZ95" s="335"/>
      <c r="BA95" s="335"/>
      <c r="BB95" s="335"/>
      <c r="BC95" s="335"/>
      <c r="BD95" s="335"/>
      <c r="BE95" s="335"/>
      <c r="BF95" s="335"/>
      <c r="BG95" s="335"/>
      <c r="BH95" s="335"/>
    </row>
    <row r="96" spans="1:60" ht="12" outlineLevel="1">
      <c r="A96" s="328">
        <v>77</v>
      </c>
      <c r="B96" s="328" t="s">
        <v>2640</v>
      </c>
      <c r="C96" s="329" t="s">
        <v>2641</v>
      </c>
      <c r="D96" s="330" t="s">
        <v>467</v>
      </c>
      <c r="E96" s="331">
        <v>1</v>
      </c>
      <c r="F96" s="332"/>
      <c r="G96" s="333">
        <f t="shared" si="21"/>
        <v>0</v>
      </c>
      <c r="H96" s="332"/>
      <c r="I96" s="333">
        <f t="shared" si="22"/>
        <v>0</v>
      </c>
      <c r="J96" s="332"/>
      <c r="K96" s="333">
        <f t="shared" si="23"/>
        <v>0</v>
      </c>
      <c r="L96" s="333">
        <v>21</v>
      </c>
      <c r="M96" s="333">
        <f t="shared" si="24"/>
        <v>0</v>
      </c>
      <c r="N96" s="330">
        <v>0.00038</v>
      </c>
      <c r="O96" s="330">
        <f t="shared" si="25"/>
        <v>0.00038</v>
      </c>
      <c r="P96" s="330">
        <v>0</v>
      </c>
      <c r="Q96" s="330">
        <f t="shared" si="26"/>
        <v>0</v>
      </c>
      <c r="R96" s="330"/>
      <c r="S96" s="330"/>
      <c r="T96" s="334">
        <v>0</v>
      </c>
      <c r="U96" s="330">
        <f t="shared" si="27"/>
        <v>0</v>
      </c>
      <c r="V96" s="335"/>
      <c r="W96" s="335"/>
      <c r="X96" s="335"/>
      <c r="Y96" s="335"/>
      <c r="Z96" s="335"/>
      <c r="AA96" s="335"/>
      <c r="AB96" s="335"/>
      <c r="AC96" s="335"/>
      <c r="AD96" s="335"/>
      <c r="AE96" s="335" t="s">
        <v>2542</v>
      </c>
      <c r="AF96" s="335"/>
      <c r="AG96" s="335"/>
      <c r="AH96" s="335"/>
      <c r="AI96" s="335"/>
      <c r="AJ96" s="335"/>
      <c r="AK96" s="335"/>
      <c r="AL96" s="335"/>
      <c r="AM96" s="335"/>
      <c r="AN96" s="335"/>
      <c r="AO96" s="335"/>
      <c r="AP96" s="335"/>
      <c r="AQ96" s="335"/>
      <c r="AR96" s="335"/>
      <c r="AS96" s="335"/>
      <c r="AT96" s="335"/>
      <c r="AU96" s="335"/>
      <c r="AV96" s="335"/>
      <c r="AW96" s="335"/>
      <c r="AX96" s="335"/>
      <c r="AY96" s="335"/>
      <c r="AZ96" s="335"/>
      <c r="BA96" s="335"/>
      <c r="BB96" s="335"/>
      <c r="BC96" s="335"/>
      <c r="BD96" s="335"/>
      <c r="BE96" s="335"/>
      <c r="BF96" s="335"/>
      <c r="BG96" s="335"/>
      <c r="BH96" s="335"/>
    </row>
    <row r="97" spans="1:60" ht="12" outlineLevel="1">
      <c r="A97" s="328">
        <v>78</v>
      </c>
      <c r="B97" s="328" t="s">
        <v>2642</v>
      </c>
      <c r="C97" s="329" t="s">
        <v>2643</v>
      </c>
      <c r="D97" s="330" t="s">
        <v>467</v>
      </c>
      <c r="E97" s="331">
        <v>1</v>
      </c>
      <c r="F97" s="332"/>
      <c r="G97" s="333">
        <f t="shared" si="21"/>
        <v>0</v>
      </c>
      <c r="H97" s="332"/>
      <c r="I97" s="333">
        <f t="shared" si="22"/>
        <v>0</v>
      </c>
      <c r="J97" s="332"/>
      <c r="K97" s="333">
        <f t="shared" si="23"/>
        <v>0</v>
      </c>
      <c r="L97" s="333">
        <v>21</v>
      </c>
      <c r="M97" s="333">
        <f t="shared" si="24"/>
        <v>0</v>
      </c>
      <c r="N97" s="330">
        <v>0.0002</v>
      </c>
      <c r="O97" s="330">
        <f t="shared" si="25"/>
        <v>0.0002</v>
      </c>
      <c r="P97" s="330">
        <v>0</v>
      </c>
      <c r="Q97" s="330">
        <f t="shared" si="26"/>
        <v>0</v>
      </c>
      <c r="R97" s="330"/>
      <c r="S97" s="330"/>
      <c r="T97" s="334">
        <v>0</v>
      </c>
      <c r="U97" s="330">
        <f t="shared" si="27"/>
        <v>0</v>
      </c>
      <c r="V97" s="335"/>
      <c r="W97" s="335"/>
      <c r="X97" s="335"/>
      <c r="Y97" s="335"/>
      <c r="Z97" s="335"/>
      <c r="AA97" s="335"/>
      <c r="AB97" s="335"/>
      <c r="AC97" s="335"/>
      <c r="AD97" s="335"/>
      <c r="AE97" s="335" t="s">
        <v>2542</v>
      </c>
      <c r="AF97" s="335"/>
      <c r="AG97" s="335"/>
      <c r="AH97" s="335"/>
      <c r="AI97" s="335"/>
      <c r="AJ97" s="335"/>
      <c r="AK97" s="335"/>
      <c r="AL97" s="335"/>
      <c r="AM97" s="335"/>
      <c r="AN97" s="335"/>
      <c r="AO97" s="335"/>
      <c r="AP97" s="335"/>
      <c r="AQ97" s="335"/>
      <c r="AR97" s="335"/>
      <c r="AS97" s="335"/>
      <c r="AT97" s="335"/>
      <c r="AU97" s="335"/>
      <c r="AV97" s="335"/>
      <c r="AW97" s="335"/>
      <c r="AX97" s="335"/>
      <c r="AY97" s="335"/>
      <c r="AZ97" s="335"/>
      <c r="BA97" s="335"/>
      <c r="BB97" s="335"/>
      <c r="BC97" s="335"/>
      <c r="BD97" s="335"/>
      <c r="BE97" s="335"/>
      <c r="BF97" s="335"/>
      <c r="BG97" s="335"/>
      <c r="BH97" s="335"/>
    </row>
    <row r="98" spans="1:60" ht="20.4" outlineLevel="1">
      <c r="A98" s="328">
        <v>79</v>
      </c>
      <c r="B98" s="328" t="s">
        <v>2644</v>
      </c>
      <c r="C98" s="329" t="s">
        <v>2645</v>
      </c>
      <c r="D98" s="330" t="s">
        <v>467</v>
      </c>
      <c r="E98" s="331">
        <v>2</v>
      </c>
      <c r="F98" s="332"/>
      <c r="G98" s="333">
        <f t="shared" si="21"/>
        <v>0</v>
      </c>
      <c r="H98" s="332"/>
      <c r="I98" s="333">
        <f t="shared" si="22"/>
        <v>0</v>
      </c>
      <c r="J98" s="332"/>
      <c r="K98" s="333">
        <f t="shared" si="23"/>
        <v>0</v>
      </c>
      <c r="L98" s="333">
        <v>21</v>
      </c>
      <c r="M98" s="333">
        <f t="shared" si="24"/>
        <v>0</v>
      </c>
      <c r="N98" s="330">
        <v>0.00075</v>
      </c>
      <c r="O98" s="330">
        <f t="shared" si="25"/>
        <v>0.0015</v>
      </c>
      <c r="P98" s="330">
        <v>0</v>
      </c>
      <c r="Q98" s="330">
        <f t="shared" si="26"/>
        <v>0</v>
      </c>
      <c r="R98" s="330"/>
      <c r="S98" s="330"/>
      <c r="T98" s="334">
        <v>0.2</v>
      </c>
      <c r="U98" s="330">
        <f t="shared" si="27"/>
        <v>0.4</v>
      </c>
      <c r="V98" s="335"/>
      <c r="W98" s="335"/>
      <c r="X98" s="335"/>
      <c r="Y98" s="335"/>
      <c r="Z98" s="335"/>
      <c r="AA98" s="335"/>
      <c r="AB98" s="335"/>
      <c r="AC98" s="335"/>
      <c r="AD98" s="335"/>
      <c r="AE98" s="335" t="s">
        <v>2486</v>
      </c>
      <c r="AF98" s="335"/>
      <c r="AG98" s="335"/>
      <c r="AH98" s="335"/>
      <c r="AI98" s="335"/>
      <c r="AJ98" s="335"/>
      <c r="AK98" s="335"/>
      <c r="AL98" s="335"/>
      <c r="AM98" s="335"/>
      <c r="AN98" s="335"/>
      <c r="AO98" s="335"/>
      <c r="AP98" s="335"/>
      <c r="AQ98" s="335"/>
      <c r="AR98" s="335"/>
      <c r="AS98" s="335"/>
      <c r="AT98" s="335"/>
      <c r="AU98" s="335"/>
      <c r="AV98" s="335"/>
      <c r="AW98" s="335"/>
      <c r="AX98" s="335"/>
      <c r="AY98" s="335"/>
      <c r="AZ98" s="335"/>
      <c r="BA98" s="335"/>
      <c r="BB98" s="335"/>
      <c r="BC98" s="335"/>
      <c r="BD98" s="335"/>
      <c r="BE98" s="335"/>
      <c r="BF98" s="335"/>
      <c r="BG98" s="335"/>
      <c r="BH98" s="335"/>
    </row>
    <row r="99" spans="1:31" ht="12">
      <c r="A99" s="336" t="s">
        <v>2479</v>
      </c>
      <c r="B99" s="336" t="s">
        <v>2447</v>
      </c>
      <c r="C99" s="337" t="s">
        <v>2448</v>
      </c>
      <c r="D99" s="338"/>
      <c r="E99" s="339"/>
      <c r="F99" s="340"/>
      <c r="G99" s="340">
        <f>SUMIF(AE100:AE131,"&lt;&gt;NOR",G100:G131)</f>
        <v>0</v>
      </c>
      <c r="H99" s="340"/>
      <c r="I99" s="340">
        <f>SUM(I100:I131)</f>
        <v>0</v>
      </c>
      <c r="J99" s="340"/>
      <c r="K99" s="340">
        <f>SUM(K100:K131)</f>
        <v>0</v>
      </c>
      <c r="L99" s="340"/>
      <c r="M99" s="340">
        <f>SUM(M100:M131)</f>
        <v>0</v>
      </c>
      <c r="N99" s="338"/>
      <c r="O99" s="338">
        <f>SUM(O100:O131)</f>
        <v>0.14205999999999996</v>
      </c>
      <c r="P99" s="338"/>
      <c r="Q99" s="338">
        <f>SUM(Q100:Q131)</f>
        <v>0</v>
      </c>
      <c r="R99" s="338"/>
      <c r="S99" s="338"/>
      <c r="T99" s="341"/>
      <c r="U99" s="338">
        <f>SUM(U100:U131)</f>
        <v>151.92</v>
      </c>
      <c r="AE99" s="190" t="s">
        <v>2480</v>
      </c>
    </row>
    <row r="100" spans="1:60" ht="12" outlineLevel="1">
      <c r="A100" s="328">
        <v>80</v>
      </c>
      <c r="B100" s="328" t="s">
        <v>2646</v>
      </c>
      <c r="C100" s="329" t="s">
        <v>2647</v>
      </c>
      <c r="D100" s="330" t="s">
        <v>253</v>
      </c>
      <c r="E100" s="331">
        <v>22</v>
      </c>
      <c r="F100" s="332"/>
      <c r="G100" s="333">
        <f aca="true" t="shared" si="28" ref="G100:G131">ROUND(E100*F100,2)</f>
        <v>0</v>
      </c>
      <c r="H100" s="332"/>
      <c r="I100" s="333">
        <f aca="true" t="shared" si="29" ref="I100:I131">ROUND(E100*H100,2)</f>
        <v>0</v>
      </c>
      <c r="J100" s="332"/>
      <c r="K100" s="333">
        <f aca="true" t="shared" si="30" ref="K100:K131">ROUND(E100*J100,2)</f>
        <v>0</v>
      </c>
      <c r="L100" s="333">
        <v>21</v>
      </c>
      <c r="M100" s="333">
        <f aca="true" t="shared" si="31" ref="M100:M131">G100*(1+L100/100)</f>
        <v>0</v>
      </c>
      <c r="N100" s="330">
        <v>0.00039</v>
      </c>
      <c r="O100" s="330">
        <f aca="true" t="shared" si="32" ref="O100:O131">ROUND(E100*N100,5)</f>
        <v>0.00858</v>
      </c>
      <c r="P100" s="330">
        <v>0</v>
      </c>
      <c r="Q100" s="330">
        <f aca="true" t="shared" si="33" ref="Q100:Q131">ROUND(E100*P100,5)</f>
        <v>0</v>
      </c>
      <c r="R100" s="330"/>
      <c r="S100" s="330"/>
      <c r="T100" s="334">
        <v>0</v>
      </c>
      <c r="U100" s="330">
        <f aca="true" t="shared" si="34" ref="U100:U131">ROUND(E100*T100,2)</f>
        <v>0</v>
      </c>
      <c r="V100" s="335"/>
      <c r="W100" s="335"/>
      <c r="X100" s="335"/>
      <c r="Y100" s="335"/>
      <c r="Z100" s="335"/>
      <c r="AA100" s="335"/>
      <c r="AB100" s="335"/>
      <c r="AC100" s="335"/>
      <c r="AD100" s="335"/>
      <c r="AE100" s="335" t="s">
        <v>2542</v>
      </c>
      <c r="AF100" s="335"/>
      <c r="AG100" s="335"/>
      <c r="AH100" s="335"/>
      <c r="AI100" s="335"/>
      <c r="AJ100" s="335"/>
      <c r="AK100" s="335"/>
      <c r="AL100" s="335"/>
      <c r="AM100" s="335"/>
      <c r="AN100" s="335"/>
      <c r="AO100" s="335"/>
      <c r="AP100" s="335"/>
      <c r="AQ100" s="335"/>
      <c r="AR100" s="335"/>
      <c r="AS100" s="335"/>
      <c r="AT100" s="335"/>
      <c r="AU100" s="335"/>
      <c r="AV100" s="335"/>
      <c r="AW100" s="335"/>
      <c r="AX100" s="335"/>
      <c r="AY100" s="335"/>
      <c r="AZ100" s="335"/>
      <c r="BA100" s="335"/>
      <c r="BB100" s="335"/>
      <c r="BC100" s="335"/>
      <c r="BD100" s="335"/>
      <c r="BE100" s="335"/>
      <c r="BF100" s="335"/>
      <c r="BG100" s="335"/>
      <c r="BH100" s="335"/>
    </row>
    <row r="101" spans="1:60" ht="12" outlineLevel="1">
      <c r="A101" s="328">
        <v>81</v>
      </c>
      <c r="B101" s="328" t="s">
        <v>2648</v>
      </c>
      <c r="C101" s="329" t="s">
        <v>2649</v>
      </c>
      <c r="D101" s="330" t="s">
        <v>253</v>
      </c>
      <c r="E101" s="331">
        <v>77</v>
      </c>
      <c r="F101" s="332"/>
      <c r="G101" s="333">
        <f t="shared" si="28"/>
        <v>0</v>
      </c>
      <c r="H101" s="332"/>
      <c r="I101" s="333">
        <f t="shared" si="29"/>
        <v>0</v>
      </c>
      <c r="J101" s="332"/>
      <c r="K101" s="333">
        <f t="shared" si="30"/>
        <v>0</v>
      </c>
      <c r="L101" s="333">
        <v>21</v>
      </c>
      <c r="M101" s="333">
        <f t="shared" si="31"/>
        <v>0</v>
      </c>
      <c r="N101" s="330">
        <v>0.00024</v>
      </c>
      <c r="O101" s="330">
        <f t="shared" si="32"/>
        <v>0.01848</v>
      </c>
      <c r="P101" s="330">
        <v>0</v>
      </c>
      <c r="Q101" s="330">
        <f t="shared" si="33"/>
        <v>0</v>
      </c>
      <c r="R101" s="330"/>
      <c r="S101" s="330"/>
      <c r="T101" s="334">
        <v>0</v>
      </c>
      <c r="U101" s="330">
        <f t="shared" si="34"/>
        <v>0</v>
      </c>
      <c r="V101" s="335"/>
      <c r="W101" s="335"/>
      <c r="X101" s="335"/>
      <c r="Y101" s="335"/>
      <c r="Z101" s="335"/>
      <c r="AA101" s="335"/>
      <c r="AB101" s="335"/>
      <c r="AC101" s="335"/>
      <c r="AD101" s="335"/>
      <c r="AE101" s="335" t="s">
        <v>2542</v>
      </c>
      <c r="AF101" s="335"/>
      <c r="AG101" s="335"/>
      <c r="AH101" s="335"/>
      <c r="AI101" s="335"/>
      <c r="AJ101" s="335"/>
      <c r="AK101" s="335"/>
      <c r="AL101" s="335"/>
      <c r="AM101" s="335"/>
      <c r="AN101" s="335"/>
      <c r="AO101" s="335"/>
      <c r="AP101" s="335"/>
      <c r="AQ101" s="335"/>
      <c r="AR101" s="335"/>
      <c r="AS101" s="335"/>
      <c r="AT101" s="335"/>
      <c r="AU101" s="335"/>
      <c r="AV101" s="335"/>
      <c r="AW101" s="335"/>
      <c r="AX101" s="335"/>
      <c r="AY101" s="335"/>
      <c r="AZ101" s="335"/>
      <c r="BA101" s="335"/>
      <c r="BB101" s="335"/>
      <c r="BC101" s="335"/>
      <c r="BD101" s="335"/>
      <c r="BE101" s="335"/>
      <c r="BF101" s="335"/>
      <c r="BG101" s="335"/>
      <c r="BH101" s="335"/>
    </row>
    <row r="102" spans="1:60" ht="12" outlineLevel="1">
      <c r="A102" s="328">
        <v>82</v>
      </c>
      <c r="B102" s="328" t="s">
        <v>2650</v>
      </c>
      <c r="C102" s="329" t="s">
        <v>2651</v>
      </c>
      <c r="D102" s="330" t="s">
        <v>253</v>
      </c>
      <c r="E102" s="331">
        <v>105</v>
      </c>
      <c r="F102" s="332"/>
      <c r="G102" s="333">
        <f t="shared" si="28"/>
        <v>0</v>
      </c>
      <c r="H102" s="332"/>
      <c r="I102" s="333">
        <f t="shared" si="29"/>
        <v>0</v>
      </c>
      <c r="J102" s="332"/>
      <c r="K102" s="333">
        <f t="shared" si="30"/>
        <v>0</v>
      </c>
      <c r="L102" s="333">
        <v>21</v>
      </c>
      <c r="M102" s="333">
        <f t="shared" si="31"/>
        <v>0</v>
      </c>
      <c r="N102" s="330">
        <v>0.00015</v>
      </c>
      <c r="O102" s="330">
        <f t="shared" si="32"/>
        <v>0.01575</v>
      </c>
      <c r="P102" s="330">
        <v>0</v>
      </c>
      <c r="Q102" s="330">
        <f t="shared" si="33"/>
        <v>0</v>
      </c>
      <c r="R102" s="330"/>
      <c r="S102" s="330"/>
      <c r="T102" s="334">
        <v>0</v>
      </c>
      <c r="U102" s="330">
        <f t="shared" si="34"/>
        <v>0</v>
      </c>
      <c r="V102" s="335"/>
      <c r="W102" s="335"/>
      <c r="X102" s="335"/>
      <c r="Y102" s="335"/>
      <c r="Z102" s="335"/>
      <c r="AA102" s="335"/>
      <c r="AB102" s="335"/>
      <c r="AC102" s="335"/>
      <c r="AD102" s="335"/>
      <c r="AE102" s="335" t="s">
        <v>2542</v>
      </c>
      <c r="AF102" s="335"/>
      <c r="AG102" s="335"/>
      <c r="AH102" s="335"/>
      <c r="AI102" s="335"/>
      <c r="AJ102" s="335"/>
      <c r="AK102" s="335"/>
      <c r="AL102" s="335"/>
      <c r="AM102" s="335"/>
      <c r="AN102" s="335"/>
      <c r="AO102" s="335"/>
      <c r="AP102" s="335"/>
      <c r="AQ102" s="335"/>
      <c r="AR102" s="335"/>
      <c r="AS102" s="335"/>
      <c r="AT102" s="335"/>
      <c r="AU102" s="335"/>
      <c r="AV102" s="335"/>
      <c r="AW102" s="335"/>
      <c r="AX102" s="335"/>
      <c r="AY102" s="335"/>
      <c r="AZ102" s="335"/>
      <c r="BA102" s="335"/>
      <c r="BB102" s="335"/>
      <c r="BC102" s="335"/>
      <c r="BD102" s="335"/>
      <c r="BE102" s="335"/>
      <c r="BF102" s="335"/>
      <c r="BG102" s="335"/>
      <c r="BH102" s="335"/>
    </row>
    <row r="103" spans="1:60" ht="12" outlineLevel="1">
      <c r="A103" s="328">
        <v>83</v>
      </c>
      <c r="B103" s="328" t="s">
        <v>2652</v>
      </c>
      <c r="C103" s="329" t="s">
        <v>2653</v>
      </c>
      <c r="D103" s="330" t="s">
        <v>253</v>
      </c>
      <c r="E103" s="331">
        <v>22</v>
      </c>
      <c r="F103" s="332"/>
      <c r="G103" s="333">
        <f t="shared" si="28"/>
        <v>0</v>
      </c>
      <c r="H103" s="332"/>
      <c r="I103" s="333">
        <f t="shared" si="29"/>
        <v>0</v>
      </c>
      <c r="J103" s="332"/>
      <c r="K103" s="333">
        <f t="shared" si="30"/>
        <v>0</v>
      </c>
      <c r="L103" s="333">
        <v>21</v>
      </c>
      <c r="M103" s="333">
        <f t="shared" si="31"/>
        <v>0</v>
      </c>
      <c r="N103" s="330">
        <v>0.00028</v>
      </c>
      <c r="O103" s="330">
        <f t="shared" si="32"/>
        <v>0.00616</v>
      </c>
      <c r="P103" s="330">
        <v>0</v>
      </c>
      <c r="Q103" s="330">
        <f t="shared" si="33"/>
        <v>0</v>
      </c>
      <c r="R103" s="330"/>
      <c r="S103" s="330"/>
      <c r="T103" s="334">
        <v>0.47626</v>
      </c>
      <c r="U103" s="330">
        <f t="shared" si="34"/>
        <v>10.48</v>
      </c>
      <c r="V103" s="335"/>
      <c r="W103" s="335"/>
      <c r="X103" s="335"/>
      <c r="Y103" s="335"/>
      <c r="Z103" s="335"/>
      <c r="AA103" s="335"/>
      <c r="AB103" s="335"/>
      <c r="AC103" s="335"/>
      <c r="AD103" s="335"/>
      <c r="AE103" s="335" t="s">
        <v>2486</v>
      </c>
      <c r="AF103" s="335"/>
      <c r="AG103" s="335"/>
      <c r="AH103" s="335"/>
      <c r="AI103" s="335"/>
      <c r="AJ103" s="335"/>
      <c r="AK103" s="335"/>
      <c r="AL103" s="335"/>
      <c r="AM103" s="335"/>
      <c r="AN103" s="335"/>
      <c r="AO103" s="335"/>
      <c r="AP103" s="335"/>
      <c r="AQ103" s="335"/>
      <c r="AR103" s="335"/>
      <c r="AS103" s="335"/>
      <c r="AT103" s="335"/>
      <c r="AU103" s="335"/>
      <c r="AV103" s="335"/>
      <c r="AW103" s="335"/>
      <c r="AX103" s="335"/>
      <c r="AY103" s="335"/>
      <c r="AZ103" s="335"/>
      <c r="BA103" s="335"/>
      <c r="BB103" s="335"/>
      <c r="BC103" s="335"/>
      <c r="BD103" s="335"/>
      <c r="BE103" s="335"/>
      <c r="BF103" s="335"/>
      <c r="BG103" s="335"/>
      <c r="BH103" s="335"/>
    </row>
    <row r="104" spans="1:60" ht="12" outlineLevel="1">
      <c r="A104" s="328">
        <v>84</v>
      </c>
      <c r="B104" s="328" t="s">
        <v>2654</v>
      </c>
      <c r="C104" s="329" t="s">
        <v>2655</v>
      </c>
      <c r="D104" s="330" t="s">
        <v>253</v>
      </c>
      <c r="E104" s="331">
        <v>77</v>
      </c>
      <c r="F104" s="332"/>
      <c r="G104" s="333">
        <f t="shared" si="28"/>
        <v>0</v>
      </c>
      <c r="H104" s="332"/>
      <c r="I104" s="333">
        <f t="shared" si="29"/>
        <v>0</v>
      </c>
      <c r="J104" s="332"/>
      <c r="K104" s="333">
        <f t="shared" si="30"/>
        <v>0</v>
      </c>
      <c r="L104" s="333">
        <v>21</v>
      </c>
      <c r="M104" s="333">
        <f t="shared" si="31"/>
        <v>0</v>
      </c>
      <c r="N104" s="330">
        <v>0.00028</v>
      </c>
      <c r="O104" s="330">
        <f t="shared" si="32"/>
        <v>0.02156</v>
      </c>
      <c r="P104" s="330">
        <v>0</v>
      </c>
      <c r="Q104" s="330">
        <f t="shared" si="33"/>
        <v>0</v>
      </c>
      <c r="R104" s="330"/>
      <c r="S104" s="330"/>
      <c r="T104" s="334">
        <v>0.40019</v>
      </c>
      <c r="U104" s="330">
        <f t="shared" si="34"/>
        <v>30.81</v>
      </c>
      <c r="V104" s="335"/>
      <c r="W104" s="335"/>
      <c r="X104" s="335"/>
      <c r="Y104" s="335"/>
      <c r="Z104" s="335"/>
      <c r="AA104" s="335"/>
      <c r="AB104" s="335"/>
      <c r="AC104" s="335"/>
      <c r="AD104" s="335"/>
      <c r="AE104" s="335" t="s">
        <v>2486</v>
      </c>
      <c r="AF104" s="335"/>
      <c r="AG104" s="335"/>
      <c r="AH104" s="335"/>
      <c r="AI104" s="335"/>
      <c r="AJ104" s="335"/>
      <c r="AK104" s="335"/>
      <c r="AL104" s="335"/>
      <c r="AM104" s="335"/>
      <c r="AN104" s="335"/>
      <c r="AO104" s="335"/>
      <c r="AP104" s="335"/>
      <c r="AQ104" s="335"/>
      <c r="AR104" s="335"/>
      <c r="AS104" s="335"/>
      <c r="AT104" s="335"/>
      <c r="AU104" s="335"/>
      <c r="AV104" s="335"/>
      <c r="AW104" s="335"/>
      <c r="AX104" s="335"/>
      <c r="AY104" s="335"/>
      <c r="AZ104" s="335"/>
      <c r="BA104" s="335"/>
      <c r="BB104" s="335"/>
      <c r="BC104" s="335"/>
      <c r="BD104" s="335"/>
      <c r="BE104" s="335"/>
      <c r="BF104" s="335"/>
      <c r="BG104" s="335"/>
      <c r="BH104" s="335"/>
    </row>
    <row r="105" spans="1:60" ht="12" outlineLevel="1">
      <c r="A105" s="328">
        <v>85</v>
      </c>
      <c r="B105" s="328" t="s">
        <v>2656</v>
      </c>
      <c r="C105" s="329" t="s">
        <v>2657</v>
      </c>
      <c r="D105" s="330" t="s">
        <v>253</v>
      </c>
      <c r="E105" s="331">
        <v>105</v>
      </c>
      <c r="F105" s="332"/>
      <c r="G105" s="333">
        <f t="shared" si="28"/>
        <v>0</v>
      </c>
      <c r="H105" s="332"/>
      <c r="I105" s="333">
        <f t="shared" si="29"/>
        <v>0</v>
      </c>
      <c r="J105" s="332"/>
      <c r="K105" s="333">
        <f t="shared" si="30"/>
        <v>0</v>
      </c>
      <c r="L105" s="333">
        <v>21</v>
      </c>
      <c r="M105" s="333">
        <f t="shared" si="31"/>
        <v>0</v>
      </c>
      <c r="N105" s="330">
        <v>0.00028</v>
      </c>
      <c r="O105" s="330">
        <f t="shared" si="32"/>
        <v>0.0294</v>
      </c>
      <c r="P105" s="330">
        <v>0</v>
      </c>
      <c r="Q105" s="330">
        <f t="shared" si="33"/>
        <v>0</v>
      </c>
      <c r="R105" s="330"/>
      <c r="S105" s="330"/>
      <c r="T105" s="334">
        <v>0.36517</v>
      </c>
      <c r="U105" s="330">
        <f t="shared" si="34"/>
        <v>38.34</v>
      </c>
      <c r="V105" s="335"/>
      <c r="W105" s="335"/>
      <c r="X105" s="335"/>
      <c r="Y105" s="335"/>
      <c r="Z105" s="335"/>
      <c r="AA105" s="335"/>
      <c r="AB105" s="335"/>
      <c r="AC105" s="335"/>
      <c r="AD105" s="335"/>
      <c r="AE105" s="335" t="s">
        <v>2486</v>
      </c>
      <c r="AF105" s="335"/>
      <c r="AG105" s="335"/>
      <c r="AH105" s="335"/>
      <c r="AI105" s="335"/>
      <c r="AJ105" s="335"/>
      <c r="AK105" s="335"/>
      <c r="AL105" s="335"/>
      <c r="AM105" s="335"/>
      <c r="AN105" s="335"/>
      <c r="AO105" s="335"/>
      <c r="AP105" s="335"/>
      <c r="AQ105" s="335"/>
      <c r="AR105" s="335"/>
      <c r="AS105" s="335"/>
      <c r="AT105" s="335"/>
      <c r="AU105" s="335"/>
      <c r="AV105" s="335"/>
      <c r="AW105" s="335"/>
      <c r="AX105" s="335"/>
      <c r="AY105" s="335"/>
      <c r="AZ105" s="335"/>
      <c r="BA105" s="335"/>
      <c r="BB105" s="335"/>
      <c r="BC105" s="335"/>
      <c r="BD105" s="335"/>
      <c r="BE105" s="335"/>
      <c r="BF105" s="335"/>
      <c r="BG105" s="335"/>
      <c r="BH105" s="335"/>
    </row>
    <row r="106" spans="1:60" ht="20.4" outlineLevel="1">
      <c r="A106" s="328">
        <v>86</v>
      </c>
      <c r="B106" s="328" t="s">
        <v>2658</v>
      </c>
      <c r="C106" s="329" t="s">
        <v>2659</v>
      </c>
      <c r="D106" s="330" t="s">
        <v>253</v>
      </c>
      <c r="E106" s="331">
        <v>22</v>
      </c>
      <c r="F106" s="332"/>
      <c r="G106" s="333">
        <f t="shared" si="28"/>
        <v>0</v>
      </c>
      <c r="H106" s="332"/>
      <c r="I106" s="333">
        <f t="shared" si="29"/>
        <v>0</v>
      </c>
      <c r="J106" s="332"/>
      <c r="K106" s="333">
        <f t="shared" si="30"/>
        <v>0</v>
      </c>
      <c r="L106" s="333">
        <v>21</v>
      </c>
      <c r="M106" s="333">
        <f t="shared" si="31"/>
        <v>0</v>
      </c>
      <c r="N106" s="330">
        <v>5E-05</v>
      </c>
      <c r="O106" s="330">
        <f t="shared" si="32"/>
        <v>0.0011</v>
      </c>
      <c r="P106" s="330">
        <v>0</v>
      </c>
      <c r="Q106" s="330">
        <f t="shared" si="33"/>
        <v>0</v>
      </c>
      <c r="R106" s="330"/>
      <c r="S106" s="330"/>
      <c r="T106" s="334">
        <v>0.142</v>
      </c>
      <c r="U106" s="330">
        <f t="shared" si="34"/>
        <v>3.12</v>
      </c>
      <c r="V106" s="335"/>
      <c r="W106" s="335"/>
      <c r="X106" s="335"/>
      <c r="Y106" s="335"/>
      <c r="Z106" s="335"/>
      <c r="AA106" s="335"/>
      <c r="AB106" s="335"/>
      <c r="AC106" s="335"/>
      <c r="AD106" s="335"/>
      <c r="AE106" s="335" t="s">
        <v>2486</v>
      </c>
      <c r="AF106" s="335"/>
      <c r="AG106" s="335"/>
      <c r="AH106" s="335"/>
      <c r="AI106" s="335"/>
      <c r="AJ106" s="335"/>
      <c r="AK106" s="335"/>
      <c r="AL106" s="335"/>
      <c r="AM106" s="335"/>
      <c r="AN106" s="335"/>
      <c r="AO106" s="335"/>
      <c r="AP106" s="335"/>
      <c r="AQ106" s="335"/>
      <c r="AR106" s="335"/>
      <c r="AS106" s="335"/>
      <c r="AT106" s="335"/>
      <c r="AU106" s="335"/>
      <c r="AV106" s="335"/>
      <c r="AW106" s="335"/>
      <c r="AX106" s="335"/>
      <c r="AY106" s="335"/>
      <c r="AZ106" s="335"/>
      <c r="BA106" s="335"/>
      <c r="BB106" s="335"/>
      <c r="BC106" s="335"/>
      <c r="BD106" s="335"/>
      <c r="BE106" s="335"/>
      <c r="BF106" s="335"/>
      <c r="BG106" s="335"/>
      <c r="BH106" s="335"/>
    </row>
    <row r="107" spans="1:60" ht="20.4" outlineLevel="1">
      <c r="A107" s="328">
        <v>87</v>
      </c>
      <c r="B107" s="328" t="s">
        <v>2660</v>
      </c>
      <c r="C107" s="329" t="s">
        <v>2661</v>
      </c>
      <c r="D107" s="330" t="s">
        <v>253</v>
      </c>
      <c r="E107" s="331">
        <v>42</v>
      </c>
      <c r="F107" s="332"/>
      <c r="G107" s="333">
        <f t="shared" si="28"/>
        <v>0</v>
      </c>
      <c r="H107" s="332"/>
      <c r="I107" s="333">
        <f t="shared" si="29"/>
        <v>0</v>
      </c>
      <c r="J107" s="332"/>
      <c r="K107" s="333">
        <f t="shared" si="30"/>
        <v>0</v>
      </c>
      <c r="L107" s="333">
        <v>21</v>
      </c>
      <c r="M107" s="333">
        <f t="shared" si="31"/>
        <v>0</v>
      </c>
      <c r="N107" s="330">
        <v>8E-05</v>
      </c>
      <c r="O107" s="330">
        <f t="shared" si="32"/>
        <v>0.00336</v>
      </c>
      <c r="P107" s="330">
        <v>0</v>
      </c>
      <c r="Q107" s="330">
        <f t="shared" si="33"/>
        <v>0</v>
      </c>
      <c r="R107" s="330"/>
      <c r="S107" s="330"/>
      <c r="T107" s="334">
        <v>0.129</v>
      </c>
      <c r="U107" s="330">
        <f t="shared" si="34"/>
        <v>5.42</v>
      </c>
      <c r="V107" s="335"/>
      <c r="W107" s="335"/>
      <c r="X107" s="335"/>
      <c r="Y107" s="335"/>
      <c r="Z107" s="335"/>
      <c r="AA107" s="335"/>
      <c r="AB107" s="335"/>
      <c r="AC107" s="335"/>
      <c r="AD107" s="335"/>
      <c r="AE107" s="335" t="s">
        <v>2486</v>
      </c>
      <c r="AF107" s="335"/>
      <c r="AG107" s="335"/>
      <c r="AH107" s="335"/>
      <c r="AI107" s="335"/>
      <c r="AJ107" s="335"/>
      <c r="AK107" s="335"/>
      <c r="AL107" s="335"/>
      <c r="AM107" s="335"/>
      <c r="AN107" s="335"/>
      <c r="AO107" s="335"/>
      <c r="AP107" s="335"/>
      <c r="AQ107" s="335"/>
      <c r="AR107" s="335"/>
      <c r="AS107" s="335"/>
      <c r="AT107" s="335"/>
      <c r="AU107" s="335"/>
      <c r="AV107" s="335"/>
      <c r="AW107" s="335"/>
      <c r="AX107" s="335"/>
      <c r="AY107" s="335"/>
      <c r="AZ107" s="335"/>
      <c r="BA107" s="335"/>
      <c r="BB107" s="335"/>
      <c r="BC107" s="335"/>
      <c r="BD107" s="335"/>
      <c r="BE107" s="335"/>
      <c r="BF107" s="335"/>
      <c r="BG107" s="335"/>
      <c r="BH107" s="335"/>
    </row>
    <row r="108" spans="1:60" ht="20.4" outlineLevel="1">
      <c r="A108" s="328">
        <v>88</v>
      </c>
      <c r="B108" s="328" t="s">
        <v>2662</v>
      </c>
      <c r="C108" s="329" t="s">
        <v>2663</v>
      </c>
      <c r="D108" s="330" t="s">
        <v>253</v>
      </c>
      <c r="E108" s="331">
        <v>35</v>
      </c>
      <c r="F108" s="332"/>
      <c r="G108" s="333">
        <f t="shared" si="28"/>
        <v>0</v>
      </c>
      <c r="H108" s="332"/>
      <c r="I108" s="333">
        <f t="shared" si="29"/>
        <v>0</v>
      </c>
      <c r="J108" s="332"/>
      <c r="K108" s="333">
        <f t="shared" si="30"/>
        <v>0</v>
      </c>
      <c r="L108" s="333">
        <v>21</v>
      </c>
      <c r="M108" s="333">
        <f t="shared" si="31"/>
        <v>0</v>
      </c>
      <c r="N108" s="330">
        <v>4E-05</v>
      </c>
      <c r="O108" s="330">
        <f t="shared" si="32"/>
        <v>0.0014</v>
      </c>
      <c r="P108" s="330">
        <v>0</v>
      </c>
      <c r="Q108" s="330">
        <f t="shared" si="33"/>
        <v>0</v>
      </c>
      <c r="R108" s="330"/>
      <c r="S108" s="330"/>
      <c r="T108" s="334">
        <v>0.129</v>
      </c>
      <c r="U108" s="330">
        <f t="shared" si="34"/>
        <v>4.52</v>
      </c>
      <c r="V108" s="335"/>
      <c r="W108" s="335"/>
      <c r="X108" s="335"/>
      <c r="Y108" s="335"/>
      <c r="Z108" s="335"/>
      <c r="AA108" s="335"/>
      <c r="AB108" s="335"/>
      <c r="AC108" s="335"/>
      <c r="AD108" s="335"/>
      <c r="AE108" s="335" t="s">
        <v>2486</v>
      </c>
      <c r="AF108" s="335"/>
      <c r="AG108" s="335"/>
      <c r="AH108" s="335"/>
      <c r="AI108" s="335"/>
      <c r="AJ108" s="335"/>
      <c r="AK108" s="335"/>
      <c r="AL108" s="335"/>
      <c r="AM108" s="335"/>
      <c r="AN108" s="335"/>
      <c r="AO108" s="335"/>
      <c r="AP108" s="335"/>
      <c r="AQ108" s="335"/>
      <c r="AR108" s="335"/>
      <c r="AS108" s="335"/>
      <c r="AT108" s="335"/>
      <c r="AU108" s="335"/>
      <c r="AV108" s="335"/>
      <c r="AW108" s="335"/>
      <c r="AX108" s="335"/>
      <c r="AY108" s="335"/>
      <c r="AZ108" s="335"/>
      <c r="BA108" s="335"/>
      <c r="BB108" s="335"/>
      <c r="BC108" s="335"/>
      <c r="BD108" s="335"/>
      <c r="BE108" s="335"/>
      <c r="BF108" s="335"/>
      <c r="BG108" s="335"/>
      <c r="BH108" s="335"/>
    </row>
    <row r="109" spans="1:60" ht="20.4" outlineLevel="1">
      <c r="A109" s="328">
        <v>89</v>
      </c>
      <c r="B109" s="328" t="s">
        <v>2664</v>
      </c>
      <c r="C109" s="329" t="s">
        <v>2665</v>
      </c>
      <c r="D109" s="330" t="s">
        <v>253</v>
      </c>
      <c r="E109" s="331">
        <v>57</v>
      </c>
      <c r="F109" s="332"/>
      <c r="G109" s="333">
        <f t="shared" si="28"/>
        <v>0</v>
      </c>
      <c r="H109" s="332"/>
      <c r="I109" s="333">
        <f t="shared" si="29"/>
        <v>0</v>
      </c>
      <c r="J109" s="332"/>
      <c r="K109" s="333">
        <f t="shared" si="30"/>
        <v>0</v>
      </c>
      <c r="L109" s="333">
        <v>21</v>
      </c>
      <c r="M109" s="333">
        <f t="shared" si="31"/>
        <v>0</v>
      </c>
      <c r="N109" s="330">
        <v>7E-05</v>
      </c>
      <c r="O109" s="330">
        <f t="shared" si="32"/>
        <v>0.00399</v>
      </c>
      <c r="P109" s="330">
        <v>0</v>
      </c>
      <c r="Q109" s="330">
        <f t="shared" si="33"/>
        <v>0</v>
      </c>
      <c r="R109" s="330"/>
      <c r="S109" s="330"/>
      <c r="T109" s="334">
        <v>0.129</v>
      </c>
      <c r="U109" s="330">
        <f t="shared" si="34"/>
        <v>7.35</v>
      </c>
      <c r="V109" s="335"/>
      <c r="W109" s="335"/>
      <c r="X109" s="335"/>
      <c r="Y109" s="335"/>
      <c r="Z109" s="335"/>
      <c r="AA109" s="335"/>
      <c r="AB109" s="335"/>
      <c r="AC109" s="335"/>
      <c r="AD109" s="335"/>
      <c r="AE109" s="335" t="s">
        <v>2486</v>
      </c>
      <c r="AF109" s="335"/>
      <c r="AG109" s="335"/>
      <c r="AH109" s="335"/>
      <c r="AI109" s="335"/>
      <c r="AJ109" s="335"/>
      <c r="AK109" s="335"/>
      <c r="AL109" s="335"/>
      <c r="AM109" s="335"/>
      <c r="AN109" s="335"/>
      <c r="AO109" s="335"/>
      <c r="AP109" s="335"/>
      <c r="AQ109" s="335"/>
      <c r="AR109" s="335"/>
      <c r="AS109" s="335"/>
      <c r="AT109" s="335"/>
      <c r="AU109" s="335"/>
      <c r="AV109" s="335"/>
      <c r="AW109" s="335"/>
      <c r="AX109" s="335"/>
      <c r="AY109" s="335"/>
      <c r="AZ109" s="335"/>
      <c r="BA109" s="335"/>
      <c r="BB109" s="335"/>
      <c r="BC109" s="335"/>
      <c r="BD109" s="335"/>
      <c r="BE109" s="335"/>
      <c r="BF109" s="335"/>
      <c r="BG109" s="335"/>
      <c r="BH109" s="335"/>
    </row>
    <row r="110" spans="1:60" ht="20.4" outlineLevel="1">
      <c r="A110" s="328">
        <v>90</v>
      </c>
      <c r="B110" s="328" t="s">
        <v>2666</v>
      </c>
      <c r="C110" s="329" t="s">
        <v>2667</v>
      </c>
      <c r="D110" s="330" t="s">
        <v>253</v>
      </c>
      <c r="E110" s="331">
        <v>48</v>
      </c>
      <c r="F110" s="332"/>
      <c r="G110" s="333">
        <f t="shared" si="28"/>
        <v>0</v>
      </c>
      <c r="H110" s="332"/>
      <c r="I110" s="333">
        <f t="shared" si="29"/>
        <v>0</v>
      </c>
      <c r="J110" s="332"/>
      <c r="K110" s="333">
        <f t="shared" si="30"/>
        <v>0</v>
      </c>
      <c r="L110" s="333">
        <v>21</v>
      </c>
      <c r="M110" s="333">
        <f t="shared" si="31"/>
        <v>0</v>
      </c>
      <c r="N110" s="330">
        <v>2E-05</v>
      </c>
      <c r="O110" s="330">
        <f t="shared" si="32"/>
        <v>0.00096</v>
      </c>
      <c r="P110" s="330">
        <v>0</v>
      </c>
      <c r="Q110" s="330">
        <f t="shared" si="33"/>
        <v>0</v>
      </c>
      <c r="R110" s="330"/>
      <c r="S110" s="330"/>
      <c r="T110" s="334">
        <v>0.129</v>
      </c>
      <c r="U110" s="330">
        <f t="shared" si="34"/>
        <v>6.19</v>
      </c>
      <c r="V110" s="335"/>
      <c r="W110" s="335"/>
      <c r="X110" s="335"/>
      <c r="Y110" s="335"/>
      <c r="Z110" s="335"/>
      <c r="AA110" s="335"/>
      <c r="AB110" s="335"/>
      <c r="AC110" s="335"/>
      <c r="AD110" s="335"/>
      <c r="AE110" s="335" t="s">
        <v>2486</v>
      </c>
      <c r="AF110" s="335"/>
      <c r="AG110" s="335"/>
      <c r="AH110" s="335"/>
      <c r="AI110" s="335"/>
      <c r="AJ110" s="335"/>
      <c r="AK110" s="335"/>
      <c r="AL110" s="335"/>
      <c r="AM110" s="335"/>
      <c r="AN110" s="335"/>
      <c r="AO110" s="335"/>
      <c r="AP110" s="335"/>
      <c r="AQ110" s="335"/>
      <c r="AR110" s="335"/>
      <c r="AS110" s="335"/>
      <c r="AT110" s="335"/>
      <c r="AU110" s="335"/>
      <c r="AV110" s="335"/>
      <c r="AW110" s="335"/>
      <c r="AX110" s="335"/>
      <c r="AY110" s="335"/>
      <c r="AZ110" s="335"/>
      <c r="BA110" s="335"/>
      <c r="BB110" s="335"/>
      <c r="BC110" s="335"/>
      <c r="BD110" s="335"/>
      <c r="BE110" s="335"/>
      <c r="BF110" s="335"/>
      <c r="BG110" s="335"/>
      <c r="BH110" s="335"/>
    </row>
    <row r="111" spans="1:60" ht="12" outlineLevel="1">
      <c r="A111" s="328">
        <v>91</v>
      </c>
      <c r="B111" s="328" t="s">
        <v>2668</v>
      </c>
      <c r="C111" s="329" t="s">
        <v>2669</v>
      </c>
      <c r="D111" s="330" t="s">
        <v>253</v>
      </c>
      <c r="E111" s="331">
        <v>204</v>
      </c>
      <c r="F111" s="332"/>
      <c r="G111" s="333">
        <f t="shared" si="28"/>
        <v>0</v>
      </c>
      <c r="H111" s="332"/>
      <c r="I111" s="333">
        <f t="shared" si="29"/>
        <v>0</v>
      </c>
      <c r="J111" s="332"/>
      <c r="K111" s="333">
        <f t="shared" si="30"/>
        <v>0</v>
      </c>
      <c r="L111" s="333">
        <v>21</v>
      </c>
      <c r="M111" s="333">
        <f t="shared" si="31"/>
        <v>0</v>
      </c>
      <c r="N111" s="330">
        <v>0</v>
      </c>
      <c r="O111" s="330">
        <f t="shared" si="32"/>
        <v>0</v>
      </c>
      <c r="P111" s="330">
        <v>0</v>
      </c>
      <c r="Q111" s="330">
        <f t="shared" si="33"/>
        <v>0</v>
      </c>
      <c r="R111" s="330"/>
      <c r="S111" s="330"/>
      <c r="T111" s="334">
        <v>0.082</v>
      </c>
      <c r="U111" s="330">
        <f t="shared" si="34"/>
        <v>16.73</v>
      </c>
      <c r="V111" s="335"/>
      <c r="W111" s="335"/>
      <c r="X111" s="335"/>
      <c r="Y111" s="335"/>
      <c r="Z111" s="335"/>
      <c r="AA111" s="335"/>
      <c r="AB111" s="335"/>
      <c r="AC111" s="335"/>
      <c r="AD111" s="335"/>
      <c r="AE111" s="335" t="s">
        <v>2486</v>
      </c>
      <c r="AF111" s="335"/>
      <c r="AG111" s="335"/>
      <c r="AH111" s="335"/>
      <c r="AI111" s="335"/>
      <c r="AJ111" s="335"/>
      <c r="AK111" s="335"/>
      <c r="AL111" s="335"/>
      <c r="AM111" s="335"/>
      <c r="AN111" s="335"/>
      <c r="AO111" s="335"/>
      <c r="AP111" s="335"/>
      <c r="AQ111" s="335"/>
      <c r="AR111" s="335"/>
      <c r="AS111" s="335"/>
      <c r="AT111" s="335"/>
      <c r="AU111" s="335"/>
      <c r="AV111" s="335"/>
      <c r="AW111" s="335"/>
      <c r="AX111" s="335"/>
      <c r="AY111" s="335"/>
      <c r="AZ111" s="335"/>
      <c r="BA111" s="335"/>
      <c r="BB111" s="335"/>
      <c r="BC111" s="335"/>
      <c r="BD111" s="335"/>
      <c r="BE111" s="335"/>
      <c r="BF111" s="335"/>
      <c r="BG111" s="335"/>
      <c r="BH111" s="335"/>
    </row>
    <row r="112" spans="1:60" ht="12" outlineLevel="1">
      <c r="A112" s="328">
        <v>92</v>
      </c>
      <c r="B112" s="328" t="s">
        <v>2670</v>
      </c>
      <c r="C112" s="329" t="s">
        <v>2671</v>
      </c>
      <c r="D112" s="330" t="s">
        <v>467</v>
      </c>
      <c r="E112" s="331">
        <v>3</v>
      </c>
      <c r="F112" s="332"/>
      <c r="G112" s="333">
        <f t="shared" si="28"/>
        <v>0</v>
      </c>
      <c r="H112" s="332"/>
      <c r="I112" s="333">
        <f t="shared" si="29"/>
        <v>0</v>
      </c>
      <c r="J112" s="332"/>
      <c r="K112" s="333">
        <f t="shared" si="30"/>
        <v>0</v>
      </c>
      <c r="L112" s="333">
        <v>21</v>
      </c>
      <c r="M112" s="333">
        <f t="shared" si="31"/>
        <v>0</v>
      </c>
      <c r="N112" s="330">
        <v>8E-05</v>
      </c>
      <c r="O112" s="330">
        <f t="shared" si="32"/>
        <v>0.00024</v>
      </c>
      <c r="P112" s="330">
        <v>0</v>
      </c>
      <c r="Q112" s="330">
        <f t="shared" si="33"/>
        <v>0</v>
      </c>
      <c r="R112" s="330"/>
      <c r="S112" s="330"/>
      <c r="T112" s="334">
        <v>0</v>
      </c>
      <c r="U112" s="330">
        <f t="shared" si="34"/>
        <v>0</v>
      </c>
      <c r="V112" s="335"/>
      <c r="W112" s="335"/>
      <c r="X112" s="335"/>
      <c r="Y112" s="335"/>
      <c r="Z112" s="335"/>
      <c r="AA112" s="335"/>
      <c r="AB112" s="335"/>
      <c r="AC112" s="335"/>
      <c r="AD112" s="335"/>
      <c r="AE112" s="335" t="s">
        <v>2542</v>
      </c>
      <c r="AF112" s="335"/>
      <c r="AG112" s="335"/>
      <c r="AH112" s="335"/>
      <c r="AI112" s="335"/>
      <c r="AJ112" s="335"/>
      <c r="AK112" s="335"/>
      <c r="AL112" s="335"/>
      <c r="AM112" s="335"/>
      <c r="AN112" s="335"/>
      <c r="AO112" s="335"/>
      <c r="AP112" s="335"/>
      <c r="AQ112" s="335"/>
      <c r="AR112" s="335"/>
      <c r="AS112" s="335"/>
      <c r="AT112" s="335"/>
      <c r="AU112" s="335"/>
      <c r="AV112" s="335"/>
      <c r="AW112" s="335"/>
      <c r="AX112" s="335"/>
      <c r="AY112" s="335"/>
      <c r="AZ112" s="335"/>
      <c r="BA112" s="335"/>
      <c r="BB112" s="335"/>
      <c r="BC112" s="335"/>
      <c r="BD112" s="335"/>
      <c r="BE112" s="335"/>
      <c r="BF112" s="335"/>
      <c r="BG112" s="335"/>
      <c r="BH112" s="335"/>
    </row>
    <row r="113" spans="1:60" ht="12" outlineLevel="1">
      <c r="A113" s="328">
        <v>93</v>
      </c>
      <c r="B113" s="328" t="s">
        <v>2672</v>
      </c>
      <c r="C113" s="329" t="s">
        <v>2673</v>
      </c>
      <c r="D113" s="330" t="s">
        <v>467</v>
      </c>
      <c r="E113" s="331">
        <v>28</v>
      </c>
      <c r="F113" s="332"/>
      <c r="G113" s="333">
        <f t="shared" si="28"/>
        <v>0</v>
      </c>
      <c r="H113" s="332"/>
      <c r="I113" s="333">
        <f t="shared" si="29"/>
        <v>0</v>
      </c>
      <c r="J113" s="332"/>
      <c r="K113" s="333">
        <f t="shared" si="30"/>
        <v>0</v>
      </c>
      <c r="L113" s="333">
        <v>21</v>
      </c>
      <c r="M113" s="333">
        <f t="shared" si="31"/>
        <v>0</v>
      </c>
      <c r="N113" s="330">
        <v>0.00018</v>
      </c>
      <c r="O113" s="330">
        <f t="shared" si="32"/>
        <v>0.00504</v>
      </c>
      <c r="P113" s="330">
        <v>0</v>
      </c>
      <c r="Q113" s="330">
        <f t="shared" si="33"/>
        <v>0</v>
      </c>
      <c r="R113" s="330"/>
      <c r="S113" s="330"/>
      <c r="T113" s="334">
        <v>0.254</v>
      </c>
      <c r="U113" s="330">
        <f t="shared" si="34"/>
        <v>7.11</v>
      </c>
      <c r="V113" s="335"/>
      <c r="W113" s="335"/>
      <c r="X113" s="335"/>
      <c r="Y113" s="335"/>
      <c r="Z113" s="335"/>
      <c r="AA113" s="335"/>
      <c r="AB113" s="335"/>
      <c r="AC113" s="335"/>
      <c r="AD113" s="335"/>
      <c r="AE113" s="335" t="s">
        <v>2486</v>
      </c>
      <c r="AF113" s="335"/>
      <c r="AG113" s="335"/>
      <c r="AH113" s="335"/>
      <c r="AI113" s="335"/>
      <c r="AJ113" s="335"/>
      <c r="AK113" s="335"/>
      <c r="AL113" s="335"/>
      <c r="AM113" s="335"/>
      <c r="AN113" s="335"/>
      <c r="AO113" s="335"/>
      <c r="AP113" s="335"/>
      <c r="AQ113" s="335"/>
      <c r="AR113" s="335"/>
      <c r="AS113" s="335"/>
      <c r="AT113" s="335"/>
      <c r="AU113" s="335"/>
      <c r="AV113" s="335"/>
      <c r="AW113" s="335"/>
      <c r="AX113" s="335"/>
      <c r="AY113" s="335"/>
      <c r="AZ113" s="335"/>
      <c r="BA113" s="335"/>
      <c r="BB113" s="335"/>
      <c r="BC113" s="335"/>
      <c r="BD113" s="335"/>
      <c r="BE113" s="335"/>
      <c r="BF113" s="335"/>
      <c r="BG113" s="335"/>
      <c r="BH113" s="335"/>
    </row>
    <row r="114" spans="1:60" ht="12" outlineLevel="1">
      <c r="A114" s="328">
        <v>94</v>
      </c>
      <c r="B114" s="328" t="s">
        <v>2674</v>
      </c>
      <c r="C114" s="329" t="s">
        <v>2675</v>
      </c>
      <c r="D114" s="330" t="s">
        <v>467</v>
      </c>
      <c r="E114" s="331">
        <v>1</v>
      </c>
      <c r="F114" s="332"/>
      <c r="G114" s="333">
        <f t="shared" si="28"/>
        <v>0</v>
      </c>
      <c r="H114" s="332"/>
      <c r="I114" s="333">
        <f t="shared" si="29"/>
        <v>0</v>
      </c>
      <c r="J114" s="332"/>
      <c r="K114" s="333">
        <f t="shared" si="30"/>
        <v>0</v>
      </c>
      <c r="L114" s="333">
        <v>21</v>
      </c>
      <c r="M114" s="333">
        <f t="shared" si="31"/>
        <v>0</v>
      </c>
      <c r="N114" s="330">
        <v>0.0002</v>
      </c>
      <c r="O114" s="330">
        <f t="shared" si="32"/>
        <v>0.0002</v>
      </c>
      <c r="P114" s="330">
        <v>0</v>
      </c>
      <c r="Q114" s="330">
        <f t="shared" si="33"/>
        <v>0</v>
      </c>
      <c r="R114" s="330"/>
      <c r="S114" s="330"/>
      <c r="T114" s="334">
        <v>0.207</v>
      </c>
      <c r="U114" s="330">
        <f t="shared" si="34"/>
        <v>0.21</v>
      </c>
      <c r="V114" s="335"/>
      <c r="W114" s="335"/>
      <c r="X114" s="335"/>
      <c r="Y114" s="335"/>
      <c r="Z114" s="335"/>
      <c r="AA114" s="335"/>
      <c r="AB114" s="335"/>
      <c r="AC114" s="335"/>
      <c r="AD114" s="335"/>
      <c r="AE114" s="335" t="s">
        <v>2486</v>
      </c>
      <c r="AF114" s="335"/>
      <c r="AG114" s="335"/>
      <c r="AH114" s="335"/>
      <c r="AI114" s="335"/>
      <c r="AJ114" s="335"/>
      <c r="AK114" s="335"/>
      <c r="AL114" s="335"/>
      <c r="AM114" s="335"/>
      <c r="AN114" s="335"/>
      <c r="AO114" s="335"/>
      <c r="AP114" s="335"/>
      <c r="AQ114" s="335"/>
      <c r="AR114" s="335"/>
      <c r="AS114" s="335"/>
      <c r="AT114" s="335"/>
      <c r="AU114" s="335"/>
      <c r="AV114" s="335"/>
      <c r="AW114" s="335"/>
      <c r="AX114" s="335"/>
      <c r="AY114" s="335"/>
      <c r="AZ114" s="335"/>
      <c r="BA114" s="335"/>
      <c r="BB114" s="335"/>
      <c r="BC114" s="335"/>
      <c r="BD114" s="335"/>
      <c r="BE114" s="335"/>
      <c r="BF114" s="335"/>
      <c r="BG114" s="335"/>
      <c r="BH114" s="335"/>
    </row>
    <row r="115" spans="1:60" ht="12" outlineLevel="1">
      <c r="A115" s="328">
        <v>95</v>
      </c>
      <c r="B115" s="328" t="s">
        <v>2676</v>
      </c>
      <c r="C115" s="329" t="s">
        <v>2677</v>
      </c>
      <c r="D115" s="330" t="s">
        <v>467</v>
      </c>
      <c r="E115" s="331">
        <v>1</v>
      </c>
      <c r="F115" s="332"/>
      <c r="G115" s="333">
        <f t="shared" si="28"/>
        <v>0</v>
      </c>
      <c r="H115" s="332"/>
      <c r="I115" s="333">
        <f t="shared" si="29"/>
        <v>0</v>
      </c>
      <c r="J115" s="332"/>
      <c r="K115" s="333">
        <f t="shared" si="30"/>
        <v>0</v>
      </c>
      <c r="L115" s="333">
        <v>21</v>
      </c>
      <c r="M115" s="333">
        <f t="shared" si="31"/>
        <v>0</v>
      </c>
      <c r="N115" s="330">
        <v>0.00032</v>
      </c>
      <c r="O115" s="330">
        <f t="shared" si="32"/>
        <v>0.00032</v>
      </c>
      <c r="P115" s="330">
        <v>0</v>
      </c>
      <c r="Q115" s="330">
        <f t="shared" si="33"/>
        <v>0</v>
      </c>
      <c r="R115" s="330"/>
      <c r="S115" s="330"/>
      <c r="T115" s="334">
        <v>0.227</v>
      </c>
      <c r="U115" s="330">
        <f t="shared" si="34"/>
        <v>0.23</v>
      </c>
      <c r="V115" s="335"/>
      <c r="W115" s="335"/>
      <c r="X115" s="335"/>
      <c r="Y115" s="335"/>
      <c r="Z115" s="335"/>
      <c r="AA115" s="335"/>
      <c r="AB115" s="335"/>
      <c r="AC115" s="335"/>
      <c r="AD115" s="335"/>
      <c r="AE115" s="335" t="s">
        <v>2486</v>
      </c>
      <c r="AF115" s="335"/>
      <c r="AG115" s="335"/>
      <c r="AH115" s="335"/>
      <c r="AI115" s="335"/>
      <c r="AJ115" s="335"/>
      <c r="AK115" s="335"/>
      <c r="AL115" s="335"/>
      <c r="AM115" s="335"/>
      <c r="AN115" s="335"/>
      <c r="AO115" s="335"/>
      <c r="AP115" s="335"/>
      <c r="AQ115" s="335"/>
      <c r="AR115" s="335"/>
      <c r="AS115" s="335"/>
      <c r="AT115" s="335"/>
      <c r="AU115" s="335"/>
      <c r="AV115" s="335"/>
      <c r="AW115" s="335"/>
      <c r="AX115" s="335"/>
      <c r="AY115" s="335"/>
      <c r="AZ115" s="335"/>
      <c r="BA115" s="335"/>
      <c r="BB115" s="335"/>
      <c r="BC115" s="335"/>
      <c r="BD115" s="335"/>
      <c r="BE115" s="335"/>
      <c r="BF115" s="335"/>
      <c r="BG115" s="335"/>
      <c r="BH115" s="335"/>
    </row>
    <row r="116" spans="1:60" ht="12" outlineLevel="1">
      <c r="A116" s="328">
        <v>96</v>
      </c>
      <c r="B116" s="328" t="s">
        <v>2678</v>
      </c>
      <c r="C116" s="329" t="s">
        <v>2679</v>
      </c>
      <c r="D116" s="330" t="s">
        <v>467</v>
      </c>
      <c r="E116" s="331">
        <v>5</v>
      </c>
      <c r="F116" s="332"/>
      <c r="G116" s="333">
        <f t="shared" si="28"/>
        <v>0</v>
      </c>
      <c r="H116" s="332"/>
      <c r="I116" s="333">
        <f t="shared" si="29"/>
        <v>0</v>
      </c>
      <c r="J116" s="332"/>
      <c r="K116" s="333">
        <f t="shared" si="30"/>
        <v>0</v>
      </c>
      <c r="L116" s="333">
        <v>21</v>
      </c>
      <c r="M116" s="333">
        <f t="shared" si="31"/>
        <v>0</v>
      </c>
      <c r="N116" s="330">
        <v>0.0002</v>
      </c>
      <c r="O116" s="330">
        <f t="shared" si="32"/>
        <v>0.001</v>
      </c>
      <c r="P116" s="330">
        <v>0</v>
      </c>
      <c r="Q116" s="330">
        <f t="shared" si="33"/>
        <v>0</v>
      </c>
      <c r="R116" s="330"/>
      <c r="S116" s="330"/>
      <c r="T116" s="334">
        <v>0.207</v>
      </c>
      <c r="U116" s="330">
        <f t="shared" si="34"/>
        <v>1.04</v>
      </c>
      <c r="V116" s="335"/>
      <c r="W116" s="335"/>
      <c r="X116" s="335"/>
      <c r="Y116" s="335"/>
      <c r="Z116" s="335"/>
      <c r="AA116" s="335"/>
      <c r="AB116" s="335"/>
      <c r="AC116" s="335"/>
      <c r="AD116" s="335"/>
      <c r="AE116" s="335" t="s">
        <v>2486</v>
      </c>
      <c r="AF116" s="335"/>
      <c r="AG116" s="335"/>
      <c r="AH116" s="335"/>
      <c r="AI116" s="335"/>
      <c r="AJ116" s="335"/>
      <c r="AK116" s="335"/>
      <c r="AL116" s="335"/>
      <c r="AM116" s="335"/>
      <c r="AN116" s="335"/>
      <c r="AO116" s="335"/>
      <c r="AP116" s="335"/>
      <c r="AQ116" s="335"/>
      <c r="AR116" s="335"/>
      <c r="AS116" s="335"/>
      <c r="AT116" s="335"/>
      <c r="AU116" s="335"/>
      <c r="AV116" s="335"/>
      <c r="AW116" s="335"/>
      <c r="AX116" s="335"/>
      <c r="AY116" s="335"/>
      <c r="AZ116" s="335"/>
      <c r="BA116" s="335"/>
      <c r="BB116" s="335"/>
      <c r="BC116" s="335"/>
      <c r="BD116" s="335"/>
      <c r="BE116" s="335"/>
      <c r="BF116" s="335"/>
      <c r="BG116" s="335"/>
      <c r="BH116" s="335"/>
    </row>
    <row r="117" spans="1:60" ht="12" outlineLevel="1">
      <c r="A117" s="328">
        <v>97</v>
      </c>
      <c r="B117" s="328" t="s">
        <v>2680</v>
      </c>
      <c r="C117" s="329" t="s">
        <v>2681</v>
      </c>
      <c r="D117" s="330" t="s">
        <v>467</v>
      </c>
      <c r="E117" s="331">
        <v>6</v>
      </c>
      <c r="F117" s="332"/>
      <c r="G117" s="333">
        <f t="shared" si="28"/>
        <v>0</v>
      </c>
      <c r="H117" s="332"/>
      <c r="I117" s="333">
        <f t="shared" si="29"/>
        <v>0</v>
      </c>
      <c r="J117" s="332"/>
      <c r="K117" s="333">
        <f t="shared" si="30"/>
        <v>0</v>
      </c>
      <c r="L117" s="333">
        <v>21</v>
      </c>
      <c r="M117" s="333">
        <f t="shared" si="31"/>
        <v>0</v>
      </c>
      <c r="N117" s="330">
        <v>0.00014</v>
      </c>
      <c r="O117" s="330">
        <f t="shared" si="32"/>
        <v>0.00084</v>
      </c>
      <c r="P117" s="330">
        <v>0</v>
      </c>
      <c r="Q117" s="330">
        <f t="shared" si="33"/>
        <v>0</v>
      </c>
      <c r="R117" s="330"/>
      <c r="S117" s="330"/>
      <c r="T117" s="334">
        <v>0.165</v>
      </c>
      <c r="U117" s="330">
        <f t="shared" si="34"/>
        <v>0.99</v>
      </c>
      <c r="V117" s="335"/>
      <c r="W117" s="335"/>
      <c r="X117" s="335"/>
      <c r="Y117" s="335"/>
      <c r="Z117" s="335"/>
      <c r="AA117" s="335"/>
      <c r="AB117" s="335"/>
      <c r="AC117" s="335"/>
      <c r="AD117" s="335"/>
      <c r="AE117" s="335" t="s">
        <v>2486</v>
      </c>
      <c r="AF117" s="335"/>
      <c r="AG117" s="335"/>
      <c r="AH117" s="335"/>
      <c r="AI117" s="335"/>
      <c r="AJ117" s="335"/>
      <c r="AK117" s="335"/>
      <c r="AL117" s="335"/>
      <c r="AM117" s="335"/>
      <c r="AN117" s="335"/>
      <c r="AO117" s="335"/>
      <c r="AP117" s="335"/>
      <c r="AQ117" s="335"/>
      <c r="AR117" s="335"/>
      <c r="AS117" s="335"/>
      <c r="AT117" s="335"/>
      <c r="AU117" s="335"/>
      <c r="AV117" s="335"/>
      <c r="AW117" s="335"/>
      <c r="AX117" s="335"/>
      <c r="AY117" s="335"/>
      <c r="AZ117" s="335"/>
      <c r="BA117" s="335"/>
      <c r="BB117" s="335"/>
      <c r="BC117" s="335"/>
      <c r="BD117" s="335"/>
      <c r="BE117" s="335"/>
      <c r="BF117" s="335"/>
      <c r="BG117" s="335"/>
      <c r="BH117" s="335"/>
    </row>
    <row r="118" spans="1:60" ht="12" outlineLevel="1">
      <c r="A118" s="328">
        <v>98</v>
      </c>
      <c r="B118" s="328" t="s">
        <v>2682</v>
      </c>
      <c r="C118" s="329" t="s">
        <v>2683</v>
      </c>
      <c r="D118" s="330" t="s">
        <v>467</v>
      </c>
      <c r="E118" s="331">
        <v>2</v>
      </c>
      <c r="F118" s="332"/>
      <c r="G118" s="333">
        <f t="shared" si="28"/>
        <v>0</v>
      </c>
      <c r="H118" s="332"/>
      <c r="I118" s="333">
        <f t="shared" si="29"/>
        <v>0</v>
      </c>
      <c r="J118" s="332"/>
      <c r="K118" s="333">
        <f t="shared" si="30"/>
        <v>0</v>
      </c>
      <c r="L118" s="333">
        <v>21</v>
      </c>
      <c r="M118" s="333">
        <f t="shared" si="31"/>
        <v>0</v>
      </c>
      <c r="N118" s="330">
        <v>0.00013</v>
      </c>
      <c r="O118" s="330">
        <f t="shared" si="32"/>
        <v>0.00026</v>
      </c>
      <c r="P118" s="330">
        <v>0</v>
      </c>
      <c r="Q118" s="330">
        <f t="shared" si="33"/>
        <v>0</v>
      </c>
      <c r="R118" s="330"/>
      <c r="S118" s="330"/>
      <c r="T118" s="334">
        <v>0</v>
      </c>
      <c r="U118" s="330">
        <f t="shared" si="34"/>
        <v>0</v>
      </c>
      <c r="V118" s="335"/>
      <c r="W118" s="335"/>
      <c r="X118" s="335"/>
      <c r="Y118" s="335"/>
      <c r="Z118" s="335"/>
      <c r="AA118" s="335"/>
      <c r="AB118" s="335"/>
      <c r="AC118" s="335"/>
      <c r="AD118" s="335"/>
      <c r="AE118" s="335" t="s">
        <v>2542</v>
      </c>
      <c r="AF118" s="335"/>
      <c r="AG118" s="335"/>
      <c r="AH118" s="335"/>
      <c r="AI118" s="335"/>
      <c r="AJ118" s="335"/>
      <c r="AK118" s="335"/>
      <c r="AL118" s="335"/>
      <c r="AM118" s="335"/>
      <c r="AN118" s="335"/>
      <c r="AO118" s="335"/>
      <c r="AP118" s="335"/>
      <c r="AQ118" s="335"/>
      <c r="AR118" s="335"/>
      <c r="AS118" s="335"/>
      <c r="AT118" s="335"/>
      <c r="AU118" s="335"/>
      <c r="AV118" s="335"/>
      <c r="AW118" s="335"/>
      <c r="AX118" s="335"/>
      <c r="AY118" s="335"/>
      <c r="AZ118" s="335"/>
      <c r="BA118" s="335"/>
      <c r="BB118" s="335"/>
      <c r="BC118" s="335"/>
      <c r="BD118" s="335"/>
      <c r="BE118" s="335"/>
      <c r="BF118" s="335"/>
      <c r="BG118" s="335"/>
      <c r="BH118" s="335"/>
    </row>
    <row r="119" spans="1:60" ht="12" outlineLevel="1">
      <c r="A119" s="328">
        <v>99</v>
      </c>
      <c r="B119" s="328" t="s">
        <v>2684</v>
      </c>
      <c r="C119" s="329" t="s">
        <v>2685</v>
      </c>
      <c r="D119" s="330" t="s">
        <v>253</v>
      </c>
      <c r="E119" s="331">
        <v>204</v>
      </c>
      <c r="F119" s="332"/>
      <c r="G119" s="333">
        <f t="shared" si="28"/>
        <v>0</v>
      </c>
      <c r="H119" s="332"/>
      <c r="I119" s="333">
        <f t="shared" si="29"/>
        <v>0</v>
      </c>
      <c r="J119" s="332"/>
      <c r="K119" s="333">
        <f t="shared" si="30"/>
        <v>0</v>
      </c>
      <c r="L119" s="333">
        <v>21</v>
      </c>
      <c r="M119" s="333">
        <f t="shared" si="31"/>
        <v>0</v>
      </c>
      <c r="N119" s="330">
        <v>1E-05</v>
      </c>
      <c r="O119" s="330">
        <f t="shared" si="32"/>
        <v>0.00204</v>
      </c>
      <c r="P119" s="330">
        <v>0</v>
      </c>
      <c r="Q119" s="330">
        <f t="shared" si="33"/>
        <v>0</v>
      </c>
      <c r="R119" s="330"/>
      <c r="S119" s="330"/>
      <c r="T119" s="334">
        <v>0.062</v>
      </c>
      <c r="U119" s="330">
        <f t="shared" si="34"/>
        <v>12.65</v>
      </c>
      <c r="V119" s="335"/>
      <c r="W119" s="335"/>
      <c r="X119" s="335"/>
      <c r="Y119" s="335"/>
      <c r="Z119" s="335"/>
      <c r="AA119" s="335"/>
      <c r="AB119" s="335"/>
      <c r="AC119" s="335"/>
      <c r="AD119" s="335"/>
      <c r="AE119" s="335" t="s">
        <v>2486</v>
      </c>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row>
    <row r="120" spans="1:60" ht="12" outlineLevel="1">
      <c r="A120" s="328">
        <v>100</v>
      </c>
      <c r="B120" s="328" t="s">
        <v>2686</v>
      </c>
      <c r="C120" s="329" t="s">
        <v>2687</v>
      </c>
      <c r="D120" s="330" t="s">
        <v>253</v>
      </c>
      <c r="E120" s="331">
        <v>204</v>
      </c>
      <c r="F120" s="332"/>
      <c r="G120" s="333">
        <f t="shared" si="28"/>
        <v>0</v>
      </c>
      <c r="H120" s="332"/>
      <c r="I120" s="333">
        <f t="shared" si="29"/>
        <v>0</v>
      </c>
      <c r="J120" s="332"/>
      <c r="K120" s="333">
        <f t="shared" si="30"/>
        <v>0</v>
      </c>
      <c r="L120" s="333">
        <v>21</v>
      </c>
      <c r="M120" s="333">
        <f t="shared" si="31"/>
        <v>0</v>
      </c>
      <c r="N120" s="330">
        <v>0</v>
      </c>
      <c r="O120" s="330">
        <f t="shared" si="32"/>
        <v>0</v>
      </c>
      <c r="P120" s="330">
        <v>0</v>
      </c>
      <c r="Q120" s="330">
        <f t="shared" si="33"/>
        <v>0</v>
      </c>
      <c r="R120" s="330"/>
      <c r="S120" s="330"/>
      <c r="T120" s="334">
        <v>0.031</v>
      </c>
      <c r="U120" s="330">
        <f t="shared" si="34"/>
        <v>6.32</v>
      </c>
      <c r="V120" s="335"/>
      <c r="W120" s="335"/>
      <c r="X120" s="335"/>
      <c r="Y120" s="335"/>
      <c r="Z120" s="335"/>
      <c r="AA120" s="335"/>
      <c r="AB120" s="335"/>
      <c r="AC120" s="335"/>
      <c r="AD120" s="335"/>
      <c r="AE120" s="335" t="s">
        <v>2486</v>
      </c>
      <c r="AF120" s="335"/>
      <c r="AG120" s="335"/>
      <c r="AH120" s="335"/>
      <c r="AI120" s="335"/>
      <c r="AJ120" s="335"/>
      <c r="AK120" s="335"/>
      <c r="AL120" s="335"/>
      <c r="AM120" s="335"/>
      <c r="AN120" s="335"/>
      <c r="AO120" s="335"/>
      <c r="AP120" s="335"/>
      <c r="AQ120" s="335"/>
      <c r="AR120" s="335"/>
      <c r="AS120" s="335"/>
      <c r="AT120" s="335"/>
      <c r="AU120" s="335"/>
      <c r="AV120" s="335"/>
      <c r="AW120" s="335"/>
      <c r="AX120" s="335"/>
      <c r="AY120" s="335"/>
      <c r="AZ120" s="335"/>
      <c r="BA120" s="335"/>
      <c r="BB120" s="335"/>
      <c r="BC120" s="335"/>
      <c r="BD120" s="335"/>
      <c r="BE120" s="335"/>
      <c r="BF120" s="335"/>
      <c r="BG120" s="335"/>
      <c r="BH120" s="335"/>
    </row>
    <row r="121" spans="1:60" ht="20.4" outlineLevel="1">
      <c r="A121" s="328">
        <v>101</v>
      </c>
      <c r="B121" s="328" t="s">
        <v>2688</v>
      </c>
      <c r="C121" s="329" t="s">
        <v>2689</v>
      </c>
      <c r="D121" s="330" t="s">
        <v>467</v>
      </c>
      <c r="E121" s="331">
        <v>1</v>
      </c>
      <c r="F121" s="332"/>
      <c r="G121" s="333">
        <f t="shared" si="28"/>
        <v>0</v>
      </c>
      <c r="H121" s="332"/>
      <c r="I121" s="333">
        <f t="shared" si="29"/>
        <v>0</v>
      </c>
      <c r="J121" s="332"/>
      <c r="K121" s="333">
        <f t="shared" si="30"/>
        <v>0</v>
      </c>
      <c r="L121" s="333">
        <v>21</v>
      </c>
      <c r="M121" s="333">
        <f t="shared" si="31"/>
        <v>0</v>
      </c>
      <c r="N121" s="330">
        <v>0</v>
      </c>
      <c r="O121" s="330">
        <f t="shared" si="32"/>
        <v>0</v>
      </c>
      <c r="P121" s="330">
        <v>0</v>
      </c>
      <c r="Q121" s="330">
        <f t="shared" si="33"/>
        <v>0</v>
      </c>
      <c r="R121" s="330"/>
      <c r="S121" s="330"/>
      <c r="T121" s="334">
        <v>0</v>
      </c>
      <c r="U121" s="330">
        <f t="shared" si="34"/>
        <v>0</v>
      </c>
      <c r="V121" s="335"/>
      <c r="W121" s="335"/>
      <c r="X121" s="335"/>
      <c r="Y121" s="335"/>
      <c r="Z121" s="335"/>
      <c r="AA121" s="335"/>
      <c r="AB121" s="335"/>
      <c r="AC121" s="335"/>
      <c r="AD121" s="335"/>
      <c r="AE121" s="335" t="s">
        <v>2542</v>
      </c>
      <c r="AF121" s="335"/>
      <c r="AG121" s="335"/>
      <c r="AH121" s="335"/>
      <c r="AI121" s="335"/>
      <c r="AJ121" s="335"/>
      <c r="AK121" s="335"/>
      <c r="AL121" s="335"/>
      <c r="AM121" s="335"/>
      <c r="AN121" s="335"/>
      <c r="AO121" s="335"/>
      <c r="AP121" s="335"/>
      <c r="AQ121" s="335"/>
      <c r="AR121" s="335"/>
      <c r="AS121" s="335"/>
      <c r="AT121" s="335"/>
      <c r="AU121" s="335"/>
      <c r="AV121" s="335"/>
      <c r="AW121" s="335"/>
      <c r="AX121" s="335"/>
      <c r="AY121" s="335"/>
      <c r="AZ121" s="335"/>
      <c r="BA121" s="335"/>
      <c r="BB121" s="335"/>
      <c r="BC121" s="335"/>
      <c r="BD121" s="335"/>
      <c r="BE121" s="335"/>
      <c r="BF121" s="335"/>
      <c r="BG121" s="335"/>
      <c r="BH121" s="335"/>
    </row>
    <row r="122" spans="1:60" ht="20.4" outlineLevel="1">
      <c r="A122" s="328">
        <v>102</v>
      </c>
      <c r="B122" s="328" t="s">
        <v>2690</v>
      </c>
      <c r="C122" s="329" t="s">
        <v>2691</v>
      </c>
      <c r="D122" s="330" t="s">
        <v>467</v>
      </c>
      <c r="E122" s="331">
        <v>1</v>
      </c>
      <c r="F122" s="332"/>
      <c r="G122" s="333">
        <f t="shared" si="28"/>
        <v>0</v>
      </c>
      <c r="H122" s="332"/>
      <c r="I122" s="333">
        <f t="shared" si="29"/>
        <v>0</v>
      </c>
      <c r="J122" s="332"/>
      <c r="K122" s="333">
        <f t="shared" si="30"/>
        <v>0</v>
      </c>
      <c r="L122" s="333">
        <v>21</v>
      </c>
      <c r="M122" s="333">
        <f t="shared" si="31"/>
        <v>0</v>
      </c>
      <c r="N122" s="330">
        <v>0.0105</v>
      </c>
      <c r="O122" s="330">
        <f t="shared" si="32"/>
        <v>0.0105</v>
      </c>
      <c r="P122" s="330">
        <v>0</v>
      </c>
      <c r="Q122" s="330">
        <f t="shared" si="33"/>
        <v>0</v>
      </c>
      <c r="R122" s="330"/>
      <c r="S122" s="330"/>
      <c r="T122" s="334">
        <v>0</v>
      </c>
      <c r="U122" s="330">
        <f t="shared" si="34"/>
        <v>0</v>
      </c>
      <c r="V122" s="335"/>
      <c r="W122" s="335"/>
      <c r="X122" s="335"/>
      <c r="Y122" s="335"/>
      <c r="Z122" s="335"/>
      <c r="AA122" s="335"/>
      <c r="AB122" s="335"/>
      <c r="AC122" s="335"/>
      <c r="AD122" s="335"/>
      <c r="AE122" s="335" t="s">
        <v>2542</v>
      </c>
      <c r="AF122" s="335"/>
      <c r="AG122" s="335"/>
      <c r="AH122" s="335"/>
      <c r="AI122" s="335"/>
      <c r="AJ122" s="335"/>
      <c r="AK122" s="335"/>
      <c r="AL122" s="335"/>
      <c r="AM122" s="335"/>
      <c r="AN122" s="335"/>
      <c r="AO122" s="335"/>
      <c r="AP122" s="335"/>
      <c r="AQ122" s="335"/>
      <c r="AR122" s="335"/>
      <c r="AS122" s="335"/>
      <c r="AT122" s="335"/>
      <c r="AU122" s="335"/>
      <c r="AV122" s="335"/>
      <c r="AW122" s="335"/>
      <c r="AX122" s="335"/>
      <c r="AY122" s="335"/>
      <c r="AZ122" s="335"/>
      <c r="BA122" s="335"/>
      <c r="BB122" s="335"/>
      <c r="BC122" s="335"/>
      <c r="BD122" s="335"/>
      <c r="BE122" s="335"/>
      <c r="BF122" s="335"/>
      <c r="BG122" s="335"/>
      <c r="BH122" s="335"/>
    </row>
    <row r="123" spans="1:60" ht="12" outlineLevel="1">
      <c r="A123" s="328">
        <v>103</v>
      </c>
      <c r="B123" s="328" t="s">
        <v>2692</v>
      </c>
      <c r="C123" s="329" t="s">
        <v>2693</v>
      </c>
      <c r="D123" s="330" t="s">
        <v>467</v>
      </c>
      <c r="E123" s="331">
        <v>4</v>
      </c>
      <c r="F123" s="332"/>
      <c r="G123" s="333">
        <f t="shared" si="28"/>
        <v>0</v>
      </c>
      <c r="H123" s="332"/>
      <c r="I123" s="333">
        <f t="shared" si="29"/>
        <v>0</v>
      </c>
      <c r="J123" s="332"/>
      <c r="K123" s="333">
        <f t="shared" si="30"/>
        <v>0</v>
      </c>
      <c r="L123" s="333">
        <v>21</v>
      </c>
      <c r="M123" s="333">
        <f t="shared" si="31"/>
        <v>0</v>
      </c>
      <c r="N123" s="330">
        <v>0.0002</v>
      </c>
      <c r="O123" s="330">
        <f t="shared" si="32"/>
        <v>0.0008</v>
      </c>
      <c r="P123" s="330">
        <v>0</v>
      </c>
      <c r="Q123" s="330">
        <f t="shared" si="33"/>
        <v>0</v>
      </c>
      <c r="R123" s="330"/>
      <c r="S123" s="330"/>
      <c r="T123" s="334">
        <v>0</v>
      </c>
      <c r="U123" s="330">
        <f t="shared" si="34"/>
        <v>0</v>
      </c>
      <c r="V123" s="335"/>
      <c r="W123" s="335"/>
      <c r="X123" s="335"/>
      <c r="Y123" s="335"/>
      <c r="Z123" s="335"/>
      <c r="AA123" s="335"/>
      <c r="AB123" s="335"/>
      <c r="AC123" s="335"/>
      <c r="AD123" s="335"/>
      <c r="AE123" s="335" t="s">
        <v>2542</v>
      </c>
      <c r="AF123" s="335"/>
      <c r="AG123" s="335"/>
      <c r="AH123" s="335"/>
      <c r="AI123" s="335"/>
      <c r="AJ123" s="335"/>
      <c r="AK123" s="335"/>
      <c r="AL123" s="335"/>
      <c r="AM123" s="335"/>
      <c r="AN123" s="335"/>
      <c r="AO123" s="335"/>
      <c r="AP123" s="335"/>
      <c r="AQ123" s="335"/>
      <c r="AR123" s="335"/>
      <c r="AS123" s="335"/>
      <c r="AT123" s="335"/>
      <c r="AU123" s="335"/>
      <c r="AV123" s="335"/>
      <c r="AW123" s="335"/>
      <c r="AX123" s="335"/>
      <c r="AY123" s="335"/>
      <c r="AZ123" s="335"/>
      <c r="BA123" s="335"/>
      <c r="BB123" s="335"/>
      <c r="BC123" s="335"/>
      <c r="BD123" s="335"/>
      <c r="BE123" s="335"/>
      <c r="BF123" s="335"/>
      <c r="BG123" s="335"/>
      <c r="BH123" s="335"/>
    </row>
    <row r="124" spans="1:60" ht="12" outlineLevel="1">
      <c r="A124" s="328">
        <v>104</v>
      </c>
      <c r="B124" s="328" t="s">
        <v>2694</v>
      </c>
      <c r="C124" s="329" t="s">
        <v>2695</v>
      </c>
      <c r="D124" s="330" t="s">
        <v>467</v>
      </c>
      <c r="E124" s="331">
        <v>22</v>
      </c>
      <c r="F124" s="332"/>
      <c r="G124" s="333">
        <f t="shared" si="28"/>
        <v>0</v>
      </c>
      <c r="H124" s="332"/>
      <c r="I124" s="333">
        <f t="shared" si="29"/>
        <v>0</v>
      </c>
      <c r="J124" s="332"/>
      <c r="K124" s="333">
        <f t="shared" si="30"/>
        <v>0</v>
      </c>
      <c r="L124" s="333">
        <v>21</v>
      </c>
      <c r="M124" s="333">
        <f t="shared" si="31"/>
        <v>0</v>
      </c>
      <c r="N124" s="330">
        <v>0.0002</v>
      </c>
      <c r="O124" s="330">
        <f t="shared" si="32"/>
        <v>0.0044</v>
      </c>
      <c r="P124" s="330">
        <v>0</v>
      </c>
      <c r="Q124" s="330">
        <f t="shared" si="33"/>
        <v>0</v>
      </c>
      <c r="R124" s="330"/>
      <c r="S124" s="330"/>
      <c r="T124" s="334">
        <v>0</v>
      </c>
      <c r="U124" s="330">
        <f t="shared" si="34"/>
        <v>0</v>
      </c>
      <c r="V124" s="335"/>
      <c r="W124" s="335"/>
      <c r="X124" s="335"/>
      <c r="Y124" s="335"/>
      <c r="Z124" s="335"/>
      <c r="AA124" s="335"/>
      <c r="AB124" s="335"/>
      <c r="AC124" s="335"/>
      <c r="AD124" s="335"/>
      <c r="AE124" s="335" t="s">
        <v>2542</v>
      </c>
      <c r="AF124" s="335"/>
      <c r="AG124" s="335"/>
      <c r="AH124" s="335"/>
      <c r="AI124" s="335"/>
      <c r="AJ124" s="335"/>
      <c r="AK124" s="335"/>
      <c r="AL124" s="335"/>
      <c r="AM124" s="335"/>
      <c r="AN124" s="335"/>
      <c r="AO124" s="335"/>
      <c r="AP124" s="335"/>
      <c r="AQ124" s="335"/>
      <c r="AR124" s="335"/>
      <c r="AS124" s="335"/>
      <c r="AT124" s="335"/>
      <c r="AU124" s="335"/>
      <c r="AV124" s="335"/>
      <c r="AW124" s="335"/>
      <c r="AX124" s="335"/>
      <c r="AY124" s="335"/>
      <c r="AZ124" s="335"/>
      <c r="BA124" s="335"/>
      <c r="BB124" s="335"/>
      <c r="BC124" s="335"/>
      <c r="BD124" s="335"/>
      <c r="BE124" s="335"/>
      <c r="BF124" s="335"/>
      <c r="BG124" s="335"/>
      <c r="BH124" s="335"/>
    </row>
    <row r="125" spans="1:60" ht="12" outlineLevel="1">
      <c r="A125" s="328">
        <v>105</v>
      </c>
      <c r="B125" s="328" t="s">
        <v>2696</v>
      </c>
      <c r="C125" s="329" t="s">
        <v>2697</v>
      </c>
      <c r="D125" s="330" t="s">
        <v>467</v>
      </c>
      <c r="E125" s="331">
        <v>3</v>
      </c>
      <c r="F125" s="332"/>
      <c r="G125" s="333">
        <f t="shared" si="28"/>
        <v>0</v>
      </c>
      <c r="H125" s="332"/>
      <c r="I125" s="333">
        <f t="shared" si="29"/>
        <v>0</v>
      </c>
      <c r="J125" s="332"/>
      <c r="K125" s="333">
        <f t="shared" si="30"/>
        <v>0</v>
      </c>
      <c r="L125" s="333">
        <v>21</v>
      </c>
      <c r="M125" s="333">
        <f t="shared" si="31"/>
        <v>0</v>
      </c>
      <c r="N125" s="330">
        <v>0.0002</v>
      </c>
      <c r="O125" s="330">
        <f t="shared" si="32"/>
        <v>0.0006</v>
      </c>
      <c r="P125" s="330">
        <v>0</v>
      </c>
      <c r="Q125" s="330">
        <f t="shared" si="33"/>
        <v>0</v>
      </c>
      <c r="R125" s="330"/>
      <c r="S125" s="330"/>
      <c r="T125" s="334">
        <v>0</v>
      </c>
      <c r="U125" s="330">
        <f t="shared" si="34"/>
        <v>0</v>
      </c>
      <c r="V125" s="335"/>
      <c r="W125" s="335"/>
      <c r="X125" s="335"/>
      <c r="Y125" s="335"/>
      <c r="Z125" s="335"/>
      <c r="AA125" s="335"/>
      <c r="AB125" s="335"/>
      <c r="AC125" s="335"/>
      <c r="AD125" s="335"/>
      <c r="AE125" s="335" t="s">
        <v>2542</v>
      </c>
      <c r="AF125" s="335"/>
      <c r="AG125" s="335"/>
      <c r="AH125" s="335"/>
      <c r="AI125" s="335"/>
      <c r="AJ125" s="335"/>
      <c r="AK125" s="335"/>
      <c r="AL125" s="335"/>
      <c r="AM125" s="335"/>
      <c r="AN125" s="335"/>
      <c r="AO125" s="335"/>
      <c r="AP125" s="335"/>
      <c r="AQ125" s="335"/>
      <c r="AR125" s="335"/>
      <c r="AS125" s="335"/>
      <c r="AT125" s="335"/>
      <c r="AU125" s="335"/>
      <c r="AV125" s="335"/>
      <c r="AW125" s="335"/>
      <c r="AX125" s="335"/>
      <c r="AY125" s="335"/>
      <c r="AZ125" s="335"/>
      <c r="BA125" s="335"/>
      <c r="BB125" s="335"/>
      <c r="BC125" s="335"/>
      <c r="BD125" s="335"/>
      <c r="BE125" s="335"/>
      <c r="BF125" s="335"/>
      <c r="BG125" s="335"/>
      <c r="BH125" s="335"/>
    </row>
    <row r="126" spans="1:60" ht="20.4" outlineLevel="1">
      <c r="A126" s="328">
        <v>106</v>
      </c>
      <c r="B126" s="328" t="s">
        <v>2698</v>
      </c>
      <c r="C126" s="329" t="s">
        <v>2699</v>
      </c>
      <c r="D126" s="330" t="s">
        <v>467</v>
      </c>
      <c r="E126" s="331">
        <v>1</v>
      </c>
      <c r="F126" s="332"/>
      <c r="G126" s="333">
        <f t="shared" si="28"/>
        <v>0</v>
      </c>
      <c r="H126" s="332"/>
      <c r="I126" s="333">
        <f t="shared" si="29"/>
        <v>0</v>
      </c>
      <c r="J126" s="332"/>
      <c r="K126" s="333">
        <f t="shared" si="30"/>
        <v>0</v>
      </c>
      <c r="L126" s="333">
        <v>21</v>
      </c>
      <c r="M126" s="333">
        <f t="shared" si="31"/>
        <v>0</v>
      </c>
      <c r="N126" s="330">
        <v>0</v>
      </c>
      <c r="O126" s="330">
        <f t="shared" si="32"/>
        <v>0</v>
      </c>
      <c r="P126" s="330">
        <v>0</v>
      </c>
      <c r="Q126" s="330">
        <f t="shared" si="33"/>
        <v>0</v>
      </c>
      <c r="R126" s="330"/>
      <c r="S126" s="330"/>
      <c r="T126" s="334">
        <v>0</v>
      </c>
      <c r="U126" s="330">
        <f t="shared" si="34"/>
        <v>0</v>
      </c>
      <c r="V126" s="335"/>
      <c r="W126" s="335"/>
      <c r="X126" s="335"/>
      <c r="Y126" s="335"/>
      <c r="Z126" s="335"/>
      <c r="AA126" s="335"/>
      <c r="AB126" s="335"/>
      <c r="AC126" s="335"/>
      <c r="AD126" s="335"/>
      <c r="AE126" s="335" t="s">
        <v>2542</v>
      </c>
      <c r="AF126" s="335"/>
      <c r="AG126" s="335"/>
      <c r="AH126" s="335"/>
      <c r="AI126" s="335"/>
      <c r="AJ126" s="335"/>
      <c r="AK126" s="335"/>
      <c r="AL126" s="335"/>
      <c r="AM126" s="335"/>
      <c r="AN126" s="335"/>
      <c r="AO126" s="335"/>
      <c r="AP126" s="335"/>
      <c r="AQ126" s="335"/>
      <c r="AR126" s="335"/>
      <c r="AS126" s="335"/>
      <c r="AT126" s="335"/>
      <c r="AU126" s="335"/>
      <c r="AV126" s="335"/>
      <c r="AW126" s="335"/>
      <c r="AX126" s="335"/>
      <c r="AY126" s="335"/>
      <c r="AZ126" s="335"/>
      <c r="BA126" s="335"/>
      <c r="BB126" s="335"/>
      <c r="BC126" s="335"/>
      <c r="BD126" s="335"/>
      <c r="BE126" s="335"/>
      <c r="BF126" s="335"/>
      <c r="BG126" s="335"/>
      <c r="BH126" s="335"/>
    </row>
    <row r="127" spans="1:60" ht="12" outlineLevel="1">
      <c r="A127" s="328">
        <v>107</v>
      </c>
      <c r="B127" s="328" t="s">
        <v>2700</v>
      </c>
      <c r="C127" s="329" t="s">
        <v>2701</v>
      </c>
      <c r="D127" s="330" t="s">
        <v>467</v>
      </c>
      <c r="E127" s="331">
        <v>1</v>
      </c>
      <c r="F127" s="332"/>
      <c r="G127" s="333">
        <f t="shared" si="28"/>
        <v>0</v>
      </c>
      <c r="H127" s="332"/>
      <c r="I127" s="333">
        <f t="shared" si="29"/>
        <v>0</v>
      </c>
      <c r="J127" s="332"/>
      <c r="K127" s="333">
        <f t="shared" si="30"/>
        <v>0</v>
      </c>
      <c r="L127" s="333">
        <v>21</v>
      </c>
      <c r="M127" s="333">
        <f t="shared" si="31"/>
        <v>0</v>
      </c>
      <c r="N127" s="330">
        <v>0.00034</v>
      </c>
      <c r="O127" s="330">
        <f t="shared" si="32"/>
        <v>0.00034</v>
      </c>
      <c r="P127" s="330">
        <v>0</v>
      </c>
      <c r="Q127" s="330">
        <f t="shared" si="33"/>
        <v>0</v>
      </c>
      <c r="R127" s="330"/>
      <c r="S127" s="330"/>
      <c r="T127" s="334">
        <v>0</v>
      </c>
      <c r="U127" s="330">
        <f t="shared" si="34"/>
        <v>0</v>
      </c>
      <c r="V127" s="335"/>
      <c r="W127" s="335"/>
      <c r="X127" s="335"/>
      <c r="Y127" s="335"/>
      <c r="Z127" s="335"/>
      <c r="AA127" s="335"/>
      <c r="AB127" s="335"/>
      <c r="AC127" s="335"/>
      <c r="AD127" s="335"/>
      <c r="AE127" s="335" t="s">
        <v>2542</v>
      </c>
      <c r="AF127" s="335"/>
      <c r="AG127" s="335"/>
      <c r="AH127" s="335"/>
      <c r="AI127" s="335"/>
      <c r="AJ127" s="335"/>
      <c r="AK127" s="335"/>
      <c r="AL127" s="335"/>
      <c r="AM127" s="335"/>
      <c r="AN127" s="335"/>
      <c r="AO127" s="335"/>
      <c r="AP127" s="335"/>
      <c r="AQ127" s="335"/>
      <c r="AR127" s="335"/>
      <c r="AS127" s="335"/>
      <c r="AT127" s="335"/>
      <c r="AU127" s="335"/>
      <c r="AV127" s="335"/>
      <c r="AW127" s="335"/>
      <c r="AX127" s="335"/>
      <c r="AY127" s="335"/>
      <c r="AZ127" s="335"/>
      <c r="BA127" s="335"/>
      <c r="BB127" s="335"/>
      <c r="BC127" s="335"/>
      <c r="BD127" s="335"/>
      <c r="BE127" s="335"/>
      <c r="BF127" s="335"/>
      <c r="BG127" s="335"/>
      <c r="BH127" s="335"/>
    </row>
    <row r="128" spans="1:60" ht="12" outlineLevel="1">
      <c r="A128" s="328">
        <v>108</v>
      </c>
      <c r="B128" s="328" t="s">
        <v>2702</v>
      </c>
      <c r="C128" s="329" t="s">
        <v>2703</v>
      </c>
      <c r="D128" s="330" t="s">
        <v>467</v>
      </c>
      <c r="E128" s="331">
        <v>1</v>
      </c>
      <c r="F128" s="332"/>
      <c r="G128" s="333">
        <f t="shared" si="28"/>
        <v>0</v>
      </c>
      <c r="H128" s="332"/>
      <c r="I128" s="333">
        <f t="shared" si="29"/>
        <v>0</v>
      </c>
      <c r="J128" s="332"/>
      <c r="K128" s="333">
        <f t="shared" si="30"/>
        <v>0</v>
      </c>
      <c r="L128" s="333">
        <v>21</v>
      </c>
      <c r="M128" s="333">
        <f t="shared" si="31"/>
        <v>0</v>
      </c>
      <c r="N128" s="330">
        <v>0.0003</v>
      </c>
      <c r="O128" s="330">
        <f t="shared" si="32"/>
        <v>0.0003</v>
      </c>
      <c r="P128" s="330">
        <v>0</v>
      </c>
      <c r="Q128" s="330">
        <f t="shared" si="33"/>
        <v>0</v>
      </c>
      <c r="R128" s="330"/>
      <c r="S128" s="330"/>
      <c r="T128" s="334">
        <v>0</v>
      </c>
      <c r="U128" s="330">
        <f t="shared" si="34"/>
        <v>0</v>
      </c>
      <c r="V128" s="335"/>
      <c r="W128" s="335"/>
      <c r="X128" s="335"/>
      <c r="Y128" s="335"/>
      <c r="Z128" s="335"/>
      <c r="AA128" s="335"/>
      <c r="AB128" s="335"/>
      <c r="AC128" s="335"/>
      <c r="AD128" s="335"/>
      <c r="AE128" s="335" t="s">
        <v>2542</v>
      </c>
      <c r="AF128" s="335"/>
      <c r="AG128" s="335"/>
      <c r="AH128" s="335"/>
      <c r="AI128" s="335"/>
      <c r="AJ128" s="335"/>
      <c r="AK128" s="335"/>
      <c r="AL128" s="335"/>
      <c r="AM128" s="335"/>
      <c r="AN128" s="335"/>
      <c r="AO128" s="335"/>
      <c r="AP128" s="335"/>
      <c r="AQ128" s="335"/>
      <c r="AR128" s="335"/>
      <c r="AS128" s="335"/>
      <c r="AT128" s="335"/>
      <c r="AU128" s="335"/>
      <c r="AV128" s="335"/>
      <c r="AW128" s="335"/>
      <c r="AX128" s="335"/>
      <c r="AY128" s="335"/>
      <c r="AZ128" s="335"/>
      <c r="BA128" s="335"/>
      <c r="BB128" s="335"/>
      <c r="BC128" s="335"/>
      <c r="BD128" s="335"/>
      <c r="BE128" s="335"/>
      <c r="BF128" s="335"/>
      <c r="BG128" s="335"/>
      <c r="BH128" s="335"/>
    </row>
    <row r="129" spans="1:60" ht="12" outlineLevel="1">
      <c r="A129" s="328">
        <v>109</v>
      </c>
      <c r="B129" s="328" t="s">
        <v>2704</v>
      </c>
      <c r="C129" s="329" t="s">
        <v>2705</v>
      </c>
      <c r="D129" s="330" t="s">
        <v>214</v>
      </c>
      <c r="E129" s="331">
        <v>0.3</v>
      </c>
      <c r="F129" s="332"/>
      <c r="G129" s="333">
        <f t="shared" si="28"/>
        <v>0</v>
      </c>
      <c r="H129" s="332"/>
      <c r="I129" s="333">
        <f t="shared" si="29"/>
        <v>0</v>
      </c>
      <c r="J129" s="332"/>
      <c r="K129" s="333">
        <f t="shared" si="30"/>
        <v>0</v>
      </c>
      <c r="L129" s="333">
        <v>21</v>
      </c>
      <c r="M129" s="333">
        <f t="shared" si="31"/>
        <v>0</v>
      </c>
      <c r="N129" s="330">
        <v>0</v>
      </c>
      <c r="O129" s="330">
        <f t="shared" si="32"/>
        <v>0</v>
      </c>
      <c r="P129" s="330">
        <v>0</v>
      </c>
      <c r="Q129" s="330">
        <f t="shared" si="33"/>
        <v>0</v>
      </c>
      <c r="R129" s="330"/>
      <c r="S129" s="330"/>
      <c r="T129" s="334">
        <v>1.374</v>
      </c>
      <c r="U129" s="330">
        <f t="shared" si="34"/>
        <v>0.41</v>
      </c>
      <c r="V129" s="335"/>
      <c r="W129" s="335"/>
      <c r="X129" s="335"/>
      <c r="Y129" s="335"/>
      <c r="Z129" s="335"/>
      <c r="AA129" s="335"/>
      <c r="AB129" s="335"/>
      <c r="AC129" s="335"/>
      <c r="AD129" s="335"/>
      <c r="AE129" s="335" t="s">
        <v>2486</v>
      </c>
      <c r="AF129" s="335"/>
      <c r="AG129" s="335"/>
      <c r="AH129" s="335"/>
      <c r="AI129" s="335"/>
      <c r="AJ129" s="335"/>
      <c r="AK129" s="335"/>
      <c r="AL129" s="335"/>
      <c r="AM129" s="335"/>
      <c r="AN129" s="335"/>
      <c r="AO129" s="335"/>
      <c r="AP129" s="335"/>
      <c r="AQ129" s="335"/>
      <c r="AR129" s="335"/>
      <c r="AS129" s="335"/>
      <c r="AT129" s="335"/>
      <c r="AU129" s="335"/>
      <c r="AV129" s="335"/>
      <c r="AW129" s="335"/>
      <c r="AX129" s="335"/>
      <c r="AY129" s="335"/>
      <c r="AZ129" s="335"/>
      <c r="BA129" s="335"/>
      <c r="BB129" s="335"/>
      <c r="BC129" s="335"/>
      <c r="BD129" s="335"/>
      <c r="BE129" s="335"/>
      <c r="BF129" s="335"/>
      <c r="BG129" s="335"/>
      <c r="BH129" s="335"/>
    </row>
    <row r="130" spans="1:60" ht="20.4" outlineLevel="1">
      <c r="A130" s="328">
        <v>110</v>
      </c>
      <c r="B130" s="328" t="s">
        <v>2706</v>
      </c>
      <c r="C130" s="329" t="s">
        <v>2707</v>
      </c>
      <c r="D130" s="330" t="s">
        <v>467</v>
      </c>
      <c r="E130" s="331">
        <v>1</v>
      </c>
      <c r="F130" s="332"/>
      <c r="G130" s="333">
        <f t="shared" si="28"/>
        <v>0</v>
      </c>
      <c r="H130" s="332"/>
      <c r="I130" s="333">
        <f t="shared" si="29"/>
        <v>0</v>
      </c>
      <c r="J130" s="332"/>
      <c r="K130" s="333">
        <f t="shared" si="30"/>
        <v>0</v>
      </c>
      <c r="L130" s="333">
        <v>21</v>
      </c>
      <c r="M130" s="333">
        <f t="shared" si="31"/>
        <v>0</v>
      </c>
      <c r="N130" s="330">
        <v>0.00114</v>
      </c>
      <c r="O130" s="330">
        <f t="shared" si="32"/>
        <v>0.00114</v>
      </c>
      <c r="P130" s="330">
        <v>0</v>
      </c>
      <c r="Q130" s="330">
        <f t="shared" si="33"/>
        <v>0</v>
      </c>
      <c r="R130" s="330"/>
      <c r="S130" s="330"/>
      <c r="T130" s="334">
        <v>0</v>
      </c>
      <c r="U130" s="330">
        <f t="shared" si="34"/>
        <v>0</v>
      </c>
      <c r="V130" s="335"/>
      <c r="W130" s="335"/>
      <c r="X130" s="335"/>
      <c r="Y130" s="335"/>
      <c r="Z130" s="335"/>
      <c r="AA130" s="335"/>
      <c r="AB130" s="335"/>
      <c r="AC130" s="335"/>
      <c r="AD130" s="335"/>
      <c r="AE130" s="335" t="s">
        <v>2542</v>
      </c>
      <c r="AF130" s="335"/>
      <c r="AG130" s="335"/>
      <c r="AH130" s="335"/>
      <c r="AI130" s="335"/>
      <c r="AJ130" s="335"/>
      <c r="AK130" s="335"/>
      <c r="AL130" s="335"/>
      <c r="AM130" s="335"/>
      <c r="AN130" s="335"/>
      <c r="AO130" s="335"/>
      <c r="AP130" s="335"/>
      <c r="AQ130" s="335"/>
      <c r="AR130" s="335"/>
      <c r="AS130" s="335"/>
      <c r="AT130" s="335"/>
      <c r="AU130" s="335"/>
      <c r="AV130" s="335"/>
      <c r="AW130" s="335"/>
      <c r="AX130" s="335"/>
      <c r="AY130" s="335"/>
      <c r="AZ130" s="335"/>
      <c r="BA130" s="335"/>
      <c r="BB130" s="335"/>
      <c r="BC130" s="335"/>
      <c r="BD130" s="335"/>
      <c r="BE130" s="335"/>
      <c r="BF130" s="335"/>
      <c r="BG130" s="335"/>
      <c r="BH130" s="335"/>
    </row>
    <row r="131" spans="1:60" ht="12" outlineLevel="1">
      <c r="A131" s="328">
        <v>111</v>
      </c>
      <c r="B131" s="328" t="s">
        <v>2708</v>
      </c>
      <c r="C131" s="329" t="s">
        <v>2709</v>
      </c>
      <c r="D131" s="330" t="s">
        <v>467</v>
      </c>
      <c r="E131" s="331">
        <v>30</v>
      </c>
      <c r="F131" s="332"/>
      <c r="G131" s="333">
        <f t="shared" si="28"/>
        <v>0</v>
      </c>
      <c r="H131" s="332"/>
      <c r="I131" s="333">
        <f t="shared" si="29"/>
        <v>0</v>
      </c>
      <c r="J131" s="332"/>
      <c r="K131" s="333">
        <f t="shared" si="30"/>
        <v>0</v>
      </c>
      <c r="L131" s="333">
        <v>21</v>
      </c>
      <c r="M131" s="333">
        <f t="shared" si="31"/>
        <v>0</v>
      </c>
      <c r="N131" s="330">
        <v>0.00011</v>
      </c>
      <c r="O131" s="330">
        <f t="shared" si="32"/>
        <v>0.0033</v>
      </c>
      <c r="P131" s="330">
        <v>0</v>
      </c>
      <c r="Q131" s="330">
        <f t="shared" si="33"/>
        <v>0</v>
      </c>
      <c r="R131" s="330"/>
      <c r="S131" s="330"/>
      <c r="T131" s="334">
        <v>0</v>
      </c>
      <c r="U131" s="330">
        <f t="shared" si="34"/>
        <v>0</v>
      </c>
      <c r="V131" s="335"/>
      <c r="W131" s="335"/>
      <c r="X131" s="335"/>
      <c r="Y131" s="335"/>
      <c r="Z131" s="335"/>
      <c r="AA131" s="335"/>
      <c r="AB131" s="335"/>
      <c r="AC131" s="335"/>
      <c r="AD131" s="335"/>
      <c r="AE131" s="335" t="s">
        <v>2542</v>
      </c>
      <c r="AF131" s="335"/>
      <c r="AG131" s="335"/>
      <c r="AH131" s="335"/>
      <c r="AI131" s="335"/>
      <c r="AJ131" s="335"/>
      <c r="AK131" s="335"/>
      <c r="AL131" s="335"/>
      <c r="AM131" s="335"/>
      <c r="AN131" s="335"/>
      <c r="AO131" s="335"/>
      <c r="AP131" s="335"/>
      <c r="AQ131" s="335"/>
      <c r="AR131" s="335"/>
      <c r="AS131" s="335"/>
      <c r="AT131" s="335"/>
      <c r="AU131" s="335"/>
      <c r="AV131" s="335"/>
      <c r="AW131" s="335"/>
      <c r="AX131" s="335"/>
      <c r="AY131" s="335"/>
      <c r="AZ131" s="335"/>
      <c r="BA131" s="335"/>
      <c r="BB131" s="335"/>
      <c r="BC131" s="335"/>
      <c r="BD131" s="335"/>
      <c r="BE131" s="335"/>
      <c r="BF131" s="335"/>
      <c r="BG131" s="335"/>
      <c r="BH131" s="335"/>
    </row>
    <row r="132" spans="1:31" ht="12">
      <c r="A132" s="336" t="s">
        <v>2479</v>
      </c>
      <c r="B132" s="336" t="s">
        <v>1061</v>
      </c>
      <c r="C132" s="337" t="s">
        <v>2449</v>
      </c>
      <c r="D132" s="338"/>
      <c r="E132" s="339"/>
      <c r="F132" s="340"/>
      <c r="G132" s="340">
        <f>SUMIF(AE133:AE168,"&lt;&gt;NOR",G133:G168)</f>
        <v>0</v>
      </c>
      <c r="H132" s="340"/>
      <c r="I132" s="340">
        <f>SUM(I133:I168)</f>
        <v>0</v>
      </c>
      <c r="J132" s="340"/>
      <c r="K132" s="340">
        <f>SUM(K133:K168)</f>
        <v>0</v>
      </c>
      <c r="L132" s="340"/>
      <c r="M132" s="340">
        <f>SUM(M133:M168)</f>
        <v>0</v>
      </c>
      <c r="N132" s="338"/>
      <c r="O132" s="338">
        <f>SUM(O133:O168)</f>
        <v>0.42974999999999997</v>
      </c>
      <c r="P132" s="338"/>
      <c r="Q132" s="338">
        <f>SUM(Q133:Q168)</f>
        <v>0</v>
      </c>
      <c r="R132" s="338"/>
      <c r="S132" s="338"/>
      <c r="T132" s="341"/>
      <c r="U132" s="338">
        <f>SUM(U133:U168)</f>
        <v>94.47</v>
      </c>
      <c r="AE132" s="190" t="s">
        <v>2480</v>
      </c>
    </row>
    <row r="133" spans="1:60" ht="20.4" outlineLevel="1">
      <c r="A133" s="328">
        <v>112</v>
      </c>
      <c r="B133" s="328" t="s">
        <v>2710</v>
      </c>
      <c r="C133" s="329" t="s">
        <v>2711</v>
      </c>
      <c r="D133" s="330" t="s">
        <v>467</v>
      </c>
      <c r="E133" s="331">
        <v>6</v>
      </c>
      <c r="F133" s="332"/>
      <c r="G133" s="333">
        <f>ROUND(E133*F133,2)</f>
        <v>0</v>
      </c>
      <c r="H133" s="332"/>
      <c r="I133" s="333">
        <f>ROUND(E133*H133,2)</f>
        <v>0</v>
      </c>
      <c r="J133" s="332"/>
      <c r="K133" s="333">
        <f>ROUND(E133*J133,2)</f>
        <v>0</v>
      </c>
      <c r="L133" s="333">
        <v>21</v>
      </c>
      <c r="M133" s="333">
        <f>G133*(1+L133/100)</f>
        <v>0</v>
      </c>
      <c r="N133" s="330">
        <v>0.01772</v>
      </c>
      <c r="O133" s="330">
        <f>ROUND(E133*N133,5)</f>
        <v>0.10632</v>
      </c>
      <c r="P133" s="330">
        <v>0</v>
      </c>
      <c r="Q133" s="330">
        <f>ROUND(E133*P133,5)</f>
        <v>0</v>
      </c>
      <c r="R133" s="330"/>
      <c r="S133" s="330"/>
      <c r="T133" s="334">
        <v>0.973</v>
      </c>
      <c r="U133" s="330">
        <f>ROUND(E133*T133,2)</f>
        <v>5.84</v>
      </c>
      <c r="V133" s="335"/>
      <c r="W133" s="335"/>
      <c r="X133" s="335"/>
      <c r="Y133" s="335"/>
      <c r="Z133" s="335"/>
      <c r="AA133" s="335"/>
      <c r="AB133" s="335"/>
      <c r="AC133" s="335"/>
      <c r="AD133" s="335"/>
      <c r="AE133" s="335" t="s">
        <v>2486</v>
      </c>
      <c r="AF133" s="335"/>
      <c r="AG133" s="335"/>
      <c r="AH133" s="335"/>
      <c r="AI133" s="335"/>
      <c r="AJ133" s="335"/>
      <c r="AK133" s="335"/>
      <c r="AL133" s="335"/>
      <c r="AM133" s="335"/>
      <c r="AN133" s="335"/>
      <c r="AO133" s="335"/>
      <c r="AP133" s="335"/>
      <c r="AQ133" s="335"/>
      <c r="AR133" s="335"/>
      <c r="AS133" s="335"/>
      <c r="AT133" s="335"/>
      <c r="AU133" s="335"/>
      <c r="AV133" s="335"/>
      <c r="AW133" s="335"/>
      <c r="AX133" s="335"/>
      <c r="AY133" s="335"/>
      <c r="AZ133" s="335"/>
      <c r="BA133" s="335"/>
      <c r="BB133" s="335"/>
      <c r="BC133" s="335"/>
      <c r="BD133" s="335"/>
      <c r="BE133" s="335"/>
      <c r="BF133" s="335"/>
      <c r="BG133" s="335"/>
      <c r="BH133" s="335"/>
    </row>
    <row r="134" spans="1:60" ht="20.4" outlineLevel="1">
      <c r="A134" s="328">
        <v>113</v>
      </c>
      <c r="B134" s="328" t="s">
        <v>2712</v>
      </c>
      <c r="C134" s="329" t="s">
        <v>2713</v>
      </c>
      <c r="D134" s="330" t="s">
        <v>467</v>
      </c>
      <c r="E134" s="331">
        <v>1</v>
      </c>
      <c r="F134" s="332"/>
      <c r="G134" s="333">
        <f>ROUND(E134*F134,2)</f>
        <v>0</v>
      </c>
      <c r="H134" s="332"/>
      <c r="I134" s="333">
        <f>ROUND(E134*H134,2)</f>
        <v>0</v>
      </c>
      <c r="J134" s="332"/>
      <c r="K134" s="333">
        <f>ROUND(E134*J134,2)</f>
        <v>0</v>
      </c>
      <c r="L134" s="333">
        <v>21</v>
      </c>
      <c r="M134" s="333">
        <f>G134*(1+L134/100)</f>
        <v>0</v>
      </c>
      <c r="N134" s="330">
        <v>0.01772</v>
      </c>
      <c r="O134" s="330">
        <f>ROUND(E134*N134,5)</f>
        <v>0.01772</v>
      </c>
      <c r="P134" s="330">
        <v>0</v>
      </c>
      <c r="Q134" s="330">
        <f>ROUND(E134*P134,5)</f>
        <v>0</v>
      </c>
      <c r="R134" s="330"/>
      <c r="S134" s="330"/>
      <c r="T134" s="334">
        <v>0.973</v>
      </c>
      <c r="U134" s="330">
        <f>ROUND(E134*T134,2)</f>
        <v>0.97</v>
      </c>
      <c r="V134" s="335"/>
      <c r="W134" s="335"/>
      <c r="X134" s="335"/>
      <c r="Y134" s="335"/>
      <c r="Z134" s="335"/>
      <c r="AA134" s="335"/>
      <c r="AB134" s="335"/>
      <c r="AC134" s="335"/>
      <c r="AD134" s="335"/>
      <c r="AE134" s="335" t="s">
        <v>2486</v>
      </c>
      <c r="AF134" s="335"/>
      <c r="AG134" s="335"/>
      <c r="AH134" s="335"/>
      <c r="AI134" s="335"/>
      <c r="AJ134" s="335"/>
      <c r="AK134" s="335"/>
      <c r="AL134" s="335"/>
      <c r="AM134" s="335"/>
      <c r="AN134" s="335"/>
      <c r="AO134" s="335"/>
      <c r="AP134" s="335"/>
      <c r="AQ134" s="335"/>
      <c r="AR134" s="335"/>
      <c r="AS134" s="335"/>
      <c r="AT134" s="335"/>
      <c r="AU134" s="335"/>
      <c r="AV134" s="335"/>
      <c r="AW134" s="335"/>
      <c r="AX134" s="335"/>
      <c r="AY134" s="335"/>
      <c r="AZ134" s="335"/>
      <c r="BA134" s="335"/>
      <c r="BB134" s="335"/>
      <c r="BC134" s="335"/>
      <c r="BD134" s="335"/>
      <c r="BE134" s="335"/>
      <c r="BF134" s="335"/>
      <c r="BG134" s="335"/>
      <c r="BH134" s="335"/>
    </row>
    <row r="135" spans="1:60" ht="20.4" outlineLevel="1">
      <c r="A135" s="328">
        <v>114</v>
      </c>
      <c r="B135" s="328" t="s">
        <v>2714</v>
      </c>
      <c r="C135" s="329" t="s">
        <v>2715</v>
      </c>
      <c r="D135" s="330" t="s">
        <v>467</v>
      </c>
      <c r="E135" s="331">
        <v>6</v>
      </c>
      <c r="F135" s="332"/>
      <c r="G135" s="333">
        <f>ROUND(E135*F135,2)</f>
        <v>0</v>
      </c>
      <c r="H135" s="332"/>
      <c r="I135" s="333">
        <f>ROUND(E135*H135,2)</f>
        <v>0</v>
      </c>
      <c r="J135" s="332"/>
      <c r="K135" s="333">
        <f>ROUND(E135*J135,2)</f>
        <v>0</v>
      </c>
      <c r="L135" s="333">
        <v>21</v>
      </c>
      <c r="M135" s="333">
        <f>G135*(1+L135/100)</f>
        <v>0</v>
      </c>
      <c r="N135" s="330">
        <v>0.00038</v>
      </c>
      <c r="O135" s="330">
        <f>ROUND(E135*N135,5)</f>
        <v>0.00228</v>
      </c>
      <c r="P135" s="330">
        <v>0</v>
      </c>
      <c r="Q135" s="330">
        <f>ROUND(E135*P135,5)</f>
        <v>0</v>
      </c>
      <c r="R135" s="330"/>
      <c r="S135" s="330"/>
      <c r="T135" s="334">
        <v>0</v>
      </c>
      <c r="U135" s="330">
        <f>ROUND(E135*T135,2)</f>
        <v>0</v>
      </c>
      <c r="V135" s="335"/>
      <c r="W135" s="335"/>
      <c r="X135" s="335"/>
      <c r="Y135" s="335"/>
      <c r="Z135" s="335"/>
      <c r="AA135" s="335"/>
      <c r="AB135" s="335"/>
      <c r="AC135" s="335"/>
      <c r="AD135" s="335"/>
      <c r="AE135" s="335" t="s">
        <v>2542</v>
      </c>
      <c r="AF135" s="335"/>
      <c r="AG135" s="335"/>
      <c r="AH135" s="335"/>
      <c r="AI135" s="335"/>
      <c r="AJ135" s="335"/>
      <c r="AK135" s="335"/>
      <c r="AL135" s="335"/>
      <c r="AM135" s="335"/>
      <c r="AN135" s="335"/>
      <c r="AO135" s="335"/>
      <c r="AP135" s="335"/>
      <c r="AQ135" s="335"/>
      <c r="AR135" s="335"/>
      <c r="AS135" s="335"/>
      <c r="AT135" s="335"/>
      <c r="AU135" s="335"/>
      <c r="AV135" s="335"/>
      <c r="AW135" s="335"/>
      <c r="AX135" s="335"/>
      <c r="AY135" s="335"/>
      <c r="AZ135" s="335"/>
      <c r="BA135" s="335"/>
      <c r="BB135" s="335"/>
      <c r="BC135" s="335"/>
      <c r="BD135" s="335"/>
      <c r="BE135" s="335"/>
      <c r="BF135" s="335"/>
      <c r="BG135" s="335"/>
      <c r="BH135" s="335"/>
    </row>
    <row r="136" spans="1:60" ht="12" outlineLevel="1">
      <c r="A136" s="328"/>
      <c r="B136" s="328"/>
      <c r="C136" s="843" t="s">
        <v>2716</v>
      </c>
      <c r="D136" s="844"/>
      <c r="E136" s="845"/>
      <c r="F136" s="846"/>
      <c r="G136" s="847"/>
      <c r="H136" s="333"/>
      <c r="I136" s="333"/>
      <c r="J136" s="333"/>
      <c r="K136" s="333"/>
      <c r="L136" s="333"/>
      <c r="M136" s="333"/>
      <c r="N136" s="330"/>
      <c r="O136" s="330"/>
      <c r="P136" s="330"/>
      <c r="Q136" s="330"/>
      <c r="R136" s="330"/>
      <c r="S136" s="330"/>
      <c r="T136" s="334"/>
      <c r="U136" s="330"/>
      <c r="V136" s="335"/>
      <c r="W136" s="335"/>
      <c r="X136" s="335"/>
      <c r="Y136" s="335"/>
      <c r="Z136" s="335"/>
      <c r="AA136" s="335"/>
      <c r="AB136" s="335"/>
      <c r="AC136" s="335"/>
      <c r="AD136" s="335"/>
      <c r="AE136" s="335" t="s">
        <v>2511</v>
      </c>
      <c r="AF136" s="335"/>
      <c r="AG136" s="335"/>
      <c r="AH136" s="335"/>
      <c r="AI136" s="335"/>
      <c r="AJ136" s="335"/>
      <c r="AK136" s="335"/>
      <c r="AL136" s="335"/>
      <c r="AM136" s="335"/>
      <c r="AN136" s="335"/>
      <c r="AO136" s="335"/>
      <c r="AP136" s="335"/>
      <c r="AQ136" s="335"/>
      <c r="AR136" s="335"/>
      <c r="AS136" s="335"/>
      <c r="AT136" s="335"/>
      <c r="AU136" s="335"/>
      <c r="AV136" s="335"/>
      <c r="AW136" s="335"/>
      <c r="AX136" s="335"/>
      <c r="AY136" s="335"/>
      <c r="AZ136" s="335"/>
      <c r="BA136" s="342" t="str">
        <f>C136</f>
        <v>(např. Grohe Arena Cosmopolitan S)</v>
      </c>
      <c r="BB136" s="335"/>
      <c r="BC136" s="335"/>
      <c r="BD136" s="335"/>
      <c r="BE136" s="335"/>
      <c r="BF136" s="335"/>
      <c r="BG136" s="335"/>
      <c r="BH136" s="335"/>
    </row>
    <row r="137" spans="1:60" ht="20.4" outlineLevel="1">
      <c r="A137" s="328">
        <v>115</v>
      </c>
      <c r="B137" s="328" t="s">
        <v>2717</v>
      </c>
      <c r="C137" s="329" t="s">
        <v>2718</v>
      </c>
      <c r="D137" s="330" t="s">
        <v>467</v>
      </c>
      <c r="E137" s="331">
        <v>4</v>
      </c>
      <c r="F137" s="332"/>
      <c r="G137" s="333">
        <f>ROUND(E137*F137,2)</f>
        <v>0</v>
      </c>
      <c r="H137" s="332"/>
      <c r="I137" s="333">
        <f>ROUND(E137*H137,2)</f>
        <v>0</v>
      </c>
      <c r="J137" s="332"/>
      <c r="K137" s="333">
        <f>ROUND(E137*J137,2)</f>
        <v>0</v>
      </c>
      <c r="L137" s="333">
        <v>21</v>
      </c>
      <c r="M137" s="333">
        <f>G137*(1+L137/100)</f>
        <v>0</v>
      </c>
      <c r="N137" s="330">
        <v>0.01867</v>
      </c>
      <c r="O137" s="330">
        <f>ROUND(E137*N137,5)</f>
        <v>0.07468</v>
      </c>
      <c r="P137" s="330">
        <v>0</v>
      </c>
      <c r="Q137" s="330">
        <f>ROUND(E137*P137,5)</f>
        <v>0</v>
      </c>
      <c r="R137" s="330"/>
      <c r="S137" s="330"/>
      <c r="T137" s="334">
        <v>2.92136</v>
      </c>
      <c r="U137" s="330">
        <f>ROUND(E137*T137,2)</f>
        <v>11.69</v>
      </c>
      <c r="V137" s="335"/>
      <c r="W137" s="335"/>
      <c r="X137" s="335"/>
      <c r="Y137" s="335"/>
      <c r="Z137" s="335"/>
      <c r="AA137" s="335"/>
      <c r="AB137" s="335"/>
      <c r="AC137" s="335"/>
      <c r="AD137" s="335"/>
      <c r="AE137" s="335" t="s">
        <v>2483</v>
      </c>
      <c r="AF137" s="335"/>
      <c r="AG137" s="335"/>
      <c r="AH137" s="335"/>
      <c r="AI137" s="335"/>
      <c r="AJ137" s="335"/>
      <c r="AK137" s="335"/>
      <c r="AL137" s="335"/>
      <c r="AM137" s="335"/>
      <c r="AN137" s="335"/>
      <c r="AO137" s="335"/>
      <c r="AP137" s="335"/>
      <c r="AQ137" s="335"/>
      <c r="AR137" s="335"/>
      <c r="AS137" s="335"/>
      <c r="AT137" s="335"/>
      <c r="AU137" s="335"/>
      <c r="AV137" s="335"/>
      <c r="AW137" s="335"/>
      <c r="AX137" s="335"/>
      <c r="AY137" s="335"/>
      <c r="AZ137" s="335"/>
      <c r="BA137" s="335"/>
      <c r="BB137" s="335"/>
      <c r="BC137" s="335"/>
      <c r="BD137" s="335"/>
      <c r="BE137" s="335"/>
      <c r="BF137" s="335"/>
      <c r="BG137" s="335"/>
      <c r="BH137" s="335"/>
    </row>
    <row r="138" spans="1:60" ht="12" outlineLevel="1">
      <c r="A138" s="328"/>
      <c r="B138" s="328"/>
      <c r="C138" s="843" t="s">
        <v>2719</v>
      </c>
      <c r="D138" s="844"/>
      <c r="E138" s="845"/>
      <c r="F138" s="846"/>
      <c r="G138" s="847"/>
      <c r="H138" s="333"/>
      <c r="I138" s="333"/>
      <c r="J138" s="333"/>
      <c r="K138" s="333"/>
      <c r="L138" s="333"/>
      <c r="M138" s="333"/>
      <c r="N138" s="330"/>
      <c r="O138" s="330"/>
      <c r="P138" s="330"/>
      <c r="Q138" s="330"/>
      <c r="R138" s="330"/>
      <c r="S138" s="330"/>
      <c r="T138" s="334"/>
      <c r="U138" s="330"/>
      <c r="V138" s="335"/>
      <c r="W138" s="335"/>
      <c r="X138" s="335"/>
      <c r="Y138" s="335"/>
      <c r="Z138" s="335"/>
      <c r="AA138" s="335"/>
      <c r="AB138" s="335"/>
      <c r="AC138" s="335"/>
      <c r="AD138" s="335"/>
      <c r="AE138" s="335" t="s">
        <v>2511</v>
      </c>
      <c r="AF138" s="335"/>
      <c r="AG138" s="335"/>
      <c r="AH138" s="335"/>
      <c r="AI138" s="335"/>
      <c r="AJ138" s="335"/>
      <c r="AK138" s="335"/>
      <c r="AL138" s="335"/>
      <c r="AM138" s="335"/>
      <c r="AN138" s="335"/>
      <c r="AO138" s="335"/>
      <c r="AP138" s="335"/>
      <c r="AQ138" s="335"/>
      <c r="AR138" s="335"/>
      <c r="AS138" s="335"/>
      <c r="AT138" s="335"/>
      <c r="AU138" s="335"/>
      <c r="AV138" s="335"/>
      <c r="AW138" s="335"/>
      <c r="AX138" s="335"/>
      <c r="AY138" s="335"/>
      <c r="AZ138" s="335"/>
      <c r="BA138" s="342" t="str">
        <f>C138</f>
        <v>(např. AMUR)</v>
      </c>
      <c r="BB138" s="335"/>
      <c r="BC138" s="335"/>
      <c r="BD138" s="335"/>
      <c r="BE138" s="335"/>
      <c r="BF138" s="335"/>
      <c r="BG138" s="335"/>
      <c r="BH138" s="335"/>
    </row>
    <row r="139" spans="1:60" ht="20.4" outlineLevel="1">
      <c r="A139" s="328">
        <v>116</v>
      </c>
      <c r="B139" s="328" t="s">
        <v>2720</v>
      </c>
      <c r="C139" s="329" t="s">
        <v>2721</v>
      </c>
      <c r="D139" s="330" t="s">
        <v>467</v>
      </c>
      <c r="E139" s="331">
        <v>2</v>
      </c>
      <c r="F139" s="332"/>
      <c r="G139" s="333">
        <f>ROUND(E139*F139,2)</f>
        <v>0</v>
      </c>
      <c r="H139" s="332"/>
      <c r="I139" s="333">
        <f>ROUND(E139*H139,2)</f>
        <v>0</v>
      </c>
      <c r="J139" s="332"/>
      <c r="K139" s="333">
        <f>ROUND(E139*J139,2)</f>
        <v>0</v>
      </c>
      <c r="L139" s="333">
        <v>21</v>
      </c>
      <c r="M139" s="333">
        <f>G139*(1+L139/100)</f>
        <v>0</v>
      </c>
      <c r="N139" s="330">
        <v>0.006</v>
      </c>
      <c r="O139" s="330">
        <f>ROUND(E139*N139,5)</f>
        <v>0.012</v>
      </c>
      <c r="P139" s="330">
        <v>0</v>
      </c>
      <c r="Q139" s="330">
        <f>ROUND(E139*P139,5)</f>
        <v>0</v>
      </c>
      <c r="R139" s="330"/>
      <c r="S139" s="330"/>
      <c r="T139" s="334">
        <v>0</v>
      </c>
      <c r="U139" s="330">
        <f>ROUND(E139*T139,2)</f>
        <v>0</v>
      </c>
      <c r="V139" s="335"/>
      <c r="W139" s="335"/>
      <c r="X139" s="335"/>
      <c r="Y139" s="335"/>
      <c r="Z139" s="335"/>
      <c r="AA139" s="335"/>
      <c r="AB139" s="335"/>
      <c r="AC139" s="335"/>
      <c r="AD139" s="335"/>
      <c r="AE139" s="335" t="s">
        <v>2542</v>
      </c>
      <c r="AF139" s="335"/>
      <c r="AG139" s="335"/>
      <c r="AH139" s="335"/>
      <c r="AI139" s="335"/>
      <c r="AJ139" s="335"/>
      <c r="AK139" s="335"/>
      <c r="AL139" s="335"/>
      <c r="AM139" s="335"/>
      <c r="AN139" s="335"/>
      <c r="AO139" s="335"/>
      <c r="AP139" s="335"/>
      <c r="AQ139" s="335"/>
      <c r="AR139" s="335"/>
      <c r="AS139" s="335"/>
      <c r="AT139" s="335"/>
      <c r="AU139" s="335"/>
      <c r="AV139" s="335"/>
      <c r="AW139" s="335"/>
      <c r="AX139" s="335"/>
      <c r="AY139" s="335"/>
      <c r="AZ139" s="335"/>
      <c r="BA139" s="335"/>
      <c r="BB139" s="335"/>
      <c r="BC139" s="335"/>
      <c r="BD139" s="335"/>
      <c r="BE139" s="335"/>
      <c r="BF139" s="335"/>
      <c r="BG139" s="335"/>
      <c r="BH139" s="335"/>
    </row>
    <row r="140" spans="1:60" ht="12" outlineLevel="1">
      <c r="A140" s="328">
        <v>117</v>
      </c>
      <c r="B140" s="328" t="s">
        <v>2722</v>
      </c>
      <c r="C140" s="329" t="s">
        <v>2723</v>
      </c>
      <c r="D140" s="330" t="s">
        <v>467</v>
      </c>
      <c r="E140" s="331">
        <v>1</v>
      </c>
      <c r="F140" s="332"/>
      <c r="G140" s="333">
        <f>ROUND(E140*F140,2)</f>
        <v>0</v>
      </c>
      <c r="H140" s="332"/>
      <c r="I140" s="333">
        <f>ROUND(E140*H140,2)</f>
        <v>0</v>
      </c>
      <c r="J140" s="332"/>
      <c r="K140" s="333">
        <f>ROUND(E140*J140,2)</f>
        <v>0</v>
      </c>
      <c r="L140" s="333">
        <v>21</v>
      </c>
      <c r="M140" s="333">
        <f>G140*(1+L140/100)</f>
        <v>0</v>
      </c>
      <c r="N140" s="330">
        <v>0.0195</v>
      </c>
      <c r="O140" s="330">
        <f>ROUND(E140*N140,5)</f>
        <v>0.0195</v>
      </c>
      <c r="P140" s="330">
        <v>0</v>
      </c>
      <c r="Q140" s="330">
        <f>ROUND(E140*P140,5)</f>
        <v>0</v>
      </c>
      <c r="R140" s="330"/>
      <c r="S140" s="330"/>
      <c r="T140" s="334">
        <v>2.92136</v>
      </c>
      <c r="U140" s="330">
        <f>ROUND(E140*T140,2)</f>
        <v>2.92</v>
      </c>
      <c r="V140" s="335"/>
      <c r="W140" s="335"/>
      <c r="X140" s="335"/>
      <c r="Y140" s="335"/>
      <c r="Z140" s="335"/>
      <c r="AA140" s="335"/>
      <c r="AB140" s="335"/>
      <c r="AC140" s="335"/>
      <c r="AD140" s="335"/>
      <c r="AE140" s="335" t="s">
        <v>2483</v>
      </c>
      <c r="AF140" s="335"/>
      <c r="AG140" s="335"/>
      <c r="AH140" s="335"/>
      <c r="AI140" s="335"/>
      <c r="AJ140" s="335"/>
      <c r="AK140" s="335"/>
      <c r="AL140" s="335"/>
      <c r="AM140" s="335"/>
      <c r="AN140" s="335"/>
      <c r="AO140" s="335"/>
      <c r="AP140" s="335"/>
      <c r="AQ140" s="335"/>
      <c r="AR140" s="335"/>
      <c r="AS140" s="335"/>
      <c r="AT140" s="335"/>
      <c r="AU140" s="335"/>
      <c r="AV140" s="335"/>
      <c r="AW140" s="335"/>
      <c r="AX140" s="335"/>
      <c r="AY140" s="335"/>
      <c r="AZ140" s="335"/>
      <c r="BA140" s="335"/>
      <c r="BB140" s="335"/>
      <c r="BC140" s="335"/>
      <c r="BD140" s="335"/>
      <c r="BE140" s="335"/>
      <c r="BF140" s="335"/>
      <c r="BG140" s="335"/>
      <c r="BH140" s="335"/>
    </row>
    <row r="141" spans="1:60" ht="20.4" outlineLevel="1">
      <c r="A141" s="328">
        <v>118</v>
      </c>
      <c r="B141" s="328" t="s">
        <v>2724</v>
      </c>
      <c r="C141" s="329" t="s">
        <v>2725</v>
      </c>
      <c r="D141" s="330" t="s">
        <v>467</v>
      </c>
      <c r="E141" s="331">
        <v>1</v>
      </c>
      <c r="F141" s="332"/>
      <c r="G141" s="333">
        <f>ROUND(E141*F141,2)</f>
        <v>0</v>
      </c>
      <c r="H141" s="332"/>
      <c r="I141" s="333">
        <f>ROUND(E141*H141,2)</f>
        <v>0</v>
      </c>
      <c r="J141" s="332"/>
      <c r="K141" s="333">
        <f>ROUND(E141*J141,2)</f>
        <v>0</v>
      </c>
      <c r="L141" s="333">
        <v>21</v>
      </c>
      <c r="M141" s="333">
        <f>G141*(1+L141/100)</f>
        <v>0</v>
      </c>
      <c r="N141" s="330">
        <v>0.039</v>
      </c>
      <c r="O141" s="330">
        <f>ROUND(E141*N141,5)</f>
        <v>0.039</v>
      </c>
      <c r="P141" s="330">
        <v>0</v>
      </c>
      <c r="Q141" s="330">
        <f>ROUND(E141*P141,5)</f>
        <v>0</v>
      </c>
      <c r="R141" s="330"/>
      <c r="S141" s="330"/>
      <c r="T141" s="334">
        <v>0</v>
      </c>
      <c r="U141" s="330">
        <f>ROUND(E141*T141,2)</f>
        <v>0</v>
      </c>
      <c r="V141" s="335"/>
      <c r="W141" s="335"/>
      <c r="X141" s="335"/>
      <c r="Y141" s="335"/>
      <c r="Z141" s="335"/>
      <c r="AA141" s="335"/>
      <c r="AB141" s="335"/>
      <c r="AC141" s="335"/>
      <c r="AD141" s="335"/>
      <c r="AE141" s="335" t="s">
        <v>2542</v>
      </c>
      <c r="AF141" s="335"/>
      <c r="AG141" s="335"/>
      <c r="AH141" s="335"/>
      <c r="AI141" s="335"/>
      <c r="AJ141" s="335"/>
      <c r="AK141" s="335"/>
      <c r="AL141" s="335"/>
      <c r="AM141" s="335"/>
      <c r="AN141" s="335"/>
      <c r="AO141" s="335"/>
      <c r="AP141" s="335"/>
      <c r="AQ141" s="335"/>
      <c r="AR141" s="335"/>
      <c r="AS141" s="335"/>
      <c r="AT141" s="335"/>
      <c r="AU141" s="335"/>
      <c r="AV141" s="335"/>
      <c r="AW141" s="335"/>
      <c r="AX141" s="335"/>
      <c r="AY141" s="335"/>
      <c r="AZ141" s="335"/>
      <c r="BA141" s="335"/>
      <c r="BB141" s="335"/>
      <c r="BC141" s="335"/>
      <c r="BD141" s="335"/>
      <c r="BE141" s="335"/>
      <c r="BF141" s="335"/>
      <c r="BG141" s="335"/>
      <c r="BH141" s="335"/>
    </row>
    <row r="142" spans="1:60" ht="12" outlineLevel="1">
      <c r="A142" s="328"/>
      <c r="B142" s="328"/>
      <c r="C142" s="843" t="s">
        <v>2726</v>
      </c>
      <c r="D142" s="844"/>
      <c r="E142" s="845"/>
      <c r="F142" s="846"/>
      <c r="G142" s="847"/>
      <c r="H142" s="333"/>
      <c r="I142" s="333"/>
      <c r="J142" s="333"/>
      <c r="K142" s="333"/>
      <c r="L142" s="333"/>
      <c r="M142" s="333"/>
      <c r="N142" s="330"/>
      <c r="O142" s="330"/>
      <c r="P142" s="330"/>
      <c r="Q142" s="330"/>
      <c r="R142" s="330"/>
      <c r="S142" s="330"/>
      <c r="T142" s="334"/>
      <c r="U142" s="330"/>
      <c r="V142" s="335"/>
      <c r="W142" s="335"/>
      <c r="X142" s="335"/>
      <c r="Y142" s="335"/>
      <c r="Z142" s="335"/>
      <c r="AA142" s="335"/>
      <c r="AB142" s="335"/>
      <c r="AC142" s="335"/>
      <c r="AD142" s="335"/>
      <c r="AE142" s="335" t="s">
        <v>2511</v>
      </c>
      <c r="AF142" s="335"/>
      <c r="AG142" s="335"/>
      <c r="AH142" s="335"/>
      <c r="AI142" s="335"/>
      <c r="AJ142" s="335"/>
      <c r="AK142" s="335"/>
      <c r="AL142" s="335"/>
      <c r="AM142" s="335"/>
      <c r="AN142" s="335"/>
      <c r="AO142" s="335"/>
      <c r="AP142" s="335"/>
      <c r="AQ142" s="335"/>
      <c r="AR142" s="335"/>
      <c r="AS142" s="335"/>
      <c r="AT142" s="335"/>
      <c r="AU142" s="335"/>
      <c r="AV142" s="335"/>
      <c r="AW142" s="335"/>
      <c r="AX142" s="335"/>
      <c r="AY142" s="335"/>
      <c r="AZ142" s="335"/>
      <c r="BA142" s="342" t="str">
        <f>C142</f>
        <v>(např. SERA)</v>
      </c>
      <c r="BB142" s="335"/>
      <c r="BC142" s="335"/>
      <c r="BD142" s="335"/>
      <c r="BE142" s="335"/>
      <c r="BF142" s="335"/>
      <c r="BG142" s="335"/>
      <c r="BH142" s="335"/>
    </row>
    <row r="143" spans="1:60" ht="20.4" outlineLevel="1">
      <c r="A143" s="328">
        <v>119</v>
      </c>
      <c r="B143" s="328" t="s">
        <v>2727</v>
      </c>
      <c r="C143" s="329" t="s">
        <v>2728</v>
      </c>
      <c r="D143" s="330" t="s">
        <v>467</v>
      </c>
      <c r="E143" s="331">
        <v>1</v>
      </c>
      <c r="F143" s="332"/>
      <c r="G143" s="333">
        <f>ROUND(E143*F143,2)</f>
        <v>0</v>
      </c>
      <c r="H143" s="332"/>
      <c r="I143" s="333">
        <f>ROUND(E143*H143,2)</f>
        <v>0</v>
      </c>
      <c r="J143" s="332"/>
      <c r="K143" s="333">
        <f>ROUND(E143*J143,2)</f>
        <v>0</v>
      </c>
      <c r="L143" s="333">
        <v>21</v>
      </c>
      <c r="M143" s="333">
        <f>G143*(1+L143/100)</f>
        <v>0</v>
      </c>
      <c r="N143" s="330">
        <v>0.039</v>
      </c>
      <c r="O143" s="330">
        <f>ROUND(E143*N143,5)</f>
        <v>0.039</v>
      </c>
      <c r="P143" s="330">
        <v>0</v>
      </c>
      <c r="Q143" s="330">
        <f>ROUND(E143*P143,5)</f>
        <v>0</v>
      </c>
      <c r="R143" s="330"/>
      <c r="S143" s="330"/>
      <c r="T143" s="334">
        <v>0</v>
      </c>
      <c r="U143" s="330">
        <f>ROUND(E143*T143,2)</f>
        <v>0</v>
      </c>
      <c r="V143" s="335"/>
      <c r="W143" s="335"/>
      <c r="X143" s="335"/>
      <c r="Y143" s="335"/>
      <c r="Z143" s="335"/>
      <c r="AA143" s="335"/>
      <c r="AB143" s="335"/>
      <c r="AC143" s="335"/>
      <c r="AD143" s="335"/>
      <c r="AE143" s="335" t="s">
        <v>2542</v>
      </c>
      <c r="AF143" s="335"/>
      <c r="AG143" s="335"/>
      <c r="AH143" s="335"/>
      <c r="AI143" s="335"/>
      <c r="AJ143" s="335"/>
      <c r="AK143" s="335"/>
      <c r="AL143" s="335"/>
      <c r="AM143" s="335"/>
      <c r="AN143" s="335"/>
      <c r="AO143" s="335"/>
      <c r="AP143" s="335"/>
      <c r="AQ143" s="335"/>
      <c r="AR143" s="335"/>
      <c r="AS143" s="335"/>
      <c r="AT143" s="335"/>
      <c r="AU143" s="335"/>
      <c r="AV143" s="335"/>
      <c r="AW143" s="335"/>
      <c r="AX143" s="335"/>
      <c r="AY143" s="335"/>
      <c r="AZ143" s="335"/>
      <c r="BA143" s="335"/>
      <c r="BB143" s="335"/>
      <c r="BC143" s="335"/>
      <c r="BD143" s="335"/>
      <c r="BE143" s="335"/>
      <c r="BF143" s="335"/>
      <c r="BG143" s="335"/>
      <c r="BH143" s="335"/>
    </row>
    <row r="144" spans="1:60" ht="12" outlineLevel="1">
      <c r="A144" s="328"/>
      <c r="B144" s="328"/>
      <c r="C144" s="843" t="s">
        <v>2729</v>
      </c>
      <c r="D144" s="844"/>
      <c r="E144" s="845"/>
      <c r="F144" s="846"/>
      <c r="G144" s="847"/>
      <c r="H144" s="333"/>
      <c r="I144" s="333"/>
      <c r="J144" s="333"/>
      <c r="K144" s="333"/>
      <c r="L144" s="333"/>
      <c r="M144" s="333"/>
      <c r="N144" s="330"/>
      <c r="O144" s="330"/>
      <c r="P144" s="330"/>
      <c r="Q144" s="330"/>
      <c r="R144" s="330"/>
      <c r="S144" s="330"/>
      <c r="T144" s="334"/>
      <c r="U144" s="330"/>
      <c r="V144" s="335"/>
      <c r="W144" s="335"/>
      <c r="X144" s="335"/>
      <c r="Y144" s="335"/>
      <c r="Z144" s="335"/>
      <c r="AA144" s="335"/>
      <c r="AB144" s="335"/>
      <c r="AC144" s="335"/>
      <c r="AD144" s="335"/>
      <c r="AE144" s="335" t="s">
        <v>2511</v>
      </c>
      <c r="AF144" s="335"/>
      <c r="AG144" s="335"/>
      <c r="AH144" s="335"/>
      <c r="AI144" s="335"/>
      <c r="AJ144" s="335"/>
      <c r="AK144" s="335"/>
      <c r="AL144" s="335"/>
      <c r="AM144" s="335"/>
      <c r="AN144" s="335"/>
      <c r="AO144" s="335"/>
      <c r="AP144" s="335"/>
      <c r="AQ144" s="335"/>
      <c r="AR144" s="335"/>
      <c r="AS144" s="335"/>
      <c r="AT144" s="335"/>
      <c r="AU144" s="335"/>
      <c r="AV144" s="335"/>
      <c r="AW144" s="335"/>
      <c r="AX144" s="335"/>
      <c r="AY144" s="335"/>
      <c r="AZ144" s="335"/>
      <c r="BA144" s="342" t="str">
        <f>C144</f>
        <v>(např. AURA LIGHT)</v>
      </c>
      <c r="BB144" s="335"/>
      <c r="BC144" s="335"/>
      <c r="BD144" s="335"/>
      <c r="BE144" s="335"/>
      <c r="BF144" s="335"/>
      <c r="BG144" s="335"/>
      <c r="BH144" s="335"/>
    </row>
    <row r="145" spans="1:60" ht="20.4" outlineLevel="1">
      <c r="A145" s="328">
        <v>120</v>
      </c>
      <c r="B145" s="328" t="s">
        <v>2730</v>
      </c>
      <c r="C145" s="329" t="s">
        <v>2731</v>
      </c>
      <c r="D145" s="330" t="s">
        <v>467</v>
      </c>
      <c r="E145" s="331">
        <v>1</v>
      </c>
      <c r="F145" s="332"/>
      <c r="G145" s="333">
        <f>ROUND(E145*F145,2)</f>
        <v>0</v>
      </c>
      <c r="H145" s="332"/>
      <c r="I145" s="333">
        <f>ROUND(E145*H145,2)</f>
        <v>0</v>
      </c>
      <c r="J145" s="332"/>
      <c r="K145" s="333">
        <f>ROUND(E145*J145,2)</f>
        <v>0</v>
      </c>
      <c r="L145" s="333">
        <v>21</v>
      </c>
      <c r="M145" s="333">
        <f>G145*(1+L145/100)</f>
        <v>0</v>
      </c>
      <c r="N145" s="330">
        <v>0.016</v>
      </c>
      <c r="O145" s="330">
        <f>ROUND(E145*N145,5)</f>
        <v>0.016</v>
      </c>
      <c r="P145" s="330">
        <v>0</v>
      </c>
      <c r="Q145" s="330">
        <f>ROUND(E145*P145,5)</f>
        <v>0</v>
      </c>
      <c r="R145" s="330"/>
      <c r="S145" s="330"/>
      <c r="T145" s="334">
        <v>0</v>
      </c>
      <c r="U145" s="330">
        <f>ROUND(E145*T145,2)</f>
        <v>0</v>
      </c>
      <c r="V145" s="335"/>
      <c r="W145" s="335"/>
      <c r="X145" s="335"/>
      <c r="Y145" s="335"/>
      <c r="Z145" s="335"/>
      <c r="AA145" s="335"/>
      <c r="AB145" s="335"/>
      <c r="AC145" s="335"/>
      <c r="AD145" s="335"/>
      <c r="AE145" s="335" t="s">
        <v>2542</v>
      </c>
      <c r="AF145" s="335"/>
      <c r="AG145" s="335"/>
      <c r="AH145" s="335"/>
      <c r="AI145" s="335"/>
      <c r="AJ145" s="335"/>
      <c r="AK145" s="335"/>
      <c r="AL145" s="335"/>
      <c r="AM145" s="335"/>
      <c r="AN145" s="335"/>
      <c r="AO145" s="335"/>
      <c r="AP145" s="335"/>
      <c r="AQ145" s="335"/>
      <c r="AR145" s="335"/>
      <c r="AS145" s="335"/>
      <c r="AT145" s="335"/>
      <c r="AU145" s="335"/>
      <c r="AV145" s="335"/>
      <c r="AW145" s="335"/>
      <c r="AX145" s="335"/>
      <c r="AY145" s="335"/>
      <c r="AZ145" s="335"/>
      <c r="BA145" s="335"/>
      <c r="BB145" s="335"/>
      <c r="BC145" s="335"/>
      <c r="BD145" s="335"/>
      <c r="BE145" s="335"/>
      <c r="BF145" s="335"/>
      <c r="BG145" s="335"/>
      <c r="BH145" s="335"/>
    </row>
    <row r="146" spans="1:60" ht="12" outlineLevel="1">
      <c r="A146" s="328"/>
      <c r="B146" s="328"/>
      <c r="C146" s="843" t="s">
        <v>2732</v>
      </c>
      <c r="D146" s="844"/>
      <c r="E146" s="845"/>
      <c r="F146" s="846"/>
      <c r="G146" s="847"/>
      <c r="H146" s="333"/>
      <c r="I146" s="333"/>
      <c r="J146" s="333"/>
      <c r="K146" s="333"/>
      <c r="L146" s="333"/>
      <c r="M146" s="333"/>
      <c r="N146" s="330"/>
      <c r="O146" s="330"/>
      <c r="P146" s="330"/>
      <c r="Q146" s="330"/>
      <c r="R146" s="330"/>
      <c r="S146" s="330"/>
      <c r="T146" s="334"/>
      <c r="U146" s="330"/>
      <c r="V146" s="335"/>
      <c r="W146" s="335"/>
      <c r="X146" s="335"/>
      <c r="Y146" s="335"/>
      <c r="Z146" s="335"/>
      <c r="AA146" s="335"/>
      <c r="AB146" s="335"/>
      <c r="AC146" s="335"/>
      <c r="AD146" s="335"/>
      <c r="AE146" s="335" t="s">
        <v>2511</v>
      </c>
      <c r="AF146" s="335"/>
      <c r="AG146" s="335"/>
      <c r="AH146" s="335"/>
      <c r="AI146" s="335"/>
      <c r="AJ146" s="335"/>
      <c r="AK146" s="335"/>
      <c r="AL146" s="335"/>
      <c r="AM146" s="335"/>
      <c r="AN146" s="335"/>
      <c r="AO146" s="335"/>
      <c r="AP146" s="335"/>
      <c r="AQ146" s="335"/>
      <c r="AR146" s="335"/>
      <c r="AS146" s="335"/>
      <c r="AT146" s="335"/>
      <c r="AU146" s="335"/>
      <c r="AV146" s="335"/>
      <c r="AW146" s="335"/>
      <c r="AX146" s="335"/>
      <c r="AY146" s="335"/>
      <c r="AZ146" s="335"/>
      <c r="BA146" s="342" t="str">
        <f>C146</f>
        <v>(např. EASY LINE)</v>
      </c>
      <c r="BB146" s="335"/>
      <c r="BC146" s="335"/>
      <c r="BD146" s="335"/>
      <c r="BE146" s="335"/>
      <c r="BF146" s="335"/>
      <c r="BG146" s="335"/>
      <c r="BH146" s="335"/>
    </row>
    <row r="147" spans="1:60" ht="20.4" outlineLevel="1">
      <c r="A147" s="328">
        <v>121</v>
      </c>
      <c r="B147" s="328" t="s">
        <v>2730</v>
      </c>
      <c r="C147" s="329" t="s">
        <v>2733</v>
      </c>
      <c r="D147" s="330" t="s">
        <v>467</v>
      </c>
      <c r="E147" s="331">
        <v>1</v>
      </c>
      <c r="F147" s="332"/>
      <c r="G147" s="333">
        <f>ROUND(E147*F147,2)</f>
        <v>0</v>
      </c>
      <c r="H147" s="332"/>
      <c r="I147" s="333">
        <f>ROUND(E147*H147,2)</f>
        <v>0</v>
      </c>
      <c r="J147" s="332"/>
      <c r="K147" s="333">
        <f>ROUND(E147*J147,2)</f>
        <v>0</v>
      </c>
      <c r="L147" s="333">
        <v>21</v>
      </c>
      <c r="M147" s="333">
        <f>G147*(1+L147/100)</f>
        <v>0</v>
      </c>
      <c r="N147" s="330">
        <v>0.016</v>
      </c>
      <c r="O147" s="330">
        <f>ROUND(E147*N147,5)</f>
        <v>0.016</v>
      </c>
      <c r="P147" s="330">
        <v>0</v>
      </c>
      <c r="Q147" s="330">
        <f>ROUND(E147*P147,5)</f>
        <v>0</v>
      </c>
      <c r="R147" s="330"/>
      <c r="S147" s="330"/>
      <c r="T147" s="334">
        <v>0</v>
      </c>
      <c r="U147" s="330">
        <f>ROUND(E147*T147,2)</f>
        <v>0</v>
      </c>
      <c r="V147" s="335"/>
      <c r="W147" s="335"/>
      <c r="X147" s="335"/>
      <c r="Y147" s="335"/>
      <c r="Z147" s="335"/>
      <c r="AA147" s="335"/>
      <c r="AB147" s="335"/>
      <c r="AC147" s="335"/>
      <c r="AD147" s="335"/>
      <c r="AE147" s="335" t="s">
        <v>2542</v>
      </c>
      <c r="AF147" s="335"/>
      <c r="AG147" s="335"/>
      <c r="AH147" s="335"/>
      <c r="AI147" s="335"/>
      <c r="AJ147" s="335"/>
      <c r="AK147" s="335"/>
      <c r="AL147" s="335"/>
      <c r="AM147" s="335"/>
      <c r="AN147" s="335"/>
      <c r="AO147" s="335"/>
      <c r="AP147" s="335"/>
      <c r="AQ147" s="335"/>
      <c r="AR147" s="335"/>
      <c r="AS147" s="335"/>
      <c r="AT147" s="335"/>
      <c r="AU147" s="335"/>
      <c r="AV147" s="335"/>
      <c r="AW147" s="335"/>
      <c r="AX147" s="335"/>
      <c r="AY147" s="335"/>
      <c r="AZ147" s="335"/>
      <c r="BA147" s="335"/>
      <c r="BB147" s="335"/>
      <c r="BC147" s="335"/>
      <c r="BD147" s="335"/>
      <c r="BE147" s="335"/>
      <c r="BF147" s="335"/>
      <c r="BG147" s="335"/>
      <c r="BH147" s="335"/>
    </row>
    <row r="148" spans="1:60" ht="12" outlineLevel="1">
      <c r="A148" s="328"/>
      <c r="B148" s="328"/>
      <c r="C148" s="843" t="s">
        <v>2732</v>
      </c>
      <c r="D148" s="844"/>
      <c r="E148" s="845"/>
      <c r="F148" s="846"/>
      <c r="G148" s="847"/>
      <c r="H148" s="333"/>
      <c r="I148" s="333"/>
      <c r="J148" s="333"/>
      <c r="K148" s="333"/>
      <c r="L148" s="333"/>
      <c r="M148" s="333"/>
      <c r="N148" s="330"/>
      <c r="O148" s="330"/>
      <c r="P148" s="330"/>
      <c r="Q148" s="330"/>
      <c r="R148" s="330"/>
      <c r="S148" s="330"/>
      <c r="T148" s="334"/>
      <c r="U148" s="330"/>
      <c r="V148" s="335"/>
      <c r="W148" s="335"/>
      <c r="X148" s="335"/>
      <c r="Y148" s="335"/>
      <c r="Z148" s="335"/>
      <c r="AA148" s="335"/>
      <c r="AB148" s="335"/>
      <c r="AC148" s="335"/>
      <c r="AD148" s="335"/>
      <c r="AE148" s="335" t="s">
        <v>2511</v>
      </c>
      <c r="AF148" s="335"/>
      <c r="AG148" s="335"/>
      <c r="AH148" s="335"/>
      <c r="AI148" s="335"/>
      <c r="AJ148" s="335"/>
      <c r="AK148" s="335"/>
      <c r="AL148" s="335"/>
      <c r="AM148" s="335"/>
      <c r="AN148" s="335"/>
      <c r="AO148" s="335"/>
      <c r="AP148" s="335"/>
      <c r="AQ148" s="335"/>
      <c r="AR148" s="335"/>
      <c r="AS148" s="335"/>
      <c r="AT148" s="335"/>
      <c r="AU148" s="335"/>
      <c r="AV148" s="335"/>
      <c r="AW148" s="335"/>
      <c r="AX148" s="335"/>
      <c r="AY148" s="335"/>
      <c r="AZ148" s="335"/>
      <c r="BA148" s="342" t="str">
        <f>C148</f>
        <v>(např. EASY LINE)</v>
      </c>
      <c r="BB148" s="335"/>
      <c r="BC148" s="335"/>
      <c r="BD148" s="335"/>
      <c r="BE148" s="335"/>
      <c r="BF148" s="335"/>
      <c r="BG148" s="335"/>
      <c r="BH148" s="335"/>
    </row>
    <row r="149" spans="1:60" ht="12" outlineLevel="1">
      <c r="A149" s="328">
        <v>122</v>
      </c>
      <c r="B149" s="328" t="s">
        <v>2734</v>
      </c>
      <c r="C149" s="329" t="s">
        <v>2735</v>
      </c>
      <c r="D149" s="330" t="s">
        <v>467</v>
      </c>
      <c r="E149" s="331">
        <v>2</v>
      </c>
      <c r="F149" s="332"/>
      <c r="G149" s="333">
        <f>ROUND(E149*F149,2)</f>
        <v>0</v>
      </c>
      <c r="H149" s="332"/>
      <c r="I149" s="333">
        <f>ROUND(E149*H149,2)</f>
        <v>0</v>
      </c>
      <c r="J149" s="332"/>
      <c r="K149" s="333">
        <f>ROUND(E149*J149,2)</f>
        <v>0</v>
      </c>
      <c r="L149" s="333">
        <v>21</v>
      </c>
      <c r="M149" s="333">
        <f>G149*(1+L149/100)</f>
        <v>0</v>
      </c>
      <c r="N149" s="330">
        <v>0.0005</v>
      </c>
      <c r="O149" s="330">
        <f>ROUND(E149*N149,5)</f>
        <v>0.001</v>
      </c>
      <c r="P149" s="330">
        <v>0</v>
      </c>
      <c r="Q149" s="330">
        <f>ROUND(E149*P149,5)</f>
        <v>0</v>
      </c>
      <c r="R149" s="330"/>
      <c r="S149" s="330"/>
      <c r="T149" s="334">
        <v>0</v>
      </c>
      <c r="U149" s="330">
        <f>ROUND(E149*T149,2)</f>
        <v>0</v>
      </c>
      <c r="V149" s="335"/>
      <c r="W149" s="335"/>
      <c r="X149" s="335"/>
      <c r="Y149" s="335"/>
      <c r="Z149" s="335"/>
      <c r="AA149" s="335"/>
      <c r="AB149" s="335"/>
      <c r="AC149" s="335"/>
      <c r="AD149" s="335"/>
      <c r="AE149" s="335" t="s">
        <v>2542</v>
      </c>
      <c r="AF149" s="335"/>
      <c r="AG149" s="335"/>
      <c r="AH149" s="335"/>
      <c r="AI149" s="335"/>
      <c r="AJ149" s="335"/>
      <c r="AK149" s="335"/>
      <c r="AL149" s="335"/>
      <c r="AM149" s="335"/>
      <c r="AN149" s="335"/>
      <c r="AO149" s="335"/>
      <c r="AP149" s="335"/>
      <c r="AQ149" s="335"/>
      <c r="AR149" s="335"/>
      <c r="AS149" s="335"/>
      <c r="AT149" s="335"/>
      <c r="AU149" s="335"/>
      <c r="AV149" s="335"/>
      <c r="AW149" s="335"/>
      <c r="AX149" s="335"/>
      <c r="AY149" s="335"/>
      <c r="AZ149" s="335"/>
      <c r="BA149" s="335"/>
      <c r="BB149" s="335"/>
      <c r="BC149" s="335"/>
      <c r="BD149" s="335"/>
      <c r="BE149" s="335"/>
      <c r="BF149" s="335"/>
      <c r="BG149" s="335"/>
      <c r="BH149" s="335"/>
    </row>
    <row r="150" spans="1:60" ht="12" outlineLevel="1">
      <c r="A150" s="328">
        <v>123</v>
      </c>
      <c r="B150" s="328" t="s">
        <v>2736</v>
      </c>
      <c r="C150" s="329" t="s">
        <v>2737</v>
      </c>
      <c r="D150" s="330" t="s">
        <v>467</v>
      </c>
      <c r="E150" s="331">
        <v>2</v>
      </c>
      <c r="F150" s="332"/>
      <c r="G150" s="333">
        <f>ROUND(E150*F150,2)</f>
        <v>0</v>
      </c>
      <c r="H150" s="332"/>
      <c r="I150" s="333">
        <f>ROUND(E150*H150,2)</f>
        <v>0</v>
      </c>
      <c r="J150" s="332"/>
      <c r="K150" s="333">
        <f>ROUND(E150*J150,2)</f>
        <v>0</v>
      </c>
      <c r="L150" s="333">
        <v>21</v>
      </c>
      <c r="M150" s="333">
        <f>G150*(1+L150/100)</f>
        <v>0</v>
      </c>
      <c r="N150" s="330">
        <v>0.0135</v>
      </c>
      <c r="O150" s="330">
        <f>ROUND(E150*N150,5)</f>
        <v>0.027</v>
      </c>
      <c r="P150" s="330">
        <v>0</v>
      </c>
      <c r="Q150" s="330">
        <f>ROUND(E150*P150,5)</f>
        <v>0</v>
      </c>
      <c r="R150" s="330"/>
      <c r="S150" s="330"/>
      <c r="T150" s="334">
        <v>0</v>
      </c>
      <c r="U150" s="330">
        <f>ROUND(E150*T150,2)</f>
        <v>0</v>
      </c>
      <c r="V150" s="335"/>
      <c r="W150" s="335"/>
      <c r="X150" s="335"/>
      <c r="Y150" s="335"/>
      <c r="Z150" s="335"/>
      <c r="AA150" s="335"/>
      <c r="AB150" s="335"/>
      <c r="AC150" s="335"/>
      <c r="AD150" s="335"/>
      <c r="AE150" s="335" t="s">
        <v>2542</v>
      </c>
      <c r="AF150" s="335"/>
      <c r="AG150" s="335"/>
      <c r="AH150" s="335"/>
      <c r="AI150" s="335"/>
      <c r="AJ150" s="335"/>
      <c r="AK150" s="335"/>
      <c r="AL150" s="335"/>
      <c r="AM150" s="335"/>
      <c r="AN150" s="335"/>
      <c r="AO150" s="335"/>
      <c r="AP150" s="335"/>
      <c r="AQ150" s="335"/>
      <c r="AR150" s="335"/>
      <c r="AS150" s="335"/>
      <c r="AT150" s="335"/>
      <c r="AU150" s="335"/>
      <c r="AV150" s="335"/>
      <c r="AW150" s="335"/>
      <c r="AX150" s="335"/>
      <c r="AY150" s="335"/>
      <c r="AZ150" s="335"/>
      <c r="BA150" s="335"/>
      <c r="BB150" s="335"/>
      <c r="BC150" s="335"/>
      <c r="BD150" s="335"/>
      <c r="BE150" s="335"/>
      <c r="BF150" s="335"/>
      <c r="BG150" s="335"/>
      <c r="BH150" s="335"/>
    </row>
    <row r="151" spans="1:60" ht="12" outlineLevel="1">
      <c r="A151" s="328"/>
      <c r="B151" s="328"/>
      <c r="C151" s="843" t="s">
        <v>2738</v>
      </c>
      <c r="D151" s="844"/>
      <c r="E151" s="845"/>
      <c r="F151" s="846"/>
      <c r="G151" s="847"/>
      <c r="H151" s="333"/>
      <c r="I151" s="333"/>
      <c r="J151" s="333"/>
      <c r="K151" s="333"/>
      <c r="L151" s="333"/>
      <c r="M151" s="333"/>
      <c r="N151" s="330"/>
      <c r="O151" s="330"/>
      <c r="P151" s="330"/>
      <c r="Q151" s="330"/>
      <c r="R151" s="330"/>
      <c r="S151" s="330"/>
      <c r="T151" s="334"/>
      <c r="U151" s="330"/>
      <c r="V151" s="335"/>
      <c r="W151" s="335"/>
      <c r="X151" s="335"/>
      <c r="Y151" s="335"/>
      <c r="Z151" s="335"/>
      <c r="AA151" s="335"/>
      <c r="AB151" s="335"/>
      <c r="AC151" s="335"/>
      <c r="AD151" s="335"/>
      <c r="AE151" s="335" t="s">
        <v>2511</v>
      </c>
      <c r="AF151" s="335"/>
      <c r="AG151" s="335"/>
      <c r="AH151" s="335"/>
      <c r="AI151" s="335"/>
      <c r="AJ151" s="335"/>
      <c r="AK151" s="335"/>
      <c r="AL151" s="335"/>
      <c r="AM151" s="335"/>
      <c r="AN151" s="335"/>
      <c r="AO151" s="335"/>
      <c r="AP151" s="335"/>
      <c r="AQ151" s="335"/>
      <c r="AR151" s="335"/>
      <c r="AS151" s="335"/>
      <c r="AT151" s="335"/>
      <c r="AU151" s="335"/>
      <c r="AV151" s="335"/>
      <c r="AW151" s="335"/>
      <c r="AX151" s="335"/>
      <c r="AY151" s="335"/>
      <c r="AZ151" s="335"/>
      <c r="BA151" s="342" t="str">
        <f>C151</f>
        <v>(např. Golem)</v>
      </c>
      <c r="BB151" s="335"/>
      <c r="BC151" s="335"/>
      <c r="BD151" s="335"/>
      <c r="BE151" s="335"/>
      <c r="BF151" s="335"/>
      <c r="BG151" s="335"/>
      <c r="BH151" s="335"/>
    </row>
    <row r="152" spans="1:60" ht="12" outlineLevel="1">
      <c r="A152" s="328">
        <v>124</v>
      </c>
      <c r="B152" s="328" t="s">
        <v>2739</v>
      </c>
      <c r="C152" s="329" t="s">
        <v>2740</v>
      </c>
      <c r="D152" s="330" t="s">
        <v>214</v>
      </c>
      <c r="E152" s="331">
        <v>0.4</v>
      </c>
      <c r="F152" s="332"/>
      <c r="G152" s="333">
        <f>ROUND(E152*F152,2)</f>
        <v>0</v>
      </c>
      <c r="H152" s="332"/>
      <c r="I152" s="333">
        <f>ROUND(E152*H152,2)</f>
        <v>0</v>
      </c>
      <c r="J152" s="332"/>
      <c r="K152" s="333">
        <f>ROUND(E152*J152,2)</f>
        <v>0</v>
      </c>
      <c r="L152" s="333">
        <v>21</v>
      </c>
      <c r="M152" s="333">
        <f>G152*(1+L152/100)</f>
        <v>0</v>
      </c>
      <c r="N152" s="330">
        <v>0</v>
      </c>
      <c r="O152" s="330">
        <f>ROUND(E152*N152,5)</f>
        <v>0</v>
      </c>
      <c r="P152" s="330">
        <v>0</v>
      </c>
      <c r="Q152" s="330">
        <f>ROUND(E152*P152,5)</f>
        <v>0</v>
      </c>
      <c r="R152" s="330"/>
      <c r="S152" s="330"/>
      <c r="T152" s="334">
        <v>1.573</v>
      </c>
      <c r="U152" s="330">
        <f>ROUND(E152*T152,2)</f>
        <v>0.63</v>
      </c>
      <c r="V152" s="335"/>
      <c r="W152" s="335"/>
      <c r="X152" s="335"/>
      <c r="Y152" s="335"/>
      <c r="Z152" s="335"/>
      <c r="AA152" s="335"/>
      <c r="AB152" s="335"/>
      <c r="AC152" s="335"/>
      <c r="AD152" s="335"/>
      <c r="AE152" s="335" t="s">
        <v>2486</v>
      </c>
      <c r="AF152" s="335"/>
      <c r="AG152" s="335"/>
      <c r="AH152" s="335"/>
      <c r="AI152" s="335"/>
      <c r="AJ152" s="335"/>
      <c r="AK152" s="335"/>
      <c r="AL152" s="335"/>
      <c r="AM152" s="335"/>
      <c r="AN152" s="335"/>
      <c r="AO152" s="335"/>
      <c r="AP152" s="335"/>
      <c r="AQ152" s="335"/>
      <c r="AR152" s="335"/>
      <c r="AS152" s="335"/>
      <c r="AT152" s="335"/>
      <c r="AU152" s="335"/>
      <c r="AV152" s="335"/>
      <c r="AW152" s="335"/>
      <c r="AX152" s="335"/>
      <c r="AY152" s="335"/>
      <c r="AZ152" s="335"/>
      <c r="BA152" s="335"/>
      <c r="BB152" s="335"/>
      <c r="BC152" s="335"/>
      <c r="BD152" s="335"/>
      <c r="BE152" s="335"/>
      <c r="BF152" s="335"/>
      <c r="BG152" s="335"/>
      <c r="BH152" s="335"/>
    </row>
    <row r="153" spans="1:60" ht="12" outlineLevel="1">
      <c r="A153" s="328">
        <v>125</v>
      </c>
      <c r="B153" s="328" t="s">
        <v>2741</v>
      </c>
      <c r="C153" s="329" t="s">
        <v>2742</v>
      </c>
      <c r="D153" s="330" t="s">
        <v>467</v>
      </c>
      <c r="E153" s="331">
        <v>1</v>
      </c>
      <c r="F153" s="332"/>
      <c r="G153" s="333">
        <f>ROUND(E153*F153,2)</f>
        <v>0</v>
      </c>
      <c r="H153" s="332"/>
      <c r="I153" s="333">
        <f>ROUND(E153*H153,2)</f>
        <v>0</v>
      </c>
      <c r="J153" s="332"/>
      <c r="K153" s="333">
        <f>ROUND(E153*J153,2)</f>
        <v>0</v>
      </c>
      <c r="L153" s="333">
        <v>21</v>
      </c>
      <c r="M153" s="333">
        <f>G153*(1+L153/100)</f>
        <v>0</v>
      </c>
      <c r="N153" s="330">
        <v>0.014</v>
      </c>
      <c r="O153" s="330">
        <f>ROUND(E153*N153,5)</f>
        <v>0.014</v>
      </c>
      <c r="P153" s="330">
        <v>0</v>
      </c>
      <c r="Q153" s="330">
        <f>ROUND(E153*P153,5)</f>
        <v>0</v>
      </c>
      <c r="R153" s="330"/>
      <c r="S153" s="330"/>
      <c r="T153" s="334">
        <v>0</v>
      </c>
      <c r="U153" s="330">
        <f>ROUND(E153*T153,2)</f>
        <v>0</v>
      </c>
      <c r="V153" s="335"/>
      <c r="W153" s="335"/>
      <c r="X153" s="335"/>
      <c r="Y153" s="335"/>
      <c r="Z153" s="335"/>
      <c r="AA153" s="335"/>
      <c r="AB153" s="335"/>
      <c r="AC153" s="335"/>
      <c r="AD153" s="335"/>
      <c r="AE153" s="335" t="s">
        <v>2542</v>
      </c>
      <c r="AF153" s="335"/>
      <c r="AG153" s="335"/>
      <c r="AH153" s="335"/>
      <c r="AI153" s="335"/>
      <c r="AJ153" s="335"/>
      <c r="AK153" s="335"/>
      <c r="AL153" s="335"/>
      <c r="AM153" s="335"/>
      <c r="AN153" s="335"/>
      <c r="AO153" s="335"/>
      <c r="AP153" s="335"/>
      <c r="AQ153" s="335"/>
      <c r="AR153" s="335"/>
      <c r="AS153" s="335"/>
      <c r="AT153" s="335"/>
      <c r="AU153" s="335"/>
      <c r="AV153" s="335"/>
      <c r="AW153" s="335"/>
      <c r="AX153" s="335"/>
      <c r="AY153" s="335"/>
      <c r="AZ153" s="335"/>
      <c r="BA153" s="335"/>
      <c r="BB153" s="335"/>
      <c r="BC153" s="335"/>
      <c r="BD153" s="335"/>
      <c r="BE153" s="335"/>
      <c r="BF153" s="335"/>
      <c r="BG153" s="335"/>
      <c r="BH153" s="335"/>
    </row>
    <row r="154" spans="1:60" ht="20.4" outlineLevel="1">
      <c r="A154" s="328">
        <v>126</v>
      </c>
      <c r="B154" s="328" t="s">
        <v>2743</v>
      </c>
      <c r="C154" s="329" t="s">
        <v>2744</v>
      </c>
      <c r="D154" s="330" t="s">
        <v>467</v>
      </c>
      <c r="E154" s="331">
        <v>2</v>
      </c>
      <c r="F154" s="332"/>
      <c r="G154" s="333">
        <f>ROUND(E154*F154,2)</f>
        <v>0</v>
      </c>
      <c r="H154" s="332"/>
      <c r="I154" s="333">
        <f>ROUND(E154*H154,2)</f>
        <v>0</v>
      </c>
      <c r="J154" s="332"/>
      <c r="K154" s="333">
        <f>ROUND(E154*J154,2)</f>
        <v>0</v>
      </c>
      <c r="L154" s="333">
        <v>21</v>
      </c>
      <c r="M154" s="333">
        <f>G154*(1+L154/100)</f>
        <v>0</v>
      </c>
      <c r="N154" s="330">
        <v>0.00152</v>
      </c>
      <c r="O154" s="330">
        <f>ROUND(E154*N154,5)</f>
        <v>0.00304</v>
      </c>
      <c r="P154" s="330">
        <v>0</v>
      </c>
      <c r="Q154" s="330">
        <f>ROUND(E154*P154,5)</f>
        <v>0</v>
      </c>
      <c r="R154" s="330"/>
      <c r="S154" s="330"/>
      <c r="T154" s="334">
        <v>0.587</v>
      </c>
      <c r="U154" s="330">
        <f>ROUND(E154*T154,2)</f>
        <v>1.17</v>
      </c>
      <c r="V154" s="335"/>
      <c r="W154" s="335"/>
      <c r="X154" s="335"/>
      <c r="Y154" s="335"/>
      <c r="Z154" s="335"/>
      <c r="AA154" s="335"/>
      <c r="AB154" s="335"/>
      <c r="AC154" s="335"/>
      <c r="AD154" s="335"/>
      <c r="AE154" s="335" t="s">
        <v>2486</v>
      </c>
      <c r="AF154" s="335"/>
      <c r="AG154" s="335"/>
      <c r="AH154" s="335"/>
      <c r="AI154" s="335"/>
      <c r="AJ154" s="335"/>
      <c r="AK154" s="335"/>
      <c r="AL154" s="335"/>
      <c r="AM154" s="335"/>
      <c r="AN154" s="335"/>
      <c r="AO154" s="335"/>
      <c r="AP154" s="335"/>
      <c r="AQ154" s="335"/>
      <c r="AR154" s="335"/>
      <c r="AS154" s="335"/>
      <c r="AT154" s="335"/>
      <c r="AU154" s="335"/>
      <c r="AV154" s="335"/>
      <c r="AW154" s="335"/>
      <c r="AX154" s="335"/>
      <c r="AY154" s="335"/>
      <c r="AZ154" s="335"/>
      <c r="BA154" s="335"/>
      <c r="BB154" s="335"/>
      <c r="BC154" s="335"/>
      <c r="BD154" s="335"/>
      <c r="BE154" s="335"/>
      <c r="BF154" s="335"/>
      <c r="BG154" s="335"/>
      <c r="BH154" s="335"/>
    </row>
    <row r="155" spans="1:60" ht="12" outlineLevel="1">
      <c r="A155" s="328"/>
      <c r="B155" s="328"/>
      <c r="C155" s="843" t="s">
        <v>2745</v>
      </c>
      <c r="D155" s="844"/>
      <c r="E155" s="845"/>
      <c r="F155" s="846"/>
      <c r="G155" s="847"/>
      <c r="H155" s="333"/>
      <c r="I155" s="333"/>
      <c r="J155" s="333"/>
      <c r="K155" s="333"/>
      <c r="L155" s="333"/>
      <c r="M155" s="333"/>
      <c r="N155" s="330"/>
      <c r="O155" s="330"/>
      <c r="P155" s="330"/>
      <c r="Q155" s="330"/>
      <c r="R155" s="330"/>
      <c r="S155" s="330"/>
      <c r="T155" s="334"/>
      <c r="U155" s="330"/>
      <c r="V155" s="335"/>
      <c r="W155" s="335"/>
      <c r="X155" s="335"/>
      <c r="Y155" s="335"/>
      <c r="Z155" s="335"/>
      <c r="AA155" s="335"/>
      <c r="AB155" s="335"/>
      <c r="AC155" s="335"/>
      <c r="AD155" s="335"/>
      <c r="AE155" s="335" t="s">
        <v>2511</v>
      </c>
      <c r="AF155" s="335"/>
      <c r="AG155" s="335"/>
      <c r="AH155" s="335"/>
      <c r="AI155" s="335"/>
      <c r="AJ155" s="335"/>
      <c r="AK155" s="335"/>
      <c r="AL155" s="335"/>
      <c r="AM155" s="335"/>
      <c r="AN155" s="335"/>
      <c r="AO155" s="335"/>
      <c r="AP155" s="335"/>
      <c r="AQ155" s="335"/>
      <c r="AR155" s="335"/>
      <c r="AS155" s="335"/>
      <c r="AT155" s="335"/>
      <c r="AU155" s="335"/>
      <c r="AV155" s="335"/>
      <c r="AW155" s="335"/>
      <c r="AX155" s="335"/>
      <c r="AY155" s="335"/>
      <c r="AZ155" s="335"/>
      <c r="BA155" s="342" t="str">
        <f>C155</f>
        <v>(např. KIMURA)</v>
      </c>
      <c r="BB155" s="335"/>
      <c r="BC155" s="335"/>
      <c r="BD155" s="335"/>
      <c r="BE155" s="335"/>
      <c r="BF155" s="335"/>
      <c r="BG155" s="335"/>
      <c r="BH155" s="335"/>
    </row>
    <row r="156" spans="1:60" ht="20.4" outlineLevel="1">
      <c r="A156" s="328">
        <v>127</v>
      </c>
      <c r="B156" s="328" t="s">
        <v>2746</v>
      </c>
      <c r="C156" s="329" t="s">
        <v>2747</v>
      </c>
      <c r="D156" s="330" t="s">
        <v>467</v>
      </c>
      <c r="E156" s="331">
        <v>1</v>
      </c>
      <c r="F156" s="332"/>
      <c r="G156" s="333">
        <f>ROUND(E156*F156,2)</f>
        <v>0</v>
      </c>
      <c r="H156" s="332"/>
      <c r="I156" s="333">
        <f>ROUND(E156*H156,2)</f>
        <v>0</v>
      </c>
      <c r="J156" s="332"/>
      <c r="K156" s="333">
        <f>ROUND(E156*J156,2)</f>
        <v>0</v>
      </c>
      <c r="L156" s="333">
        <v>21</v>
      </c>
      <c r="M156" s="333">
        <f>G156*(1+L156/100)</f>
        <v>0</v>
      </c>
      <c r="N156" s="330">
        <v>0.00164</v>
      </c>
      <c r="O156" s="330">
        <f>ROUND(E156*N156,5)</f>
        <v>0.00164</v>
      </c>
      <c r="P156" s="330">
        <v>0</v>
      </c>
      <c r="Q156" s="330">
        <f>ROUND(E156*P156,5)</f>
        <v>0</v>
      </c>
      <c r="R156" s="330"/>
      <c r="S156" s="330"/>
      <c r="T156" s="334">
        <v>0.445</v>
      </c>
      <c r="U156" s="330">
        <f>ROUND(E156*T156,2)</f>
        <v>0.45</v>
      </c>
      <c r="V156" s="335"/>
      <c r="W156" s="335"/>
      <c r="X156" s="335"/>
      <c r="Y156" s="335"/>
      <c r="Z156" s="335"/>
      <c r="AA156" s="335"/>
      <c r="AB156" s="335"/>
      <c r="AC156" s="335"/>
      <c r="AD156" s="335"/>
      <c r="AE156" s="335" t="s">
        <v>2486</v>
      </c>
      <c r="AF156" s="335"/>
      <c r="AG156" s="335"/>
      <c r="AH156" s="335"/>
      <c r="AI156" s="335"/>
      <c r="AJ156" s="335"/>
      <c r="AK156" s="335"/>
      <c r="AL156" s="335"/>
      <c r="AM156" s="335"/>
      <c r="AN156" s="335"/>
      <c r="AO156" s="335"/>
      <c r="AP156" s="335"/>
      <c r="AQ156" s="335"/>
      <c r="AR156" s="335"/>
      <c r="AS156" s="335"/>
      <c r="AT156" s="335"/>
      <c r="AU156" s="335"/>
      <c r="AV156" s="335"/>
      <c r="AW156" s="335"/>
      <c r="AX156" s="335"/>
      <c r="AY156" s="335"/>
      <c r="AZ156" s="335"/>
      <c r="BA156" s="335"/>
      <c r="BB156" s="335"/>
      <c r="BC156" s="335"/>
      <c r="BD156" s="335"/>
      <c r="BE156" s="335"/>
      <c r="BF156" s="335"/>
      <c r="BG156" s="335"/>
      <c r="BH156" s="335"/>
    </row>
    <row r="157" spans="1:60" ht="12" outlineLevel="1">
      <c r="A157" s="328">
        <v>128</v>
      </c>
      <c r="B157" s="328" t="s">
        <v>2748</v>
      </c>
      <c r="C157" s="329" t="s">
        <v>2749</v>
      </c>
      <c r="D157" s="330" t="s">
        <v>467</v>
      </c>
      <c r="E157" s="331">
        <v>7</v>
      </c>
      <c r="F157" s="332"/>
      <c r="G157" s="333">
        <f>ROUND(E157*F157,2)</f>
        <v>0</v>
      </c>
      <c r="H157" s="332"/>
      <c r="I157" s="333">
        <f>ROUND(E157*H157,2)</f>
        <v>0</v>
      </c>
      <c r="J157" s="332"/>
      <c r="K157" s="333">
        <f>ROUND(E157*J157,2)</f>
        <v>0</v>
      </c>
      <c r="L157" s="333">
        <v>21</v>
      </c>
      <c r="M157" s="333">
        <f>G157*(1+L157/100)</f>
        <v>0</v>
      </c>
      <c r="N157" s="330">
        <v>0.0013</v>
      </c>
      <c r="O157" s="330">
        <f>ROUND(E157*N157,5)</f>
        <v>0.0091</v>
      </c>
      <c r="P157" s="330">
        <v>0</v>
      </c>
      <c r="Q157" s="330">
        <f>ROUND(E157*P157,5)</f>
        <v>0</v>
      </c>
      <c r="R157" s="330"/>
      <c r="S157" s="330"/>
      <c r="T157" s="334">
        <v>0.485</v>
      </c>
      <c r="U157" s="330">
        <f>ROUND(E157*T157,2)</f>
        <v>3.4</v>
      </c>
      <c r="V157" s="335"/>
      <c r="W157" s="335"/>
      <c r="X157" s="335"/>
      <c r="Y157" s="335"/>
      <c r="Z157" s="335"/>
      <c r="AA157" s="335"/>
      <c r="AB157" s="335"/>
      <c r="AC157" s="335"/>
      <c r="AD157" s="335"/>
      <c r="AE157" s="335" t="s">
        <v>2486</v>
      </c>
      <c r="AF157" s="335"/>
      <c r="AG157" s="335"/>
      <c r="AH157" s="335"/>
      <c r="AI157" s="335"/>
      <c r="AJ157" s="335"/>
      <c r="AK157" s="335"/>
      <c r="AL157" s="335"/>
      <c r="AM157" s="335"/>
      <c r="AN157" s="335"/>
      <c r="AO157" s="335"/>
      <c r="AP157" s="335"/>
      <c r="AQ157" s="335"/>
      <c r="AR157" s="335"/>
      <c r="AS157" s="335"/>
      <c r="AT157" s="335"/>
      <c r="AU157" s="335"/>
      <c r="AV157" s="335"/>
      <c r="AW157" s="335"/>
      <c r="AX157" s="335"/>
      <c r="AY157" s="335"/>
      <c r="AZ157" s="335"/>
      <c r="BA157" s="335"/>
      <c r="BB157" s="335"/>
      <c r="BC157" s="335"/>
      <c r="BD157" s="335"/>
      <c r="BE157" s="335"/>
      <c r="BF157" s="335"/>
      <c r="BG157" s="335"/>
      <c r="BH157" s="335"/>
    </row>
    <row r="158" spans="1:60" ht="12" outlineLevel="1">
      <c r="A158" s="328"/>
      <c r="B158" s="328"/>
      <c r="C158" s="843" t="s">
        <v>2750</v>
      </c>
      <c r="D158" s="844"/>
      <c r="E158" s="845"/>
      <c r="F158" s="846"/>
      <c r="G158" s="847"/>
      <c r="H158" s="333"/>
      <c r="I158" s="333"/>
      <c r="J158" s="333"/>
      <c r="K158" s="333"/>
      <c r="L158" s="333"/>
      <c r="M158" s="333"/>
      <c r="N158" s="330"/>
      <c r="O158" s="330"/>
      <c r="P158" s="330"/>
      <c r="Q158" s="330"/>
      <c r="R158" s="330"/>
      <c r="S158" s="330"/>
      <c r="T158" s="334"/>
      <c r="U158" s="330"/>
      <c r="V158" s="335"/>
      <c r="W158" s="335"/>
      <c r="X158" s="335"/>
      <c r="Y158" s="335"/>
      <c r="Z158" s="335"/>
      <c r="AA158" s="335"/>
      <c r="AB158" s="335"/>
      <c r="AC158" s="335"/>
      <c r="AD158" s="335"/>
      <c r="AE158" s="335" t="s">
        <v>2511</v>
      </c>
      <c r="AF158" s="335"/>
      <c r="AG158" s="335"/>
      <c r="AH158" s="335"/>
      <c r="AI158" s="335"/>
      <c r="AJ158" s="335"/>
      <c r="AK158" s="335"/>
      <c r="AL158" s="335"/>
      <c r="AM158" s="335"/>
      <c r="AN158" s="335"/>
      <c r="AO158" s="335"/>
      <c r="AP158" s="335"/>
      <c r="AQ158" s="335"/>
      <c r="AR158" s="335"/>
      <c r="AS158" s="335"/>
      <c r="AT158" s="335"/>
      <c r="AU158" s="335"/>
      <c r="AV158" s="335"/>
      <c r="AW158" s="335"/>
      <c r="AX158" s="335"/>
      <c r="AY158" s="335"/>
      <c r="AZ158" s="335"/>
      <c r="BA158" s="342" t="str">
        <f>C158</f>
        <v>(např.RHAPSODY)</v>
      </c>
      <c r="BB158" s="335"/>
      <c r="BC158" s="335"/>
      <c r="BD158" s="335"/>
      <c r="BE158" s="335"/>
      <c r="BF158" s="335"/>
      <c r="BG158" s="335"/>
      <c r="BH158" s="335"/>
    </row>
    <row r="159" spans="1:60" ht="20.4" outlineLevel="1">
      <c r="A159" s="328">
        <v>129</v>
      </c>
      <c r="B159" s="328" t="s">
        <v>2751</v>
      </c>
      <c r="C159" s="329" t="s">
        <v>2752</v>
      </c>
      <c r="D159" s="330" t="s">
        <v>2753</v>
      </c>
      <c r="E159" s="331">
        <v>1</v>
      </c>
      <c r="F159" s="332"/>
      <c r="G159" s="333">
        <f aca="true" t="shared" si="35" ref="G159:G168">ROUND(E159*F159,2)</f>
        <v>0</v>
      </c>
      <c r="H159" s="332"/>
      <c r="I159" s="333">
        <f aca="true" t="shared" si="36" ref="I159:I168">ROUND(E159*H159,2)</f>
        <v>0</v>
      </c>
      <c r="J159" s="332"/>
      <c r="K159" s="333">
        <f aca="true" t="shared" si="37" ref="K159:K168">ROUND(E159*J159,2)</f>
        <v>0</v>
      </c>
      <c r="L159" s="333">
        <v>21</v>
      </c>
      <c r="M159" s="333">
        <f aca="true" t="shared" si="38" ref="M159:M168">G159*(1+L159/100)</f>
        <v>0</v>
      </c>
      <c r="N159" s="330">
        <v>0.00134</v>
      </c>
      <c r="O159" s="330">
        <f aca="true" t="shared" si="39" ref="O159:O168">ROUND(E159*N159,5)</f>
        <v>0.00134</v>
      </c>
      <c r="P159" s="330">
        <v>0</v>
      </c>
      <c r="Q159" s="330">
        <f aca="true" t="shared" si="40" ref="Q159:Q168">ROUND(E159*P159,5)</f>
        <v>0</v>
      </c>
      <c r="R159" s="330"/>
      <c r="S159" s="330"/>
      <c r="T159" s="334">
        <v>0.587</v>
      </c>
      <c r="U159" s="330">
        <f aca="true" t="shared" si="41" ref="U159:U168">ROUND(E159*T159,2)</f>
        <v>0.59</v>
      </c>
      <c r="V159" s="335"/>
      <c r="W159" s="335"/>
      <c r="X159" s="335"/>
      <c r="Y159" s="335"/>
      <c r="Z159" s="335"/>
      <c r="AA159" s="335"/>
      <c r="AB159" s="335"/>
      <c r="AC159" s="335"/>
      <c r="AD159" s="335"/>
      <c r="AE159" s="335" t="s">
        <v>2486</v>
      </c>
      <c r="AF159" s="335"/>
      <c r="AG159" s="335"/>
      <c r="AH159" s="335"/>
      <c r="AI159" s="335"/>
      <c r="AJ159" s="335"/>
      <c r="AK159" s="335"/>
      <c r="AL159" s="335"/>
      <c r="AM159" s="335"/>
      <c r="AN159" s="335"/>
      <c r="AO159" s="335"/>
      <c r="AP159" s="335"/>
      <c r="AQ159" s="335"/>
      <c r="AR159" s="335"/>
      <c r="AS159" s="335"/>
      <c r="AT159" s="335"/>
      <c r="AU159" s="335"/>
      <c r="AV159" s="335"/>
      <c r="AW159" s="335"/>
      <c r="AX159" s="335"/>
      <c r="AY159" s="335"/>
      <c r="AZ159" s="335"/>
      <c r="BA159" s="335"/>
      <c r="BB159" s="335"/>
      <c r="BC159" s="335"/>
      <c r="BD159" s="335"/>
      <c r="BE159" s="335"/>
      <c r="BF159" s="335"/>
      <c r="BG159" s="335"/>
      <c r="BH159" s="335"/>
    </row>
    <row r="160" spans="1:60" ht="12" outlineLevel="1">
      <c r="A160" s="328">
        <v>130</v>
      </c>
      <c r="B160" s="328" t="s">
        <v>2754</v>
      </c>
      <c r="C160" s="329" t="s">
        <v>2755</v>
      </c>
      <c r="D160" s="330" t="s">
        <v>467</v>
      </c>
      <c r="E160" s="331">
        <v>7</v>
      </c>
      <c r="F160" s="332"/>
      <c r="G160" s="333">
        <f t="shared" si="35"/>
        <v>0</v>
      </c>
      <c r="H160" s="332"/>
      <c r="I160" s="333">
        <f t="shared" si="36"/>
        <v>0</v>
      </c>
      <c r="J160" s="332"/>
      <c r="K160" s="333">
        <f t="shared" si="37"/>
        <v>0</v>
      </c>
      <c r="L160" s="333">
        <v>21</v>
      </c>
      <c r="M160" s="333">
        <f t="shared" si="38"/>
        <v>0</v>
      </c>
      <c r="N160" s="330">
        <v>0.00089</v>
      </c>
      <c r="O160" s="330">
        <f t="shared" si="39"/>
        <v>0.00623</v>
      </c>
      <c r="P160" s="330">
        <v>0</v>
      </c>
      <c r="Q160" s="330">
        <f t="shared" si="40"/>
        <v>0</v>
      </c>
      <c r="R160" s="330"/>
      <c r="S160" s="330"/>
      <c r="T160" s="334">
        <v>1.12</v>
      </c>
      <c r="U160" s="330">
        <f t="shared" si="41"/>
        <v>7.84</v>
      </c>
      <c r="V160" s="335"/>
      <c r="W160" s="335"/>
      <c r="X160" s="335"/>
      <c r="Y160" s="335"/>
      <c r="Z160" s="335"/>
      <c r="AA160" s="335"/>
      <c r="AB160" s="335"/>
      <c r="AC160" s="335"/>
      <c r="AD160" s="335"/>
      <c r="AE160" s="335" t="s">
        <v>2486</v>
      </c>
      <c r="AF160" s="335"/>
      <c r="AG160" s="335"/>
      <c r="AH160" s="335"/>
      <c r="AI160" s="335"/>
      <c r="AJ160" s="335"/>
      <c r="AK160" s="335"/>
      <c r="AL160" s="335"/>
      <c r="AM160" s="335"/>
      <c r="AN160" s="335"/>
      <c r="AO160" s="335"/>
      <c r="AP160" s="335"/>
      <c r="AQ160" s="335"/>
      <c r="AR160" s="335"/>
      <c r="AS160" s="335"/>
      <c r="AT160" s="335"/>
      <c r="AU160" s="335"/>
      <c r="AV160" s="335"/>
      <c r="AW160" s="335"/>
      <c r="AX160" s="335"/>
      <c r="AY160" s="335"/>
      <c r="AZ160" s="335"/>
      <c r="BA160" s="335"/>
      <c r="BB160" s="335"/>
      <c r="BC160" s="335"/>
      <c r="BD160" s="335"/>
      <c r="BE160" s="335"/>
      <c r="BF160" s="335"/>
      <c r="BG160" s="335"/>
      <c r="BH160" s="335"/>
    </row>
    <row r="161" spans="1:60" ht="12" outlineLevel="1">
      <c r="A161" s="328">
        <v>131</v>
      </c>
      <c r="B161" s="328" t="s">
        <v>2756</v>
      </c>
      <c r="C161" s="329" t="s">
        <v>2757</v>
      </c>
      <c r="D161" s="330" t="s">
        <v>712</v>
      </c>
      <c r="E161" s="331">
        <v>7</v>
      </c>
      <c r="F161" s="332"/>
      <c r="G161" s="333">
        <f t="shared" si="35"/>
        <v>0</v>
      </c>
      <c r="H161" s="332"/>
      <c r="I161" s="333">
        <f t="shared" si="36"/>
        <v>0</v>
      </c>
      <c r="J161" s="332"/>
      <c r="K161" s="333">
        <f t="shared" si="37"/>
        <v>0</v>
      </c>
      <c r="L161" s="333">
        <v>21</v>
      </c>
      <c r="M161" s="333">
        <f t="shared" si="38"/>
        <v>0</v>
      </c>
      <c r="N161" s="330">
        <v>0</v>
      </c>
      <c r="O161" s="330">
        <f t="shared" si="39"/>
        <v>0</v>
      </c>
      <c r="P161" s="330">
        <v>0</v>
      </c>
      <c r="Q161" s="330">
        <f t="shared" si="40"/>
        <v>0</v>
      </c>
      <c r="R161" s="330"/>
      <c r="S161" s="330"/>
      <c r="T161" s="334">
        <v>1.9</v>
      </c>
      <c r="U161" s="330">
        <f t="shared" si="41"/>
        <v>13.3</v>
      </c>
      <c r="V161" s="335"/>
      <c r="W161" s="335"/>
      <c r="X161" s="335"/>
      <c r="Y161" s="335"/>
      <c r="Z161" s="335"/>
      <c r="AA161" s="335"/>
      <c r="AB161" s="335"/>
      <c r="AC161" s="335"/>
      <c r="AD161" s="335"/>
      <c r="AE161" s="335" t="s">
        <v>2486</v>
      </c>
      <c r="AF161" s="335"/>
      <c r="AG161" s="335"/>
      <c r="AH161" s="335"/>
      <c r="AI161" s="335"/>
      <c r="AJ161" s="335"/>
      <c r="AK161" s="335"/>
      <c r="AL161" s="335"/>
      <c r="AM161" s="335"/>
      <c r="AN161" s="335"/>
      <c r="AO161" s="335"/>
      <c r="AP161" s="335"/>
      <c r="AQ161" s="335"/>
      <c r="AR161" s="335"/>
      <c r="AS161" s="335"/>
      <c r="AT161" s="335"/>
      <c r="AU161" s="335"/>
      <c r="AV161" s="335"/>
      <c r="AW161" s="335"/>
      <c r="AX161" s="335"/>
      <c r="AY161" s="335"/>
      <c r="AZ161" s="335"/>
      <c r="BA161" s="335"/>
      <c r="BB161" s="335"/>
      <c r="BC161" s="335"/>
      <c r="BD161" s="335"/>
      <c r="BE161" s="335"/>
      <c r="BF161" s="335"/>
      <c r="BG161" s="335"/>
      <c r="BH161" s="335"/>
    </row>
    <row r="162" spans="1:60" ht="12" outlineLevel="1">
      <c r="A162" s="328">
        <v>132</v>
      </c>
      <c r="B162" s="328" t="s">
        <v>2758</v>
      </c>
      <c r="C162" s="329" t="s">
        <v>2759</v>
      </c>
      <c r="D162" s="330" t="s">
        <v>467</v>
      </c>
      <c r="E162" s="331">
        <v>7</v>
      </c>
      <c r="F162" s="332"/>
      <c r="G162" s="333">
        <f t="shared" si="35"/>
        <v>0</v>
      </c>
      <c r="H162" s="332"/>
      <c r="I162" s="333">
        <f t="shared" si="36"/>
        <v>0</v>
      </c>
      <c r="J162" s="332"/>
      <c r="K162" s="333">
        <f t="shared" si="37"/>
        <v>0</v>
      </c>
      <c r="L162" s="333">
        <v>21</v>
      </c>
      <c r="M162" s="333">
        <f t="shared" si="38"/>
        <v>0</v>
      </c>
      <c r="N162" s="330">
        <v>0.00141</v>
      </c>
      <c r="O162" s="330">
        <f t="shared" si="39"/>
        <v>0.00987</v>
      </c>
      <c r="P162" s="330">
        <v>0</v>
      </c>
      <c r="Q162" s="330">
        <f t="shared" si="40"/>
        <v>0</v>
      </c>
      <c r="R162" s="330"/>
      <c r="S162" s="330"/>
      <c r="T162" s="334">
        <v>2.46922</v>
      </c>
      <c r="U162" s="330">
        <f t="shared" si="41"/>
        <v>17.28</v>
      </c>
      <c r="V162" s="335"/>
      <c r="W162" s="335"/>
      <c r="X162" s="335"/>
      <c r="Y162" s="335"/>
      <c r="Z162" s="335"/>
      <c r="AA162" s="335"/>
      <c r="AB162" s="335"/>
      <c r="AC162" s="335"/>
      <c r="AD162" s="335"/>
      <c r="AE162" s="335" t="s">
        <v>2483</v>
      </c>
      <c r="AF162" s="335"/>
      <c r="AG162" s="335"/>
      <c r="AH162" s="335"/>
      <c r="AI162" s="335"/>
      <c r="AJ162" s="335"/>
      <c r="AK162" s="335"/>
      <c r="AL162" s="335"/>
      <c r="AM162" s="335"/>
      <c r="AN162" s="335"/>
      <c r="AO162" s="335"/>
      <c r="AP162" s="335"/>
      <c r="AQ162" s="335"/>
      <c r="AR162" s="335"/>
      <c r="AS162" s="335"/>
      <c r="AT162" s="335"/>
      <c r="AU162" s="335"/>
      <c r="AV162" s="335"/>
      <c r="AW162" s="335"/>
      <c r="AX162" s="335"/>
      <c r="AY162" s="335"/>
      <c r="AZ162" s="335"/>
      <c r="BA162" s="335"/>
      <c r="BB162" s="335"/>
      <c r="BC162" s="335"/>
      <c r="BD162" s="335"/>
      <c r="BE162" s="335"/>
      <c r="BF162" s="335"/>
      <c r="BG162" s="335"/>
      <c r="BH162" s="335"/>
    </row>
    <row r="163" spans="1:60" ht="12" outlineLevel="1">
      <c r="A163" s="328">
        <v>133</v>
      </c>
      <c r="B163" s="328" t="s">
        <v>2760</v>
      </c>
      <c r="C163" s="329" t="s">
        <v>2761</v>
      </c>
      <c r="D163" s="330" t="s">
        <v>467</v>
      </c>
      <c r="E163" s="331">
        <v>2</v>
      </c>
      <c r="F163" s="332"/>
      <c r="G163" s="333">
        <f t="shared" si="35"/>
        <v>0</v>
      </c>
      <c r="H163" s="332"/>
      <c r="I163" s="333">
        <f t="shared" si="36"/>
        <v>0</v>
      </c>
      <c r="J163" s="332"/>
      <c r="K163" s="333">
        <f t="shared" si="37"/>
        <v>0</v>
      </c>
      <c r="L163" s="333">
        <v>21</v>
      </c>
      <c r="M163" s="333">
        <f t="shared" si="38"/>
        <v>0</v>
      </c>
      <c r="N163" s="330">
        <v>0.00157</v>
      </c>
      <c r="O163" s="330">
        <f t="shared" si="39"/>
        <v>0.00314</v>
      </c>
      <c r="P163" s="330">
        <v>0</v>
      </c>
      <c r="Q163" s="330">
        <f t="shared" si="40"/>
        <v>0</v>
      </c>
      <c r="R163" s="330"/>
      <c r="S163" s="330"/>
      <c r="T163" s="334">
        <v>8.79047</v>
      </c>
      <c r="U163" s="330">
        <f t="shared" si="41"/>
        <v>17.58</v>
      </c>
      <c r="V163" s="335"/>
      <c r="W163" s="335"/>
      <c r="X163" s="335"/>
      <c r="Y163" s="335"/>
      <c r="Z163" s="335"/>
      <c r="AA163" s="335"/>
      <c r="AB163" s="335"/>
      <c r="AC163" s="335"/>
      <c r="AD163" s="335"/>
      <c r="AE163" s="335" t="s">
        <v>2483</v>
      </c>
      <c r="AF163" s="335"/>
      <c r="AG163" s="335"/>
      <c r="AH163" s="335"/>
      <c r="AI163" s="335"/>
      <c r="AJ163" s="335"/>
      <c r="AK163" s="335"/>
      <c r="AL163" s="335"/>
      <c r="AM163" s="335"/>
      <c r="AN163" s="335"/>
      <c r="AO163" s="335"/>
      <c r="AP163" s="335"/>
      <c r="AQ163" s="335"/>
      <c r="AR163" s="335"/>
      <c r="AS163" s="335"/>
      <c r="AT163" s="335"/>
      <c r="AU163" s="335"/>
      <c r="AV163" s="335"/>
      <c r="AW163" s="335"/>
      <c r="AX163" s="335"/>
      <c r="AY163" s="335"/>
      <c r="AZ163" s="335"/>
      <c r="BA163" s="335"/>
      <c r="BB163" s="335"/>
      <c r="BC163" s="335"/>
      <c r="BD163" s="335"/>
      <c r="BE163" s="335"/>
      <c r="BF163" s="335"/>
      <c r="BG163" s="335"/>
      <c r="BH163" s="335"/>
    </row>
    <row r="164" spans="1:60" ht="12" outlineLevel="1">
      <c r="A164" s="328">
        <v>134</v>
      </c>
      <c r="B164" s="328" t="s">
        <v>2762</v>
      </c>
      <c r="C164" s="329" t="s">
        <v>2763</v>
      </c>
      <c r="D164" s="330" t="s">
        <v>467</v>
      </c>
      <c r="E164" s="331">
        <v>2</v>
      </c>
      <c r="F164" s="332"/>
      <c r="G164" s="333">
        <f t="shared" si="35"/>
        <v>0</v>
      </c>
      <c r="H164" s="332"/>
      <c r="I164" s="333">
        <f t="shared" si="36"/>
        <v>0</v>
      </c>
      <c r="J164" s="332"/>
      <c r="K164" s="333">
        <f t="shared" si="37"/>
        <v>0</v>
      </c>
      <c r="L164" s="333">
        <v>21</v>
      </c>
      <c r="M164" s="333">
        <f t="shared" si="38"/>
        <v>0</v>
      </c>
      <c r="N164" s="330">
        <v>0.00439</v>
      </c>
      <c r="O164" s="330">
        <f t="shared" si="39"/>
        <v>0.00878</v>
      </c>
      <c r="P164" s="330">
        <v>0</v>
      </c>
      <c r="Q164" s="330">
        <f t="shared" si="40"/>
        <v>0</v>
      </c>
      <c r="R164" s="330"/>
      <c r="S164" s="330"/>
      <c r="T164" s="334">
        <v>1.47691</v>
      </c>
      <c r="U164" s="330">
        <f t="shared" si="41"/>
        <v>2.95</v>
      </c>
      <c r="V164" s="335"/>
      <c r="W164" s="335"/>
      <c r="X164" s="335"/>
      <c r="Y164" s="335"/>
      <c r="Z164" s="335"/>
      <c r="AA164" s="335"/>
      <c r="AB164" s="335"/>
      <c r="AC164" s="335"/>
      <c r="AD164" s="335"/>
      <c r="AE164" s="335" t="s">
        <v>2483</v>
      </c>
      <c r="AF164" s="335"/>
      <c r="AG164" s="335"/>
      <c r="AH164" s="335"/>
      <c r="AI164" s="335"/>
      <c r="AJ164" s="335"/>
      <c r="AK164" s="335"/>
      <c r="AL164" s="335"/>
      <c r="AM164" s="335"/>
      <c r="AN164" s="335"/>
      <c r="AO164" s="335"/>
      <c r="AP164" s="335"/>
      <c r="AQ164" s="335"/>
      <c r="AR164" s="335"/>
      <c r="AS164" s="335"/>
      <c r="AT164" s="335"/>
      <c r="AU164" s="335"/>
      <c r="AV164" s="335"/>
      <c r="AW164" s="335"/>
      <c r="AX164" s="335"/>
      <c r="AY164" s="335"/>
      <c r="AZ164" s="335"/>
      <c r="BA164" s="335"/>
      <c r="BB164" s="335"/>
      <c r="BC164" s="335"/>
      <c r="BD164" s="335"/>
      <c r="BE164" s="335"/>
      <c r="BF164" s="335"/>
      <c r="BG164" s="335"/>
      <c r="BH164" s="335"/>
    </row>
    <row r="165" spans="1:60" ht="12" outlineLevel="1">
      <c r="A165" s="328">
        <v>135</v>
      </c>
      <c r="B165" s="328" t="s">
        <v>2764</v>
      </c>
      <c r="C165" s="329" t="s">
        <v>2765</v>
      </c>
      <c r="D165" s="330" t="s">
        <v>467</v>
      </c>
      <c r="E165" s="331">
        <v>1</v>
      </c>
      <c r="F165" s="332"/>
      <c r="G165" s="333">
        <f t="shared" si="35"/>
        <v>0</v>
      </c>
      <c r="H165" s="332"/>
      <c r="I165" s="333">
        <f t="shared" si="36"/>
        <v>0</v>
      </c>
      <c r="J165" s="332"/>
      <c r="K165" s="333">
        <f t="shared" si="37"/>
        <v>0</v>
      </c>
      <c r="L165" s="333">
        <v>21</v>
      </c>
      <c r="M165" s="333">
        <f t="shared" si="38"/>
        <v>0</v>
      </c>
      <c r="N165" s="330">
        <v>0.00141</v>
      </c>
      <c r="O165" s="330">
        <f t="shared" si="39"/>
        <v>0.00141</v>
      </c>
      <c r="P165" s="330">
        <v>0</v>
      </c>
      <c r="Q165" s="330">
        <f t="shared" si="40"/>
        <v>0</v>
      </c>
      <c r="R165" s="330"/>
      <c r="S165" s="330"/>
      <c r="T165" s="334">
        <v>2.46922</v>
      </c>
      <c r="U165" s="330">
        <f t="shared" si="41"/>
        <v>2.47</v>
      </c>
      <c r="V165" s="335"/>
      <c r="W165" s="335"/>
      <c r="X165" s="335"/>
      <c r="Y165" s="335"/>
      <c r="Z165" s="335"/>
      <c r="AA165" s="335"/>
      <c r="AB165" s="335"/>
      <c r="AC165" s="335"/>
      <c r="AD165" s="335"/>
      <c r="AE165" s="335" t="s">
        <v>2483</v>
      </c>
      <c r="AF165" s="335"/>
      <c r="AG165" s="335"/>
      <c r="AH165" s="335"/>
      <c r="AI165" s="335"/>
      <c r="AJ165" s="335"/>
      <c r="AK165" s="335"/>
      <c r="AL165" s="335"/>
      <c r="AM165" s="335"/>
      <c r="AN165" s="335"/>
      <c r="AO165" s="335"/>
      <c r="AP165" s="335"/>
      <c r="AQ165" s="335"/>
      <c r="AR165" s="335"/>
      <c r="AS165" s="335"/>
      <c r="AT165" s="335"/>
      <c r="AU165" s="335"/>
      <c r="AV165" s="335"/>
      <c r="AW165" s="335"/>
      <c r="AX165" s="335"/>
      <c r="AY165" s="335"/>
      <c r="AZ165" s="335"/>
      <c r="BA165" s="335"/>
      <c r="BB165" s="335"/>
      <c r="BC165" s="335"/>
      <c r="BD165" s="335"/>
      <c r="BE165" s="335"/>
      <c r="BF165" s="335"/>
      <c r="BG165" s="335"/>
      <c r="BH165" s="335"/>
    </row>
    <row r="166" spans="1:60" ht="12" outlineLevel="1">
      <c r="A166" s="328">
        <v>136</v>
      </c>
      <c r="B166" s="328" t="s">
        <v>2766</v>
      </c>
      <c r="C166" s="329" t="s">
        <v>2767</v>
      </c>
      <c r="D166" s="330" t="s">
        <v>467</v>
      </c>
      <c r="E166" s="331">
        <v>2</v>
      </c>
      <c r="F166" s="332"/>
      <c r="G166" s="333">
        <f t="shared" si="35"/>
        <v>0</v>
      </c>
      <c r="H166" s="332"/>
      <c r="I166" s="333">
        <f t="shared" si="36"/>
        <v>0</v>
      </c>
      <c r="J166" s="332"/>
      <c r="K166" s="333">
        <f t="shared" si="37"/>
        <v>0</v>
      </c>
      <c r="L166" s="333">
        <v>21</v>
      </c>
      <c r="M166" s="333">
        <f t="shared" si="38"/>
        <v>0</v>
      </c>
      <c r="N166" s="330">
        <v>0.00013</v>
      </c>
      <c r="O166" s="330">
        <f t="shared" si="39"/>
        <v>0.00026</v>
      </c>
      <c r="P166" s="330">
        <v>0</v>
      </c>
      <c r="Q166" s="330">
        <f t="shared" si="40"/>
        <v>0</v>
      </c>
      <c r="R166" s="330"/>
      <c r="S166" s="330"/>
      <c r="T166" s="334">
        <v>0.655</v>
      </c>
      <c r="U166" s="330">
        <f t="shared" si="41"/>
        <v>1.31</v>
      </c>
      <c r="V166" s="335"/>
      <c r="W166" s="335"/>
      <c r="X166" s="335"/>
      <c r="Y166" s="335"/>
      <c r="Z166" s="335"/>
      <c r="AA166" s="335"/>
      <c r="AB166" s="335"/>
      <c r="AC166" s="335"/>
      <c r="AD166" s="335"/>
      <c r="AE166" s="335" t="s">
        <v>2486</v>
      </c>
      <c r="AF166" s="335"/>
      <c r="AG166" s="335"/>
      <c r="AH166" s="335"/>
      <c r="AI166" s="335"/>
      <c r="AJ166" s="335"/>
      <c r="AK166" s="335"/>
      <c r="AL166" s="335"/>
      <c r="AM166" s="335"/>
      <c r="AN166" s="335"/>
      <c r="AO166" s="335"/>
      <c r="AP166" s="335"/>
      <c r="AQ166" s="335"/>
      <c r="AR166" s="335"/>
      <c r="AS166" s="335"/>
      <c r="AT166" s="335"/>
      <c r="AU166" s="335"/>
      <c r="AV166" s="335"/>
      <c r="AW166" s="335"/>
      <c r="AX166" s="335"/>
      <c r="AY166" s="335"/>
      <c r="AZ166" s="335"/>
      <c r="BA166" s="335"/>
      <c r="BB166" s="335"/>
      <c r="BC166" s="335"/>
      <c r="BD166" s="335"/>
      <c r="BE166" s="335"/>
      <c r="BF166" s="335"/>
      <c r="BG166" s="335"/>
      <c r="BH166" s="335"/>
    </row>
    <row r="167" spans="1:60" ht="12" outlineLevel="1">
      <c r="A167" s="328">
        <v>137</v>
      </c>
      <c r="B167" s="328" t="s">
        <v>2768</v>
      </c>
      <c r="C167" s="329" t="s">
        <v>2769</v>
      </c>
      <c r="D167" s="330" t="s">
        <v>467</v>
      </c>
      <c r="E167" s="331">
        <v>8</v>
      </c>
      <c r="F167" s="332"/>
      <c r="G167" s="333">
        <f t="shared" si="35"/>
        <v>0</v>
      </c>
      <c r="H167" s="332"/>
      <c r="I167" s="333">
        <f t="shared" si="36"/>
        <v>0</v>
      </c>
      <c r="J167" s="332"/>
      <c r="K167" s="333">
        <f t="shared" si="37"/>
        <v>0</v>
      </c>
      <c r="L167" s="333">
        <v>21</v>
      </c>
      <c r="M167" s="333">
        <f t="shared" si="38"/>
        <v>0</v>
      </c>
      <c r="N167" s="330">
        <v>4E-05</v>
      </c>
      <c r="O167" s="330">
        <f t="shared" si="39"/>
        <v>0.00032</v>
      </c>
      <c r="P167" s="330">
        <v>0</v>
      </c>
      <c r="Q167" s="330">
        <f t="shared" si="40"/>
        <v>0</v>
      </c>
      <c r="R167" s="330"/>
      <c r="S167" s="330"/>
      <c r="T167" s="334">
        <v>0.445</v>
      </c>
      <c r="U167" s="330">
        <f t="shared" si="41"/>
        <v>3.56</v>
      </c>
      <c r="V167" s="335"/>
      <c r="W167" s="335"/>
      <c r="X167" s="335"/>
      <c r="Y167" s="335"/>
      <c r="Z167" s="335"/>
      <c r="AA167" s="335"/>
      <c r="AB167" s="335"/>
      <c r="AC167" s="335"/>
      <c r="AD167" s="335"/>
      <c r="AE167" s="335" t="s">
        <v>2486</v>
      </c>
      <c r="AF167" s="335"/>
      <c r="AG167" s="335"/>
      <c r="AH167" s="335"/>
      <c r="AI167" s="335"/>
      <c r="AJ167" s="335"/>
      <c r="AK167" s="335"/>
      <c r="AL167" s="335"/>
      <c r="AM167" s="335"/>
      <c r="AN167" s="335"/>
      <c r="AO167" s="335"/>
      <c r="AP167" s="335"/>
      <c r="AQ167" s="335"/>
      <c r="AR167" s="335"/>
      <c r="AS167" s="335"/>
      <c r="AT167" s="335"/>
      <c r="AU167" s="335"/>
      <c r="AV167" s="335"/>
      <c r="AW167" s="335"/>
      <c r="AX167" s="335"/>
      <c r="AY167" s="335"/>
      <c r="AZ167" s="335"/>
      <c r="BA167" s="335"/>
      <c r="BB167" s="335"/>
      <c r="BC167" s="335"/>
      <c r="BD167" s="335"/>
      <c r="BE167" s="335"/>
      <c r="BF167" s="335"/>
      <c r="BG167" s="335"/>
      <c r="BH167" s="335"/>
    </row>
    <row r="168" spans="1:60" ht="12" outlineLevel="1">
      <c r="A168" s="328">
        <v>138</v>
      </c>
      <c r="B168" s="328" t="s">
        <v>2770</v>
      </c>
      <c r="C168" s="329" t="s">
        <v>2771</v>
      </c>
      <c r="D168" s="330" t="s">
        <v>2753</v>
      </c>
      <c r="E168" s="331">
        <v>1</v>
      </c>
      <c r="F168" s="332"/>
      <c r="G168" s="333">
        <f t="shared" si="35"/>
        <v>0</v>
      </c>
      <c r="H168" s="332"/>
      <c r="I168" s="333">
        <f t="shared" si="36"/>
        <v>0</v>
      </c>
      <c r="J168" s="332"/>
      <c r="K168" s="333">
        <f t="shared" si="37"/>
        <v>0</v>
      </c>
      <c r="L168" s="333">
        <v>21</v>
      </c>
      <c r="M168" s="333">
        <f t="shared" si="38"/>
        <v>0</v>
      </c>
      <c r="N168" s="330">
        <v>0.00012</v>
      </c>
      <c r="O168" s="330">
        <f t="shared" si="39"/>
        <v>0.00012</v>
      </c>
      <c r="P168" s="330">
        <v>0</v>
      </c>
      <c r="Q168" s="330">
        <f t="shared" si="40"/>
        <v>0</v>
      </c>
      <c r="R168" s="330"/>
      <c r="S168" s="330"/>
      <c r="T168" s="334">
        <v>0.517</v>
      </c>
      <c r="U168" s="330">
        <f t="shared" si="41"/>
        <v>0.52</v>
      </c>
      <c r="V168" s="335"/>
      <c r="W168" s="335"/>
      <c r="X168" s="335"/>
      <c r="Y168" s="335"/>
      <c r="Z168" s="335"/>
      <c r="AA168" s="335"/>
      <c r="AB168" s="335"/>
      <c r="AC168" s="335"/>
      <c r="AD168" s="335"/>
      <c r="AE168" s="335" t="s">
        <v>2486</v>
      </c>
      <c r="AF168" s="335"/>
      <c r="AG168" s="335"/>
      <c r="AH168" s="335"/>
      <c r="AI168" s="335"/>
      <c r="AJ168" s="335"/>
      <c r="AK168" s="335"/>
      <c r="AL168" s="335"/>
      <c r="AM168" s="335"/>
      <c r="AN168" s="335"/>
      <c r="AO168" s="335"/>
      <c r="AP168" s="335"/>
      <c r="AQ168" s="335"/>
      <c r="AR168" s="335"/>
      <c r="AS168" s="335"/>
      <c r="AT168" s="335"/>
      <c r="AU168" s="335"/>
      <c r="AV168" s="335"/>
      <c r="AW168" s="335"/>
      <c r="AX168" s="335"/>
      <c r="AY168" s="335"/>
      <c r="AZ168" s="335"/>
      <c r="BA168" s="335"/>
      <c r="BB168" s="335"/>
      <c r="BC168" s="335"/>
      <c r="BD168" s="335"/>
      <c r="BE168" s="335"/>
      <c r="BF168" s="335"/>
      <c r="BG168" s="335"/>
      <c r="BH168" s="335"/>
    </row>
    <row r="169" spans="1:31" ht="12">
      <c r="A169" s="336" t="s">
        <v>2479</v>
      </c>
      <c r="B169" s="336" t="s">
        <v>2450</v>
      </c>
      <c r="C169" s="337" t="s">
        <v>2451</v>
      </c>
      <c r="D169" s="338"/>
      <c r="E169" s="339"/>
      <c r="F169" s="340"/>
      <c r="G169" s="340">
        <f>SUMIF(AE170:AE171,"&lt;&gt;NOR",G170:G171)</f>
        <v>0</v>
      </c>
      <c r="H169" s="340"/>
      <c r="I169" s="340">
        <f>SUM(I170:I171)</f>
        <v>0</v>
      </c>
      <c r="J169" s="340"/>
      <c r="K169" s="340">
        <f>SUM(K170:K171)</f>
        <v>0</v>
      </c>
      <c r="L169" s="340"/>
      <c r="M169" s="340">
        <f>SUM(M170:M171)</f>
        <v>0</v>
      </c>
      <c r="N169" s="338"/>
      <c r="O169" s="338">
        <f>SUM(O170:O171)</f>
        <v>0.09079</v>
      </c>
      <c r="P169" s="338"/>
      <c r="Q169" s="338">
        <f>SUM(Q170:Q171)</f>
        <v>0</v>
      </c>
      <c r="R169" s="338"/>
      <c r="S169" s="338"/>
      <c r="T169" s="341"/>
      <c r="U169" s="338">
        <f>SUM(U170:U171)</f>
        <v>13.47</v>
      </c>
      <c r="AE169" s="190" t="s">
        <v>2480</v>
      </c>
    </row>
    <row r="170" spans="1:60" ht="20.4" outlineLevel="1">
      <c r="A170" s="328">
        <v>139</v>
      </c>
      <c r="B170" s="328" t="s">
        <v>2772</v>
      </c>
      <c r="C170" s="329" t="s">
        <v>2773</v>
      </c>
      <c r="D170" s="330" t="s">
        <v>214</v>
      </c>
      <c r="E170" s="331">
        <v>0.1</v>
      </c>
      <c r="F170" s="332"/>
      <c r="G170" s="333">
        <f>ROUND(E170*F170,2)</f>
        <v>0</v>
      </c>
      <c r="H170" s="332"/>
      <c r="I170" s="333">
        <f>ROUND(E170*H170,2)</f>
        <v>0</v>
      </c>
      <c r="J170" s="332"/>
      <c r="K170" s="333">
        <f>ROUND(E170*J170,2)</f>
        <v>0</v>
      </c>
      <c r="L170" s="333">
        <v>21</v>
      </c>
      <c r="M170" s="333">
        <f>G170*(1+L170/100)</f>
        <v>0</v>
      </c>
      <c r="N170" s="330">
        <v>0</v>
      </c>
      <c r="O170" s="330">
        <f>ROUND(E170*N170,5)</f>
        <v>0</v>
      </c>
      <c r="P170" s="330">
        <v>0</v>
      </c>
      <c r="Q170" s="330">
        <f>ROUND(E170*P170,5)</f>
        <v>0</v>
      </c>
      <c r="R170" s="330"/>
      <c r="S170" s="330"/>
      <c r="T170" s="334">
        <v>1.723</v>
      </c>
      <c r="U170" s="330">
        <f>ROUND(E170*T170,2)</f>
        <v>0.17</v>
      </c>
      <c r="V170" s="335"/>
      <c r="W170" s="335"/>
      <c r="X170" s="335"/>
      <c r="Y170" s="335"/>
      <c r="Z170" s="335"/>
      <c r="AA170" s="335"/>
      <c r="AB170" s="335"/>
      <c r="AC170" s="335"/>
      <c r="AD170" s="335"/>
      <c r="AE170" s="335" t="s">
        <v>2486</v>
      </c>
      <c r="AF170" s="335"/>
      <c r="AG170" s="335"/>
      <c r="AH170" s="335"/>
      <c r="AI170" s="335"/>
      <c r="AJ170" s="335"/>
      <c r="AK170" s="335"/>
      <c r="AL170" s="335"/>
      <c r="AM170" s="335"/>
      <c r="AN170" s="335"/>
      <c r="AO170" s="335"/>
      <c r="AP170" s="335"/>
      <c r="AQ170" s="335"/>
      <c r="AR170" s="335"/>
      <c r="AS170" s="335"/>
      <c r="AT170" s="335"/>
      <c r="AU170" s="335"/>
      <c r="AV170" s="335"/>
      <c r="AW170" s="335"/>
      <c r="AX170" s="335"/>
      <c r="AY170" s="335"/>
      <c r="AZ170" s="335"/>
      <c r="BA170" s="335"/>
      <c r="BB170" s="335"/>
      <c r="BC170" s="335"/>
      <c r="BD170" s="335"/>
      <c r="BE170" s="335"/>
      <c r="BF170" s="335"/>
      <c r="BG170" s="335"/>
      <c r="BH170" s="335"/>
    </row>
    <row r="171" spans="1:60" ht="12" outlineLevel="1">
      <c r="A171" s="343">
        <v>140</v>
      </c>
      <c r="B171" s="343" t="s">
        <v>2774</v>
      </c>
      <c r="C171" s="344" t="s">
        <v>2775</v>
      </c>
      <c r="D171" s="345" t="s">
        <v>467</v>
      </c>
      <c r="E171" s="346">
        <v>7</v>
      </c>
      <c r="F171" s="347"/>
      <c r="G171" s="348">
        <f>ROUND(E171*F171,2)</f>
        <v>0</v>
      </c>
      <c r="H171" s="347"/>
      <c r="I171" s="348">
        <f>ROUND(E171*H171,2)</f>
        <v>0</v>
      </c>
      <c r="J171" s="347"/>
      <c r="K171" s="348">
        <f>ROUND(E171*J171,2)</f>
        <v>0</v>
      </c>
      <c r="L171" s="348">
        <v>21</v>
      </c>
      <c r="M171" s="348">
        <f>G171*(1+L171/100)</f>
        <v>0</v>
      </c>
      <c r="N171" s="345">
        <v>0.01297</v>
      </c>
      <c r="O171" s="345">
        <f>ROUND(E171*N171,5)</f>
        <v>0.09079</v>
      </c>
      <c r="P171" s="345">
        <v>0</v>
      </c>
      <c r="Q171" s="345">
        <f>ROUND(E171*P171,5)</f>
        <v>0</v>
      </c>
      <c r="R171" s="345"/>
      <c r="S171" s="345"/>
      <c r="T171" s="349">
        <v>1.9</v>
      </c>
      <c r="U171" s="345">
        <f>ROUND(E171*T171,2)</f>
        <v>13.3</v>
      </c>
      <c r="V171" s="335"/>
      <c r="W171" s="335"/>
      <c r="X171" s="335"/>
      <c r="Y171" s="335"/>
      <c r="Z171" s="335"/>
      <c r="AA171" s="335"/>
      <c r="AB171" s="335"/>
      <c r="AC171" s="335"/>
      <c r="AD171" s="335"/>
      <c r="AE171" s="335" t="s">
        <v>2486</v>
      </c>
      <c r="AF171" s="335"/>
      <c r="AG171" s="335"/>
      <c r="AH171" s="335"/>
      <c r="AI171" s="335"/>
      <c r="AJ171" s="335"/>
      <c r="AK171" s="335"/>
      <c r="AL171" s="335"/>
      <c r="AM171" s="335"/>
      <c r="AN171" s="335"/>
      <c r="AO171" s="335"/>
      <c r="AP171" s="335"/>
      <c r="AQ171" s="335"/>
      <c r="AR171" s="335"/>
      <c r="AS171" s="335"/>
      <c r="AT171" s="335"/>
      <c r="AU171" s="335"/>
      <c r="AV171" s="335"/>
      <c r="AW171" s="335"/>
      <c r="AX171" s="335"/>
      <c r="AY171" s="335"/>
      <c r="AZ171" s="335"/>
      <c r="BA171" s="335"/>
      <c r="BB171" s="335"/>
      <c r="BC171" s="335"/>
      <c r="BD171" s="335"/>
      <c r="BE171" s="335"/>
      <c r="BF171" s="335"/>
      <c r="BG171" s="335"/>
      <c r="BH171" s="335"/>
    </row>
    <row r="172" spans="1:30" ht="12">
      <c r="A172" s="350"/>
      <c r="B172" s="351" t="s">
        <v>1</v>
      </c>
      <c r="C172" s="352" t="s">
        <v>1</v>
      </c>
      <c r="D172" s="350"/>
      <c r="E172" s="350"/>
      <c r="F172" s="350"/>
      <c r="G172" s="350"/>
      <c r="H172" s="350"/>
      <c r="I172" s="350"/>
      <c r="J172" s="350"/>
      <c r="K172" s="350"/>
      <c r="L172" s="350"/>
      <c r="M172" s="350"/>
      <c r="N172" s="350"/>
      <c r="O172" s="350"/>
      <c r="P172" s="350"/>
      <c r="Q172" s="350"/>
      <c r="R172" s="350"/>
      <c r="S172" s="350"/>
      <c r="T172" s="350"/>
      <c r="U172" s="350"/>
      <c r="AC172" s="190">
        <v>15</v>
      </c>
      <c r="AD172" s="190">
        <v>21</v>
      </c>
    </row>
    <row r="173" spans="1:31" ht="12">
      <c r="A173" s="353"/>
      <c r="B173" s="354">
        <v>26</v>
      </c>
      <c r="C173" s="355" t="s">
        <v>1</v>
      </c>
      <c r="D173" s="356"/>
      <c r="E173" s="356"/>
      <c r="F173" s="356"/>
      <c r="G173" s="357">
        <f>G8+G20+G24+G26+G45+G70+G73+G75+G99+G132+G169</f>
        <v>0</v>
      </c>
      <c r="H173" s="350"/>
      <c r="I173" s="350"/>
      <c r="J173" s="350"/>
      <c r="K173" s="350"/>
      <c r="L173" s="350"/>
      <c r="M173" s="350"/>
      <c r="N173" s="350"/>
      <c r="O173" s="350"/>
      <c r="P173" s="350"/>
      <c r="Q173" s="350"/>
      <c r="R173" s="350"/>
      <c r="S173" s="350"/>
      <c r="T173" s="350"/>
      <c r="U173" s="350"/>
      <c r="AC173" s="190">
        <f>SUMIF(L7:L171,AC172,G7:G171)</f>
        <v>0</v>
      </c>
      <c r="AD173" s="190">
        <f>SUMIF(L7:L171,AD172,G7:G171)</f>
        <v>0</v>
      </c>
      <c r="AE173" s="190" t="s">
        <v>2776</v>
      </c>
    </row>
    <row r="174" spans="1:21" ht="12">
      <c r="A174" s="350"/>
      <c r="B174" s="351" t="s">
        <v>1</v>
      </c>
      <c r="C174" s="352" t="s">
        <v>1</v>
      </c>
      <c r="D174" s="350"/>
      <c r="E174" s="350"/>
      <c r="F174" s="350"/>
      <c r="G174" s="350"/>
      <c r="H174" s="350"/>
      <c r="I174" s="350"/>
      <c r="J174" s="350"/>
      <c r="K174" s="350"/>
      <c r="L174" s="350"/>
      <c r="M174" s="350"/>
      <c r="N174" s="350"/>
      <c r="O174" s="350"/>
      <c r="P174" s="350"/>
      <c r="Q174" s="350"/>
      <c r="R174" s="350"/>
      <c r="S174" s="350"/>
      <c r="T174" s="350"/>
      <c r="U174" s="350"/>
    </row>
    <row r="175" spans="1:21" ht="12">
      <c r="A175" s="350"/>
      <c r="B175" s="351" t="s">
        <v>1</v>
      </c>
      <c r="C175" s="352" t="s">
        <v>1</v>
      </c>
      <c r="D175" s="350"/>
      <c r="E175" s="350"/>
      <c r="F175" s="350"/>
      <c r="G175" s="350"/>
      <c r="H175" s="350"/>
      <c r="I175" s="350"/>
      <c r="J175" s="350"/>
      <c r="K175" s="350"/>
      <c r="L175" s="350"/>
      <c r="M175" s="350"/>
      <c r="N175" s="350"/>
      <c r="O175" s="350"/>
      <c r="P175" s="350"/>
      <c r="Q175" s="350"/>
      <c r="R175" s="350"/>
      <c r="S175" s="350"/>
      <c r="T175" s="350"/>
      <c r="U175" s="350"/>
    </row>
    <row r="176" spans="1:21" ht="12">
      <c r="A176" s="848"/>
      <c r="B176" s="848"/>
      <c r="C176" s="849"/>
      <c r="D176" s="350"/>
      <c r="E176" s="350"/>
      <c r="F176" s="350"/>
      <c r="G176" s="350"/>
      <c r="H176" s="350"/>
      <c r="I176" s="350"/>
      <c r="J176" s="350"/>
      <c r="K176" s="350"/>
      <c r="L176" s="350"/>
      <c r="M176" s="350"/>
      <c r="N176" s="350"/>
      <c r="O176" s="350"/>
      <c r="P176" s="350"/>
      <c r="Q176" s="350"/>
      <c r="R176" s="350"/>
      <c r="S176" s="350"/>
      <c r="T176" s="350"/>
      <c r="U176" s="350"/>
    </row>
    <row r="177" spans="1:31" ht="12">
      <c r="A177" s="831"/>
      <c r="B177" s="832"/>
      <c r="C177" s="833"/>
      <c r="D177" s="832"/>
      <c r="E177" s="832"/>
      <c r="F177" s="832"/>
      <c r="G177" s="834"/>
      <c r="H177" s="350"/>
      <c r="I177" s="350"/>
      <c r="J177" s="350"/>
      <c r="K177" s="350"/>
      <c r="L177" s="350"/>
      <c r="M177" s="350"/>
      <c r="N177" s="350"/>
      <c r="O177" s="350"/>
      <c r="P177" s="350"/>
      <c r="Q177" s="350"/>
      <c r="R177" s="350"/>
      <c r="S177" s="350"/>
      <c r="T177" s="350"/>
      <c r="U177" s="350"/>
      <c r="AE177" s="190" t="s">
        <v>2777</v>
      </c>
    </row>
    <row r="178" spans="1:21" ht="12">
      <c r="A178" s="835"/>
      <c r="B178" s="836"/>
      <c r="C178" s="837"/>
      <c r="D178" s="836"/>
      <c r="E178" s="836"/>
      <c r="F178" s="836"/>
      <c r="G178" s="838"/>
      <c r="H178" s="350"/>
      <c r="I178" s="350"/>
      <c r="J178" s="350"/>
      <c r="K178" s="350"/>
      <c r="L178" s="350"/>
      <c r="M178" s="350"/>
      <c r="N178" s="350"/>
      <c r="O178" s="350"/>
      <c r="P178" s="350"/>
      <c r="Q178" s="350"/>
      <c r="R178" s="350"/>
      <c r="S178" s="350"/>
      <c r="T178" s="350"/>
      <c r="U178" s="350"/>
    </row>
    <row r="179" spans="1:21" ht="12">
      <c r="A179" s="835"/>
      <c r="B179" s="836"/>
      <c r="C179" s="837"/>
      <c r="D179" s="836"/>
      <c r="E179" s="836"/>
      <c r="F179" s="836"/>
      <c r="G179" s="838"/>
      <c r="H179" s="350"/>
      <c r="I179" s="350"/>
      <c r="J179" s="350"/>
      <c r="K179" s="350"/>
      <c r="L179" s="350"/>
      <c r="M179" s="350"/>
      <c r="N179" s="350"/>
      <c r="O179" s="350"/>
      <c r="P179" s="350"/>
      <c r="Q179" s="350"/>
      <c r="R179" s="350"/>
      <c r="S179" s="350"/>
      <c r="T179" s="350"/>
      <c r="U179" s="350"/>
    </row>
    <row r="180" spans="1:21" ht="12">
      <c r="A180" s="835"/>
      <c r="B180" s="836"/>
      <c r="C180" s="837"/>
      <c r="D180" s="836"/>
      <c r="E180" s="836"/>
      <c r="F180" s="836"/>
      <c r="G180" s="838"/>
      <c r="H180" s="350"/>
      <c r="I180" s="350"/>
      <c r="J180" s="350"/>
      <c r="K180" s="350"/>
      <c r="L180" s="350"/>
      <c r="M180" s="350"/>
      <c r="N180" s="350"/>
      <c r="O180" s="350"/>
      <c r="P180" s="350"/>
      <c r="Q180" s="350"/>
      <c r="R180" s="350"/>
      <c r="S180" s="350"/>
      <c r="T180" s="350"/>
      <c r="U180" s="350"/>
    </row>
    <row r="181" spans="1:21" ht="12">
      <c r="A181" s="839"/>
      <c r="B181" s="840"/>
      <c r="C181" s="841"/>
      <c r="D181" s="840"/>
      <c r="E181" s="840"/>
      <c r="F181" s="840"/>
      <c r="G181" s="842"/>
      <c r="H181" s="350"/>
      <c r="I181" s="350"/>
      <c r="J181" s="350"/>
      <c r="K181" s="350"/>
      <c r="L181" s="350"/>
      <c r="M181" s="350"/>
      <c r="N181" s="350"/>
      <c r="O181" s="350"/>
      <c r="P181" s="350"/>
      <c r="Q181" s="350"/>
      <c r="R181" s="350"/>
      <c r="S181" s="350"/>
      <c r="T181" s="350"/>
      <c r="U181" s="350"/>
    </row>
    <row r="182" spans="1:21" ht="12">
      <c r="A182" s="350"/>
      <c r="B182" s="351" t="s">
        <v>1</v>
      </c>
      <c r="C182" s="352" t="s">
        <v>1</v>
      </c>
      <c r="D182" s="350"/>
      <c r="E182" s="350"/>
      <c r="F182" s="350"/>
      <c r="G182" s="350"/>
      <c r="H182" s="350"/>
      <c r="I182" s="350"/>
      <c r="J182" s="350"/>
      <c r="K182" s="350"/>
      <c r="L182" s="350"/>
      <c r="M182" s="350"/>
      <c r="N182" s="350"/>
      <c r="O182" s="350"/>
      <c r="P182" s="350"/>
      <c r="Q182" s="350"/>
      <c r="R182" s="350"/>
      <c r="S182" s="350"/>
      <c r="T182" s="350"/>
      <c r="U182" s="350"/>
    </row>
    <row r="183" spans="3:31" ht="12">
      <c r="C183" s="359"/>
      <c r="AE183" s="190" t="s">
        <v>2778</v>
      </c>
    </row>
  </sheetData>
  <sheetProtection algorithmName="SHA-512" hashValue="1v6zcH9bxerZDE1ZzVIBGhvamaI21+EFOWLU94wS8f/syoIIhxSZ/s57PZ4QUg468mavqbVmXZ5+8ZE7qqTWZw==" saltValue="8mM0UhOro6+/G6dyxBxkJA==" spinCount="100000" sheet="1" scenarios="1"/>
  <protectedRanges>
    <protectedRange sqref="F100:F131 F133:F135 F137 F139:F141 F143 F145 F147 F149:F150 F152:F154 F156:F157 F159:F168 F170:F171 A177:G181" name="Oblast3"/>
    <protectedRange sqref="F9:F19 F21:F22 F25 F27:F43" name="Oblast1"/>
    <protectedRange sqref="F46:F64 F67:F69 F71:F72 F74 F76:F98" name="Oblast2"/>
  </protectedRanges>
  <mergeCells count="19">
    <mergeCell ref="C144:G144"/>
    <mergeCell ref="A1:G1"/>
    <mergeCell ref="C2:G2"/>
    <mergeCell ref="C3:G3"/>
    <mergeCell ref="C4:G4"/>
    <mergeCell ref="C23:G23"/>
    <mergeCell ref="C44:G44"/>
    <mergeCell ref="C65:G65"/>
    <mergeCell ref="C66:G66"/>
    <mergeCell ref="C136:G136"/>
    <mergeCell ref="C138:G138"/>
    <mergeCell ref="C142:G142"/>
    <mergeCell ref="A177:G181"/>
    <mergeCell ref="C146:G146"/>
    <mergeCell ref="C148:G148"/>
    <mergeCell ref="C151:G151"/>
    <mergeCell ref="C155:G155"/>
    <mergeCell ref="C158:G158"/>
    <mergeCell ref="A176:C176"/>
  </mergeCells>
  <printOptions/>
  <pageMargins left="0.590551181102362" right="0.393700787401575"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39"/>
  <sheetViews>
    <sheetView zoomScale="85" zoomScaleNormal="85" workbookViewId="0" topLeftCell="A1">
      <selection activeCell="F19" sqref="F19"/>
    </sheetView>
  </sheetViews>
  <sheetFormatPr defaultColWidth="9.140625" defaultRowHeight="12"/>
  <cols>
    <col min="1" max="1" width="11.421875" style="360" customWidth="1"/>
    <col min="2" max="2" width="19.7109375" style="360" customWidth="1"/>
    <col min="3" max="3" width="52.8515625" style="360" customWidth="1"/>
    <col min="4" max="4" width="10.00390625" style="360" customWidth="1"/>
    <col min="5" max="5" width="6.00390625" style="360" customWidth="1"/>
    <col min="6" max="6" width="11.00390625" style="735" customWidth="1"/>
    <col min="7" max="7" width="11.140625" style="735" customWidth="1"/>
    <col min="8" max="8" width="11.00390625" style="360" customWidth="1"/>
    <col min="9" max="9" width="11.28125" style="360" customWidth="1"/>
    <col min="10" max="10" width="12.28125" style="360" customWidth="1"/>
    <col min="11" max="11" width="12.421875" style="360" customWidth="1"/>
    <col min="12" max="256" width="8.8515625" style="360" customWidth="1"/>
    <col min="257" max="257" width="1.8515625" style="360" customWidth="1"/>
    <col min="258" max="258" width="6.421875" style="360" customWidth="1"/>
    <col min="259" max="259" width="3.140625" style="360" customWidth="1"/>
    <col min="260" max="260" width="4.8515625" style="360" customWidth="1"/>
    <col min="261" max="261" width="48.140625" style="360" customWidth="1"/>
    <col min="262" max="262" width="8.28125" style="360" customWidth="1"/>
    <col min="263" max="263" width="6.00390625" style="360" customWidth="1"/>
    <col min="264" max="264" width="11.00390625" style="360" customWidth="1"/>
    <col min="265" max="265" width="11.28125" style="360" customWidth="1"/>
    <col min="266" max="266" width="12.28125" style="360" customWidth="1"/>
    <col min="267" max="267" width="12.421875" style="360" customWidth="1"/>
    <col min="268" max="512" width="8.8515625" style="360" customWidth="1"/>
    <col min="513" max="513" width="1.8515625" style="360" customWidth="1"/>
    <col min="514" max="514" width="6.421875" style="360" customWidth="1"/>
    <col min="515" max="515" width="3.140625" style="360" customWidth="1"/>
    <col min="516" max="516" width="4.8515625" style="360" customWidth="1"/>
    <col min="517" max="517" width="48.140625" style="360" customWidth="1"/>
    <col min="518" max="518" width="8.28125" style="360" customWidth="1"/>
    <col min="519" max="519" width="6.00390625" style="360" customWidth="1"/>
    <col min="520" max="520" width="11.00390625" style="360" customWidth="1"/>
    <col min="521" max="521" width="11.28125" style="360" customWidth="1"/>
    <col min="522" max="522" width="12.28125" style="360" customWidth="1"/>
    <col min="523" max="523" width="12.421875" style="360" customWidth="1"/>
    <col min="524" max="768" width="8.8515625" style="360" customWidth="1"/>
    <col min="769" max="769" width="1.8515625" style="360" customWidth="1"/>
    <col min="770" max="770" width="6.421875" style="360" customWidth="1"/>
    <col min="771" max="771" width="3.140625" style="360" customWidth="1"/>
    <col min="772" max="772" width="4.8515625" style="360" customWidth="1"/>
    <col min="773" max="773" width="48.140625" style="360" customWidth="1"/>
    <col min="774" max="774" width="8.28125" style="360" customWidth="1"/>
    <col min="775" max="775" width="6.00390625" style="360" customWidth="1"/>
    <col min="776" max="776" width="11.00390625" style="360" customWidth="1"/>
    <col min="777" max="777" width="11.28125" style="360" customWidth="1"/>
    <col min="778" max="778" width="12.28125" style="360" customWidth="1"/>
    <col min="779" max="779" width="12.421875" style="360" customWidth="1"/>
    <col min="780" max="1024" width="8.8515625" style="360" customWidth="1"/>
    <col min="1025" max="1025" width="1.8515625" style="360" customWidth="1"/>
    <col min="1026" max="1026" width="6.421875" style="360" customWidth="1"/>
    <col min="1027" max="1027" width="3.140625" style="360" customWidth="1"/>
    <col min="1028" max="1028" width="4.8515625" style="360" customWidth="1"/>
    <col min="1029" max="1029" width="48.140625" style="360" customWidth="1"/>
    <col min="1030" max="1030" width="8.28125" style="360" customWidth="1"/>
    <col min="1031" max="1031" width="6.00390625" style="360" customWidth="1"/>
    <col min="1032" max="1032" width="11.00390625" style="360" customWidth="1"/>
    <col min="1033" max="1033" width="11.28125" style="360" customWidth="1"/>
    <col min="1034" max="1034" width="12.28125" style="360" customWidth="1"/>
    <col min="1035" max="1035" width="12.421875" style="360" customWidth="1"/>
    <col min="1036" max="1280" width="8.8515625" style="360" customWidth="1"/>
    <col min="1281" max="1281" width="1.8515625" style="360" customWidth="1"/>
    <col min="1282" max="1282" width="6.421875" style="360" customWidth="1"/>
    <col min="1283" max="1283" width="3.140625" style="360" customWidth="1"/>
    <col min="1284" max="1284" width="4.8515625" style="360" customWidth="1"/>
    <col min="1285" max="1285" width="48.140625" style="360" customWidth="1"/>
    <col min="1286" max="1286" width="8.28125" style="360" customWidth="1"/>
    <col min="1287" max="1287" width="6.00390625" style="360" customWidth="1"/>
    <col min="1288" max="1288" width="11.00390625" style="360" customWidth="1"/>
    <col min="1289" max="1289" width="11.28125" style="360" customWidth="1"/>
    <col min="1290" max="1290" width="12.28125" style="360" customWidth="1"/>
    <col min="1291" max="1291" width="12.421875" style="360" customWidth="1"/>
    <col min="1292" max="1536" width="8.8515625" style="360" customWidth="1"/>
    <col min="1537" max="1537" width="1.8515625" style="360" customWidth="1"/>
    <col min="1538" max="1538" width="6.421875" style="360" customWidth="1"/>
    <col min="1539" max="1539" width="3.140625" style="360" customWidth="1"/>
    <col min="1540" max="1540" width="4.8515625" style="360" customWidth="1"/>
    <col min="1541" max="1541" width="48.140625" style="360" customWidth="1"/>
    <col min="1542" max="1542" width="8.28125" style="360" customWidth="1"/>
    <col min="1543" max="1543" width="6.00390625" style="360" customWidth="1"/>
    <col min="1544" max="1544" width="11.00390625" style="360" customWidth="1"/>
    <col min="1545" max="1545" width="11.28125" style="360" customWidth="1"/>
    <col min="1546" max="1546" width="12.28125" style="360" customWidth="1"/>
    <col min="1547" max="1547" width="12.421875" style="360" customWidth="1"/>
    <col min="1548" max="1792" width="8.8515625" style="360" customWidth="1"/>
    <col min="1793" max="1793" width="1.8515625" style="360" customWidth="1"/>
    <col min="1794" max="1794" width="6.421875" style="360" customWidth="1"/>
    <col min="1795" max="1795" width="3.140625" style="360" customWidth="1"/>
    <col min="1796" max="1796" width="4.8515625" style="360" customWidth="1"/>
    <col min="1797" max="1797" width="48.140625" style="360" customWidth="1"/>
    <col min="1798" max="1798" width="8.28125" style="360" customWidth="1"/>
    <col min="1799" max="1799" width="6.00390625" style="360" customWidth="1"/>
    <col min="1800" max="1800" width="11.00390625" style="360" customWidth="1"/>
    <col min="1801" max="1801" width="11.28125" style="360" customWidth="1"/>
    <col min="1802" max="1802" width="12.28125" style="360" customWidth="1"/>
    <col min="1803" max="1803" width="12.421875" style="360" customWidth="1"/>
    <col min="1804" max="2048" width="8.8515625" style="360" customWidth="1"/>
    <col min="2049" max="2049" width="1.8515625" style="360" customWidth="1"/>
    <col min="2050" max="2050" width="6.421875" style="360" customWidth="1"/>
    <col min="2051" max="2051" width="3.140625" style="360" customWidth="1"/>
    <col min="2052" max="2052" width="4.8515625" style="360" customWidth="1"/>
    <col min="2053" max="2053" width="48.140625" style="360" customWidth="1"/>
    <col min="2054" max="2054" width="8.28125" style="360" customWidth="1"/>
    <col min="2055" max="2055" width="6.00390625" style="360" customWidth="1"/>
    <col min="2056" max="2056" width="11.00390625" style="360" customWidth="1"/>
    <col min="2057" max="2057" width="11.28125" style="360" customWidth="1"/>
    <col min="2058" max="2058" width="12.28125" style="360" customWidth="1"/>
    <col min="2059" max="2059" width="12.421875" style="360" customWidth="1"/>
    <col min="2060" max="2304" width="8.8515625" style="360" customWidth="1"/>
    <col min="2305" max="2305" width="1.8515625" style="360" customWidth="1"/>
    <col min="2306" max="2306" width="6.421875" style="360" customWidth="1"/>
    <col min="2307" max="2307" width="3.140625" style="360" customWidth="1"/>
    <col min="2308" max="2308" width="4.8515625" style="360" customWidth="1"/>
    <col min="2309" max="2309" width="48.140625" style="360" customWidth="1"/>
    <col min="2310" max="2310" width="8.28125" style="360" customWidth="1"/>
    <col min="2311" max="2311" width="6.00390625" style="360" customWidth="1"/>
    <col min="2312" max="2312" width="11.00390625" style="360" customWidth="1"/>
    <col min="2313" max="2313" width="11.28125" style="360" customWidth="1"/>
    <col min="2314" max="2314" width="12.28125" style="360" customWidth="1"/>
    <col min="2315" max="2315" width="12.421875" style="360" customWidth="1"/>
    <col min="2316" max="2560" width="8.8515625" style="360" customWidth="1"/>
    <col min="2561" max="2561" width="1.8515625" style="360" customWidth="1"/>
    <col min="2562" max="2562" width="6.421875" style="360" customWidth="1"/>
    <col min="2563" max="2563" width="3.140625" style="360" customWidth="1"/>
    <col min="2564" max="2564" width="4.8515625" style="360" customWidth="1"/>
    <col min="2565" max="2565" width="48.140625" style="360" customWidth="1"/>
    <col min="2566" max="2566" width="8.28125" style="360" customWidth="1"/>
    <col min="2567" max="2567" width="6.00390625" style="360" customWidth="1"/>
    <col min="2568" max="2568" width="11.00390625" style="360" customWidth="1"/>
    <col min="2569" max="2569" width="11.28125" style="360" customWidth="1"/>
    <col min="2570" max="2570" width="12.28125" style="360" customWidth="1"/>
    <col min="2571" max="2571" width="12.421875" style="360" customWidth="1"/>
    <col min="2572" max="2816" width="8.8515625" style="360" customWidth="1"/>
    <col min="2817" max="2817" width="1.8515625" style="360" customWidth="1"/>
    <col min="2818" max="2818" width="6.421875" style="360" customWidth="1"/>
    <col min="2819" max="2819" width="3.140625" style="360" customWidth="1"/>
    <col min="2820" max="2820" width="4.8515625" style="360" customWidth="1"/>
    <col min="2821" max="2821" width="48.140625" style="360" customWidth="1"/>
    <col min="2822" max="2822" width="8.28125" style="360" customWidth="1"/>
    <col min="2823" max="2823" width="6.00390625" style="360" customWidth="1"/>
    <col min="2824" max="2824" width="11.00390625" style="360" customWidth="1"/>
    <col min="2825" max="2825" width="11.28125" style="360" customWidth="1"/>
    <col min="2826" max="2826" width="12.28125" style="360" customWidth="1"/>
    <col min="2827" max="2827" width="12.421875" style="360" customWidth="1"/>
    <col min="2828" max="3072" width="8.8515625" style="360" customWidth="1"/>
    <col min="3073" max="3073" width="1.8515625" style="360" customWidth="1"/>
    <col min="3074" max="3074" width="6.421875" style="360" customWidth="1"/>
    <col min="3075" max="3075" width="3.140625" style="360" customWidth="1"/>
    <col min="3076" max="3076" width="4.8515625" style="360" customWidth="1"/>
    <col min="3077" max="3077" width="48.140625" style="360" customWidth="1"/>
    <col min="3078" max="3078" width="8.28125" style="360" customWidth="1"/>
    <col min="3079" max="3079" width="6.00390625" style="360" customWidth="1"/>
    <col min="3080" max="3080" width="11.00390625" style="360" customWidth="1"/>
    <col min="3081" max="3081" width="11.28125" style="360" customWidth="1"/>
    <col min="3082" max="3082" width="12.28125" style="360" customWidth="1"/>
    <col min="3083" max="3083" width="12.421875" style="360" customWidth="1"/>
    <col min="3084" max="3328" width="8.8515625" style="360" customWidth="1"/>
    <col min="3329" max="3329" width="1.8515625" style="360" customWidth="1"/>
    <col min="3330" max="3330" width="6.421875" style="360" customWidth="1"/>
    <col min="3331" max="3331" width="3.140625" style="360" customWidth="1"/>
    <col min="3332" max="3332" width="4.8515625" style="360" customWidth="1"/>
    <col min="3333" max="3333" width="48.140625" style="360" customWidth="1"/>
    <col min="3334" max="3334" width="8.28125" style="360" customWidth="1"/>
    <col min="3335" max="3335" width="6.00390625" style="360" customWidth="1"/>
    <col min="3336" max="3336" width="11.00390625" style="360" customWidth="1"/>
    <col min="3337" max="3337" width="11.28125" style="360" customWidth="1"/>
    <col min="3338" max="3338" width="12.28125" style="360" customWidth="1"/>
    <col min="3339" max="3339" width="12.421875" style="360" customWidth="1"/>
    <col min="3340" max="3584" width="8.8515625" style="360" customWidth="1"/>
    <col min="3585" max="3585" width="1.8515625" style="360" customWidth="1"/>
    <col min="3586" max="3586" width="6.421875" style="360" customWidth="1"/>
    <col min="3587" max="3587" width="3.140625" style="360" customWidth="1"/>
    <col min="3588" max="3588" width="4.8515625" style="360" customWidth="1"/>
    <col min="3589" max="3589" width="48.140625" style="360" customWidth="1"/>
    <col min="3590" max="3590" width="8.28125" style="360" customWidth="1"/>
    <col min="3591" max="3591" width="6.00390625" style="360" customWidth="1"/>
    <col min="3592" max="3592" width="11.00390625" style="360" customWidth="1"/>
    <col min="3593" max="3593" width="11.28125" style="360" customWidth="1"/>
    <col min="3594" max="3594" width="12.28125" style="360" customWidth="1"/>
    <col min="3595" max="3595" width="12.421875" style="360" customWidth="1"/>
    <col min="3596" max="3840" width="8.8515625" style="360" customWidth="1"/>
    <col min="3841" max="3841" width="1.8515625" style="360" customWidth="1"/>
    <col min="3842" max="3842" width="6.421875" style="360" customWidth="1"/>
    <col min="3843" max="3843" width="3.140625" style="360" customWidth="1"/>
    <col min="3844" max="3844" width="4.8515625" style="360" customWidth="1"/>
    <col min="3845" max="3845" width="48.140625" style="360" customWidth="1"/>
    <col min="3846" max="3846" width="8.28125" style="360" customWidth="1"/>
    <col min="3847" max="3847" width="6.00390625" style="360" customWidth="1"/>
    <col min="3848" max="3848" width="11.00390625" style="360" customWidth="1"/>
    <col min="3849" max="3849" width="11.28125" style="360" customWidth="1"/>
    <col min="3850" max="3850" width="12.28125" style="360" customWidth="1"/>
    <col min="3851" max="3851" width="12.421875" style="360" customWidth="1"/>
    <col min="3852" max="4096" width="8.8515625" style="360" customWidth="1"/>
    <col min="4097" max="4097" width="1.8515625" style="360" customWidth="1"/>
    <col min="4098" max="4098" width="6.421875" style="360" customWidth="1"/>
    <col min="4099" max="4099" width="3.140625" style="360" customWidth="1"/>
    <col min="4100" max="4100" width="4.8515625" style="360" customWidth="1"/>
    <col min="4101" max="4101" width="48.140625" style="360" customWidth="1"/>
    <col min="4102" max="4102" width="8.28125" style="360" customWidth="1"/>
    <col min="4103" max="4103" width="6.00390625" style="360" customWidth="1"/>
    <col min="4104" max="4104" width="11.00390625" style="360" customWidth="1"/>
    <col min="4105" max="4105" width="11.28125" style="360" customWidth="1"/>
    <col min="4106" max="4106" width="12.28125" style="360" customWidth="1"/>
    <col min="4107" max="4107" width="12.421875" style="360" customWidth="1"/>
    <col min="4108" max="4352" width="8.8515625" style="360" customWidth="1"/>
    <col min="4353" max="4353" width="1.8515625" style="360" customWidth="1"/>
    <col min="4354" max="4354" width="6.421875" style="360" customWidth="1"/>
    <col min="4355" max="4355" width="3.140625" style="360" customWidth="1"/>
    <col min="4356" max="4356" width="4.8515625" style="360" customWidth="1"/>
    <col min="4357" max="4357" width="48.140625" style="360" customWidth="1"/>
    <col min="4358" max="4358" width="8.28125" style="360" customWidth="1"/>
    <col min="4359" max="4359" width="6.00390625" style="360" customWidth="1"/>
    <col min="4360" max="4360" width="11.00390625" style="360" customWidth="1"/>
    <col min="4361" max="4361" width="11.28125" style="360" customWidth="1"/>
    <col min="4362" max="4362" width="12.28125" style="360" customWidth="1"/>
    <col min="4363" max="4363" width="12.421875" style="360" customWidth="1"/>
    <col min="4364" max="4608" width="8.8515625" style="360" customWidth="1"/>
    <col min="4609" max="4609" width="1.8515625" style="360" customWidth="1"/>
    <col min="4610" max="4610" width="6.421875" style="360" customWidth="1"/>
    <col min="4611" max="4611" width="3.140625" style="360" customWidth="1"/>
    <col min="4612" max="4612" width="4.8515625" style="360" customWidth="1"/>
    <col min="4613" max="4613" width="48.140625" style="360" customWidth="1"/>
    <col min="4614" max="4614" width="8.28125" style="360" customWidth="1"/>
    <col min="4615" max="4615" width="6.00390625" style="360" customWidth="1"/>
    <col min="4616" max="4616" width="11.00390625" style="360" customWidth="1"/>
    <col min="4617" max="4617" width="11.28125" style="360" customWidth="1"/>
    <col min="4618" max="4618" width="12.28125" style="360" customWidth="1"/>
    <col min="4619" max="4619" width="12.421875" style="360" customWidth="1"/>
    <col min="4620" max="4864" width="8.8515625" style="360" customWidth="1"/>
    <col min="4865" max="4865" width="1.8515625" style="360" customWidth="1"/>
    <col min="4866" max="4866" width="6.421875" style="360" customWidth="1"/>
    <col min="4867" max="4867" width="3.140625" style="360" customWidth="1"/>
    <col min="4868" max="4868" width="4.8515625" style="360" customWidth="1"/>
    <col min="4869" max="4869" width="48.140625" style="360" customWidth="1"/>
    <col min="4870" max="4870" width="8.28125" style="360" customWidth="1"/>
    <col min="4871" max="4871" width="6.00390625" style="360" customWidth="1"/>
    <col min="4872" max="4872" width="11.00390625" style="360" customWidth="1"/>
    <col min="4873" max="4873" width="11.28125" style="360" customWidth="1"/>
    <col min="4874" max="4874" width="12.28125" style="360" customWidth="1"/>
    <col min="4875" max="4875" width="12.421875" style="360" customWidth="1"/>
    <col min="4876" max="5120" width="8.8515625" style="360" customWidth="1"/>
    <col min="5121" max="5121" width="1.8515625" style="360" customWidth="1"/>
    <col min="5122" max="5122" width="6.421875" style="360" customWidth="1"/>
    <col min="5123" max="5123" width="3.140625" style="360" customWidth="1"/>
    <col min="5124" max="5124" width="4.8515625" style="360" customWidth="1"/>
    <col min="5125" max="5125" width="48.140625" style="360" customWidth="1"/>
    <col min="5126" max="5126" width="8.28125" style="360" customWidth="1"/>
    <col min="5127" max="5127" width="6.00390625" style="360" customWidth="1"/>
    <col min="5128" max="5128" width="11.00390625" style="360" customWidth="1"/>
    <col min="5129" max="5129" width="11.28125" style="360" customWidth="1"/>
    <col min="5130" max="5130" width="12.28125" style="360" customWidth="1"/>
    <col min="5131" max="5131" width="12.421875" style="360" customWidth="1"/>
    <col min="5132" max="5376" width="8.8515625" style="360" customWidth="1"/>
    <col min="5377" max="5377" width="1.8515625" style="360" customWidth="1"/>
    <col min="5378" max="5378" width="6.421875" style="360" customWidth="1"/>
    <col min="5379" max="5379" width="3.140625" style="360" customWidth="1"/>
    <col min="5380" max="5380" width="4.8515625" style="360" customWidth="1"/>
    <col min="5381" max="5381" width="48.140625" style="360" customWidth="1"/>
    <col min="5382" max="5382" width="8.28125" style="360" customWidth="1"/>
    <col min="5383" max="5383" width="6.00390625" style="360" customWidth="1"/>
    <col min="5384" max="5384" width="11.00390625" style="360" customWidth="1"/>
    <col min="5385" max="5385" width="11.28125" style="360" customWidth="1"/>
    <col min="5386" max="5386" width="12.28125" style="360" customWidth="1"/>
    <col min="5387" max="5387" width="12.421875" style="360" customWidth="1"/>
    <col min="5388" max="5632" width="8.8515625" style="360" customWidth="1"/>
    <col min="5633" max="5633" width="1.8515625" style="360" customWidth="1"/>
    <col min="5634" max="5634" width="6.421875" style="360" customWidth="1"/>
    <col min="5635" max="5635" width="3.140625" style="360" customWidth="1"/>
    <col min="5636" max="5636" width="4.8515625" style="360" customWidth="1"/>
    <col min="5637" max="5637" width="48.140625" style="360" customWidth="1"/>
    <col min="5638" max="5638" width="8.28125" style="360" customWidth="1"/>
    <col min="5639" max="5639" width="6.00390625" style="360" customWidth="1"/>
    <col min="5640" max="5640" width="11.00390625" style="360" customWidth="1"/>
    <col min="5641" max="5641" width="11.28125" style="360" customWidth="1"/>
    <col min="5642" max="5642" width="12.28125" style="360" customWidth="1"/>
    <col min="5643" max="5643" width="12.421875" style="360" customWidth="1"/>
    <col min="5644" max="5888" width="8.8515625" style="360" customWidth="1"/>
    <col min="5889" max="5889" width="1.8515625" style="360" customWidth="1"/>
    <col min="5890" max="5890" width="6.421875" style="360" customWidth="1"/>
    <col min="5891" max="5891" width="3.140625" style="360" customWidth="1"/>
    <col min="5892" max="5892" width="4.8515625" style="360" customWidth="1"/>
    <col min="5893" max="5893" width="48.140625" style="360" customWidth="1"/>
    <col min="5894" max="5894" width="8.28125" style="360" customWidth="1"/>
    <col min="5895" max="5895" width="6.00390625" style="360" customWidth="1"/>
    <col min="5896" max="5896" width="11.00390625" style="360" customWidth="1"/>
    <col min="5897" max="5897" width="11.28125" style="360" customWidth="1"/>
    <col min="5898" max="5898" width="12.28125" style="360" customWidth="1"/>
    <col min="5899" max="5899" width="12.421875" style="360" customWidth="1"/>
    <col min="5900" max="6144" width="8.8515625" style="360" customWidth="1"/>
    <col min="6145" max="6145" width="1.8515625" style="360" customWidth="1"/>
    <col min="6146" max="6146" width="6.421875" style="360" customWidth="1"/>
    <col min="6147" max="6147" width="3.140625" style="360" customWidth="1"/>
    <col min="6148" max="6148" width="4.8515625" style="360" customWidth="1"/>
    <col min="6149" max="6149" width="48.140625" style="360" customWidth="1"/>
    <col min="6150" max="6150" width="8.28125" style="360" customWidth="1"/>
    <col min="6151" max="6151" width="6.00390625" style="360" customWidth="1"/>
    <col min="6152" max="6152" width="11.00390625" style="360" customWidth="1"/>
    <col min="6153" max="6153" width="11.28125" style="360" customWidth="1"/>
    <col min="6154" max="6154" width="12.28125" style="360" customWidth="1"/>
    <col min="6155" max="6155" width="12.421875" style="360" customWidth="1"/>
    <col min="6156" max="6400" width="8.8515625" style="360" customWidth="1"/>
    <col min="6401" max="6401" width="1.8515625" style="360" customWidth="1"/>
    <col min="6402" max="6402" width="6.421875" style="360" customWidth="1"/>
    <col min="6403" max="6403" width="3.140625" style="360" customWidth="1"/>
    <col min="6404" max="6404" width="4.8515625" style="360" customWidth="1"/>
    <col min="6405" max="6405" width="48.140625" style="360" customWidth="1"/>
    <col min="6406" max="6406" width="8.28125" style="360" customWidth="1"/>
    <col min="6407" max="6407" width="6.00390625" style="360" customWidth="1"/>
    <col min="6408" max="6408" width="11.00390625" style="360" customWidth="1"/>
    <col min="6409" max="6409" width="11.28125" style="360" customWidth="1"/>
    <col min="6410" max="6410" width="12.28125" style="360" customWidth="1"/>
    <col min="6411" max="6411" width="12.421875" style="360" customWidth="1"/>
    <col min="6412" max="6656" width="8.8515625" style="360" customWidth="1"/>
    <col min="6657" max="6657" width="1.8515625" style="360" customWidth="1"/>
    <col min="6658" max="6658" width="6.421875" style="360" customWidth="1"/>
    <col min="6659" max="6659" width="3.140625" style="360" customWidth="1"/>
    <col min="6660" max="6660" width="4.8515625" style="360" customWidth="1"/>
    <col min="6661" max="6661" width="48.140625" style="360" customWidth="1"/>
    <col min="6662" max="6662" width="8.28125" style="360" customWidth="1"/>
    <col min="6663" max="6663" width="6.00390625" style="360" customWidth="1"/>
    <col min="6664" max="6664" width="11.00390625" style="360" customWidth="1"/>
    <col min="6665" max="6665" width="11.28125" style="360" customWidth="1"/>
    <col min="6666" max="6666" width="12.28125" style="360" customWidth="1"/>
    <col min="6667" max="6667" width="12.421875" style="360" customWidth="1"/>
    <col min="6668" max="6912" width="8.8515625" style="360" customWidth="1"/>
    <col min="6913" max="6913" width="1.8515625" style="360" customWidth="1"/>
    <col min="6914" max="6914" width="6.421875" style="360" customWidth="1"/>
    <col min="6915" max="6915" width="3.140625" style="360" customWidth="1"/>
    <col min="6916" max="6916" width="4.8515625" style="360" customWidth="1"/>
    <col min="6917" max="6917" width="48.140625" style="360" customWidth="1"/>
    <col min="6918" max="6918" width="8.28125" style="360" customWidth="1"/>
    <col min="6919" max="6919" width="6.00390625" style="360" customWidth="1"/>
    <col min="6920" max="6920" width="11.00390625" style="360" customWidth="1"/>
    <col min="6921" max="6921" width="11.28125" style="360" customWidth="1"/>
    <col min="6922" max="6922" width="12.28125" style="360" customWidth="1"/>
    <col min="6923" max="6923" width="12.421875" style="360" customWidth="1"/>
    <col min="6924" max="7168" width="8.8515625" style="360" customWidth="1"/>
    <col min="7169" max="7169" width="1.8515625" style="360" customWidth="1"/>
    <col min="7170" max="7170" width="6.421875" style="360" customWidth="1"/>
    <col min="7171" max="7171" width="3.140625" style="360" customWidth="1"/>
    <col min="7172" max="7172" width="4.8515625" style="360" customWidth="1"/>
    <col min="7173" max="7173" width="48.140625" style="360" customWidth="1"/>
    <col min="7174" max="7174" width="8.28125" style="360" customWidth="1"/>
    <col min="7175" max="7175" width="6.00390625" style="360" customWidth="1"/>
    <col min="7176" max="7176" width="11.00390625" style="360" customWidth="1"/>
    <col min="7177" max="7177" width="11.28125" style="360" customWidth="1"/>
    <col min="7178" max="7178" width="12.28125" style="360" customWidth="1"/>
    <col min="7179" max="7179" width="12.421875" style="360" customWidth="1"/>
    <col min="7180" max="7424" width="8.8515625" style="360" customWidth="1"/>
    <col min="7425" max="7425" width="1.8515625" style="360" customWidth="1"/>
    <col min="7426" max="7426" width="6.421875" style="360" customWidth="1"/>
    <col min="7427" max="7427" width="3.140625" style="360" customWidth="1"/>
    <col min="7428" max="7428" width="4.8515625" style="360" customWidth="1"/>
    <col min="7429" max="7429" width="48.140625" style="360" customWidth="1"/>
    <col min="7430" max="7430" width="8.28125" style="360" customWidth="1"/>
    <col min="7431" max="7431" width="6.00390625" style="360" customWidth="1"/>
    <col min="7432" max="7432" width="11.00390625" style="360" customWidth="1"/>
    <col min="7433" max="7433" width="11.28125" style="360" customWidth="1"/>
    <col min="7434" max="7434" width="12.28125" style="360" customWidth="1"/>
    <col min="7435" max="7435" width="12.421875" style="360" customWidth="1"/>
    <col min="7436" max="7680" width="8.8515625" style="360" customWidth="1"/>
    <col min="7681" max="7681" width="1.8515625" style="360" customWidth="1"/>
    <col min="7682" max="7682" width="6.421875" style="360" customWidth="1"/>
    <col min="7683" max="7683" width="3.140625" style="360" customWidth="1"/>
    <col min="7684" max="7684" width="4.8515625" style="360" customWidth="1"/>
    <col min="7685" max="7685" width="48.140625" style="360" customWidth="1"/>
    <col min="7686" max="7686" width="8.28125" style="360" customWidth="1"/>
    <col min="7687" max="7687" width="6.00390625" style="360" customWidth="1"/>
    <col min="7688" max="7688" width="11.00390625" style="360" customWidth="1"/>
    <col min="7689" max="7689" width="11.28125" style="360" customWidth="1"/>
    <col min="7690" max="7690" width="12.28125" style="360" customWidth="1"/>
    <col min="7691" max="7691" width="12.421875" style="360" customWidth="1"/>
    <col min="7692" max="7936" width="8.8515625" style="360" customWidth="1"/>
    <col min="7937" max="7937" width="1.8515625" style="360" customWidth="1"/>
    <col min="7938" max="7938" width="6.421875" style="360" customWidth="1"/>
    <col min="7939" max="7939" width="3.140625" style="360" customWidth="1"/>
    <col min="7940" max="7940" width="4.8515625" style="360" customWidth="1"/>
    <col min="7941" max="7941" width="48.140625" style="360" customWidth="1"/>
    <col min="7942" max="7942" width="8.28125" style="360" customWidth="1"/>
    <col min="7943" max="7943" width="6.00390625" style="360" customWidth="1"/>
    <col min="7944" max="7944" width="11.00390625" style="360" customWidth="1"/>
    <col min="7945" max="7945" width="11.28125" style="360" customWidth="1"/>
    <col min="7946" max="7946" width="12.28125" style="360" customWidth="1"/>
    <col min="7947" max="7947" width="12.421875" style="360" customWidth="1"/>
    <col min="7948" max="8192" width="8.8515625" style="360" customWidth="1"/>
    <col min="8193" max="8193" width="1.8515625" style="360" customWidth="1"/>
    <col min="8194" max="8194" width="6.421875" style="360" customWidth="1"/>
    <col min="8195" max="8195" width="3.140625" style="360" customWidth="1"/>
    <col min="8196" max="8196" width="4.8515625" style="360" customWidth="1"/>
    <col min="8197" max="8197" width="48.140625" style="360" customWidth="1"/>
    <col min="8198" max="8198" width="8.28125" style="360" customWidth="1"/>
    <col min="8199" max="8199" width="6.00390625" style="360" customWidth="1"/>
    <col min="8200" max="8200" width="11.00390625" style="360" customWidth="1"/>
    <col min="8201" max="8201" width="11.28125" style="360" customWidth="1"/>
    <col min="8202" max="8202" width="12.28125" style="360" customWidth="1"/>
    <col min="8203" max="8203" width="12.421875" style="360" customWidth="1"/>
    <col min="8204" max="8448" width="8.8515625" style="360" customWidth="1"/>
    <col min="8449" max="8449" width="1.8515625" style="360" customWidth="1"/>
    <col min="8450" max="8450" width="6.421875" style="360" customWidth="1"/>
    <col min="8451" max="8451" width="3.140625" style="360" customWidth="1"/>
    <col min="8452" max="8452" width="4.8515625" style="360" customWidth="1"/>
    <col min="8453" max="8453" width="48.140625" style="360" customWidth="1"/>
    <col min="8454" max="8454" width="8.28125" style="360" customWidth="1"/>
    <col min="8455" max="8455" width="6.00390625" style="360" customWidth="1"/>
    <col min="8456" max="8456" width="11.00390625" style="360" customWidth="1"/>
    <col min="8457" max="8457" width="11.28125" style="360" customWidth="1"/>
    <col min="8458" max="8458" width="12.28125" style="360" customWidth="1"/>
    <col min="8459" max="8459" width="12.421875" style="360" customWidth="1"/>
    <col min="8460" max="8704" width="8.8515625" style="360" customWidth="1"/>
    <col min="8705" max="8705" width="1.8515625" style="360" customWidth="1"/>
    <col min="8706" max="8706" width="6.421875" style="360" customWidth="1"/>
    <col min="8707" max="8707" width="3.140625" style="360" customWidth="1"/>
    <col min="8708" max="8708" width="4.8515625" style="360" customWidth="1"/>
    <col min="8709" max="8709" width="48.140625" style="360" customWidth="1"/>
    <col min="8710" max="8710" width="8.28125" style="360" customWidth="1"/>
    <col min="8711" max="8711" width="6.00390625" style="360" customWidth="1"/>
    <col min="8712" max="8712" width="11.00390625" style="360" customWidth="1"/>
    <col min="8713" max="8713" width="11.28125" style="360" customWidth="1"/>
    <col min="8714" max="8714" width="12.28125" style="360" customWidth="1"/>
    <col min="8715" max="8715" width="12.421875" style="360" customWidth="1"/>
    <col min="8716" max="8960" width="8.8515625" style="360" customWidth="1"/>
    <col min="8961" max="8961" width="1.8515625" style="360" customWidth="1"/>
    <col min="8962" max="8962" width="6.421875" style="360" customWidth="1"/>
    <col min="8963" max="8963" width="3.140625" style="360" customWidth="1"/>
    <col min="8964" max="8964" width="4.8515625" style="360" customWidth="1"/>
    <col min="8965" max="8965" width="48.140625" style="360" customWidth="1"/>
    <col min="8966" max="8966" width="8.28125" style="360" customWidth="1"/>
    <col min="8967" max="8967" width="6.00390625" style="360" customWidth="1"/>
    <col min="8968" max="8968" width="11.00390625" style="360" customWidth="1"/>
    <col min="8969" max="8969" width="11.28125" style="360" customWidth="1"/>
    <col min="8970" max="8970" width="12.28125" style="360" customWidth="1"/>
    <col min="8971" max="8971" width="12.421875" style="360" customWidth="1"/>
    <col min="8972" max="9216" width="8.8515625" style="360" customWidth="1"/>
    <col min="9217" max="9217" width="1.8515625" style="360" customWidth="1"/>
    <col min="9218" max="9218" width="6.421875" style="360" customWidth="1"/>
    <col min="9219" max="9219" width="3.140625" style="360" customWidth="1"/>
    <col min="9220" max="9220" width="4.8515625" style="360" customWidth="1"/>
    <col min="9221" max="9221" width="48.140625" style="360" customWidth="1"/>
    <col min="9222" max="9222" width="8.28125" style="360" customWidth="1"/>
    <col min="9223" max="9223" width="6.00390625" style="360" customWidth="1"/>
    <col min="9224" max="9224" width="11.00390625" style="360" customWidth="1"/>
    <col min="9225" max="9225" width="11.28125" style="360" customWidth="1"/>
    <col min="9226" max="9226" width="12.28125" style="360" customWidth="1"/>
    <col min="9227" max="9227" width="12.421875" style="360" customWidth="1"/>
    <col min="9228" max="9472" width="8.8515625" style="360" customWidth="1"/>
    <col min="9473" max="9473" width="1.8515625" style="360" customWidth="1"/>
    <col min="9474" max="9474" width="6.421875" style="360" customWidth="1"/>
    <col min="9475" max="9475" width="3.140625" style="360" customWidth="1"/>
    <col min="9476" max="9476" width="4.8515625" style="360" customWidth="1"/>
    <col min="9477" max="9477" width="48.140625" style="360" customWidth="1"/>
    <col min="9478" max="9478" width="8.28125" style="360" customWidth="1"/>
    <col min="9479" max="9479" width="6.00390625" style="360" customWidth="1"/>
    <col min="9480" max="9480" width="11.00390625" style="360" customWidth="1"/>
    <col min="9481" max="9481" width="11.28125" style="360" customWidth="1"/>
    <col min="9482" max="9482" width="12.28125" style="360" customWidth="1"/>
    <col min="9483" max="9483" width="12.421875" style="360" customWidth="1"/>
    <col min="9484" max="9728" width="8.8515625" style="360" customWidth="1"/>
    <col min="9729" max="9729" width="1.8515625" style="360" customWidth="1"/>
    <col min="9730" max="9730" width="6.421875" style="360" customWidth="1"/>
    <col min="9731" max="9731" width="3.140625" style="360" customWidth="1"/>
    <col min="9732" max="9732" width="4.8515625" style="360" customWidth="1"/>
    <col min="9733" max="9733" width="48.140625" style="360" customWidth="1"/>
    <col min="9734" max="9734" width="8.28125" style="360" customWidth="1"/>
    <col min="9735" max="9735" width="6.00390625" style="360" customWidth="1"/>
    <col min="9736" max="9736" width="11.00390625" style="360" customWidth="1"/>
    <col min="9737" max="9737" width="11.28125" style="360" customWidth="1"/>
    <col min="9738" max="9738" width="12.28125" style="360" customWidth="1"/>
    <col min="9739" max="9739" width="12.421875" style="360" customWidth="1"/>
    <col min="9740" max="9984" width="8.8515625" style="360" customWidth="1"/>
    <col min="9985" max="9985" width="1.8515625" style="360" customWidth="1"/>
    <col min="9986" max="9986" width="6.421875" style="360" customWidth="1"/>
    <col min="9987" max="9987" width="3.140625" style="360" customWidth="1"/>
    <col min="9988" max="9988" width="4.8515625" style="360" customWidth="1"/>
    <col min="9989" max="9989" width="48.140625" style="360" customWidth="1"/>
    <col min="9990" max="9990" width="8.28125" style="360" customWidth="1"/>
    <col min="9991" max="9991" width="6.00390625" style="360" customWidth="1"/>
    <col min="9992" max="9992" width="11.00390625" style="360" customWidth="1"/>
    <col min="9993" max="9993" width="11.28125" style="360" customWidth="1"/>
    <col min="9994" max="9994" width="12.28125" style="360" customWidth="1"/>
    <col min="9995" max="9995" width="12.421875" style="360" customWidth="1"/>
    <col min="9996" max="10240" width="8.8515625" style="360" customWidth="1"/>
    <col min="10241" max="10241" width="1.8515625" style="360" customWidth="1"/>
    <col min="10242" max="10242" width="6.421875" style="360" customWidth="1"/>
    <col min="10243" max="10243" width="3.140625" style="360" customWidth="1"/>
    <col min="10244" max="10244" width="4.8515625" style="360" customWidth="1"/>
    <col min="10245" max="10245" width="48.140625" style="360" customWidth="1"/>
    <col min="10246" max="10246" width="8.28125" style="360" customWidth="1"/>
    <col min="10247" max="10247" width="6.00390625" style="360" customWidth="1"/>
    <col min="10248" max="10248" width="11.00390625" style="360" customWidth="1"/>
    <col min="10249" max="10249" width="11.28125" style="360" customWidth="1"/>
    <col min="10250" max="10250" width="12.28125" style="360" customWidth="1"/>
    <col min="10251" max="10251" width="12.421875" style="360" customWidth="1"/>
    <col min="10252" max="10496" width="8.8515625" style="360" customWidth="1"/>
    <col min="10497" max="10497" width="1.8515625" style="360" customWidth="1"/>
    <col min="10498" max="10498" width="6.421875" style="360" customWidth="1"/>
    <col min="10499" max="10499" width="3.140625" style="360" customWidth="1"/>
    <col min="10500" max="10500" width="4.8515625" style="360" customWidth="1"/>
    <col min="10501" max="10501" width="48.140625" style="360" customWidth="1"/>
    <col min="10502" max="10502" width="8.28125" style="360" customWidth="1"/>
    <col min="10503" max="10503" width="6.00390625" style="360" customWidth="1"/>
    <col min="10504" max="10504" width="11.00390625" style="360" customWidth="1"/>
    <col min="10505" max="10505" width="11.28125" style="360" customWidth="1"/>
    <col min="10506" max="10506" width="12.28125" style="360" customWidth="1"/>
    <col min="10507" max="10507" width="12.421875" style="360" customWidth="1"/>
    <col min="10508" max="10752" width="8.8515625" style="360" customWidth="1"/>
    <col min="10753" max="10753" width="1.8515625" style="360" customWidth="1"/>
    <col min="10754" max="10754" width="6.421875" style="360" customWidth="1"/>
    <col min="10755" max="10755" width="3.140625" style="360" customWidth="1"/>
    <col min="10756" max="10756" width="4.8515625" style="360" customWidth="1"/>
    <col min="10757" max="10757" width="48.140625" style="360" customWidth="1"/>
    <col min="10758" max="10758" width="8.28125" style="360" customWidth="1"/>
    <col min="10759" max="10759" width="6.00390625" style="360" customWidth="1"/>
    <col min="10760" max="10760" width="11.00390625" style="360" customWidth="1"/>
    <col min="10761" max="10761" width="11.28125" style="360" customWidth="1"/>
    <col min="10762" max="10762" width="12.28125" style="360" customWidth="1"/>
    <col min="10763" max="10763" width="12.421875" style="360" customWidth="1"/>
    <col min="10764" max="11008" width="8.8515625" style="360" customWidth="1"/>
    <col min="11009" max="11009" width="1.8515625" style="360" customWidth="1"/>
    <col min="11010" max="11010" width="6.421875" style="360" customWidth="1"/>
    <col min="11011" max="11011" width="3.140625" style="360" customWidth="1"/>
    <col min="11012" max="11012" width="4.8515625" style="360" customWidth="1"/>
    <col min="11013" max="11013" width="48.140625" style="360" customWidth="1"/>
    <col min="11014" max="11014" width="8.28125" style="360" customWidth="1"/>
    <col min="11015" max="11015" width="6.00390625" style="360" customWidth="1"/>
    <col min="11016" max="11016" width="11.00390625" style="360" customWidth="1"/>
    <col min="11017" max="11017" width="11.28125" style="360" customWidth="1"/>
    <col min="11018" max="11018" width="12.28125" style="360" customWidth="1"/>
    <col min="11019" max="11019" width="12.421875" style="360" customWidth="1"/>
    <col min="11020" max="11264" width="8.8515625" style="360" customWidth="1"/>
    <col min="11265" max="11265" width="1.8515625" style="360" customWidth="1"/>
    <col min="11266" max="11266" width="6.421875" style="360" customWidth="1"/>
    <col min="11267" max="11267" width="3.140625" style="360" customWidth="1"/>
    <col min="11268" max="11268" width="4.8515625" style="360" customWidth="1"/>
    <col min="11269" max="11269" width="48.140625" style="360" customWidth="1"/>
    <col min="11270" max="11270" width="8.28125" style="360" customWidth="1"/>
    <col min="11271" max="11271" width="6.00390625" style="360" customWidth="1"/>
    <col min="11272" max="11272" width="11.00390625" style="360" customWidth="1"/>
    <col min="11273" max="11273" width="11.28125" style="360" customWidth="1"/>
    <col min="11274" max="11274" width="12.28125" style="360" customWidth="1"/>
    <col min="11275" max="11275" width="12.421875" style="360" customWidth="1"/>
    <col min="11276" max="11520" width="8.8515625" style="360" customWidth="1"/>
    <col min="11521" max="11521" width="1.8515625" style="360" customWidth="1"/>
    <col min="11522" max="11522" width="6.421875" style="360" customWidth="1"/>
    <col min="11523" max="11523" width="3.140625" style="360" customWidth="1"/>
    <col min="11524" max="11524" width="4.8515625" style="360" customWidth="1"/>
    <col min="11525" max="11525" width="48.140625" style="360" customWidth="1"/>
    <col min="11526" max="11526" width="8.28125" style="360" customWidth="1"/>
    <col min="11527" max="11527" width="6.00390625" style="360" customWidth="1"/>
    <col min="11528" max="11528" width="11.00390625" style="360" customWidth="1"/>
    <col min="11529" max="11529" width="11.28125" style="360" customWidth="1"/>
    <col min="11530" max="11530" width="12.28125" style="360" customWidth="1"/>
    <col min="11531" max="11531" width="12.421875" style="360" customWidth="1"/>
    <col min="11532" max="11776" width="8.8515625" style="360" customWidth="1"/>
    <col min="11777" max="11777" width="1.8515625" style="360" customWidth="1"/>
    <col min="11778" max="11778" width="6.421875" style="360" customWidth="1"/>
    <col min="11779" max="11779" width="3.140625" style="360" customWidth="1"/>
    <col min="11780" max="11780" width="4.8515625" style="360" customWidth="1"/>
    <col min="11781" max="11781" width="48.140625" style="360" customWidth="1"/>
    <col min="11782" max="11782" width="8.28125" style="360" customWidth="1"/>
    <col min="11783" max="11783" width="6.00390625" style="360" customWidth="1"/>
    <col min="11784" max="11784" width="11.00390625" style="360" customWidth="1"/>
    <col min="11785" max="11785" width="11.28125" style="360" customWidth="1"/>
    <col min="11786" max="11786" width="12.28125" style="360" customWidth="1"/>
    <col min="11787" max="11787" width="12.421875" style="360" customWidth="1"/>
    <col min="11788" max="12032" width="8.8515625" style="360" customWidth="1"/>
    <col min="12033" max="12033" width="1.8515625" style="360" customWidth="1"/>
    <col min="12034" max="12034" width="6.421875" style="360" customWidth="1"/>
    <col min="12035" max="12035" width="3.140625" style="360" customWidth="1"/>
    <col min="12036" max="12036" width="4.8515625" style="360" customWidth="1"/>
    <col min="12037" max="12037" width="48.140625" style="360" customWidth="1"/>
    <col min="12038" max="12038" width="8.28125" style="360" customWidth="1"/>
    <col min="12039" max="12039" width="6.00390625" style="360" customWidth="1"/>
    <col min="12040" max="12040" width="11.00390625" style="360" customWidth="1"/>
    <col min="12041" max="12041" width="11.28125" style="360" customWidth="1"/>
    <col min="12042" max="12042" width="12.28125" style="360" customWidth="1"/>
    <col min="12043" max="12043" width="12.421875" style="360" customWidth="1"/>
    <col min="12044" max="12288" width="8.8515625" style="360" customWidth="1"/>
    <col min="12289" max="12289" width="1.8515625" style="360" customWidth="1"/>
    <col min="12290" max="12290" width="6.421875" style="360" customWidth="1"/>
    <col min="12291" max="12291" width="3.140625" style="360" customWidth="1"/>
    <col min="12292" max="12292" width="4.8515625" style="360" customWidth="1"/>
    <col min="12293" max="12293" width="48.140625" style="360" customWidth="1"/>
    <col min="12294" max="12294" width="8.28125" style="360" customWidth="1"/>
    <col min="12295" max="12295" width="6.00390625" style="360" customWidth="1"/>
    <col min="12296" max="12296" width="11.00390625" style="360" customWidth="1"/>
    <col min="12297" max="12297" width="11.28125" style="360" customWidth="1"/>
    <col min="12298" max="12298" width="12.28125" style="360" customWidth="1"/>
    <col min="12299" max="12299" width="12.421875" style="360" customWidth="1"/>
    <col min="12300" max="12544" width="8.8515625" style="360" customWidth="1"/>
    <col min="12545" max="12545" width="1.8515625" style="360" customWidth="1"/>
    <col min="12546" max="12546" width="6.421875" style="360" customWidth="1"/>
    <col min="12547" max="12547" width="3.140625" style="360" customWidth="1"/>
    <col min="12548" max="12548" width="4.8515625" style="360" customWidth="1"/>
    <col min="12549" max="12549" width="48.140625" style="360" customWidth="1"/>
    <col min="12550" max="12550" width="8.28125" style="360" customWidth="1"/>
    <col min="12551" max="12551" width="6.00390625" style="360" customWidth="1"/>
    <col min="12552" max="12552" width="11.00390625" style="360" customWidth="1"/>
    <col min="12553" max="12553" width="11.28125" style="360" customWidth="1"/>
    <col min="12554" max="12554" width="12.28125" style="360" customWidth="1"/>
    <col min="12555" max="12555" width="12.421875" style="360" customWidth="1"/>
    <col min="12556" max="12800" width="8.8515625" style="360" customWidth="1"/>
    <col min="12801" max="12801" width="1.8515625" style="360" customWidth="1"/>
    <col min="12802" max="12802" width="6.421875" style="360" customWidth="1"/>
    <col min="12803" max="12803" width="3.140625" style="360" customWidth="1"/>
    <col min="12804" max="12804" width="4.8515625" style="360" customWidth="1"/>
    <col min="12805" max="12805" width="48.140625" style="360" customWidth="1"/>
    <col min="12806" max="12806" width="8.28125" style="360" customWidth="1"/>
    <col min="12807" max="12807" width="6.00390625" style="360" customWidth="1"/>
    <col min="12808" max="12808" width="11.00390625" style="360" customWidth="1"/>
    <col min="12809" max="12809" width="11.28125" style="360" customWidth="1"/>
    <col min="12810" max="12810" width="12.28125" style="360" customWidth="1"/>
    <col min="12811" max="12811" width="12.421875" style="360" customWidth="1"/>
    <col min="12812" max="13056" width="8.8515625" style="360" customWidth="1"/>
    <col min="13057" max="13057" width="1.8515625" style="360" customWidth="1"/>
    <col min="13058" max="13058" width="6.421875" style="360" customWidth="1"/>
    <col min="13059" max="13059" width="3.140625" style="360" customWidth="1"/>
    <col min="13060" max="13060" width="4.8515625" style="360" customWidth="1"/>
    <col min="13061" max="13061" width="48.140625" style="360" customWidth="1"/>
    <col min="13062" max="13062" width="8.28125" style="360" customWidth="1"/>
    <col min="13063" max="13063" width="6.00390625" style="360" customWidth="1"/>
    <col min="13064" max="13064" width="11.00390625" style="360" customWidth="1"/>
    <col min="13065" max="13065" width="11.28125" style="360" customWidth="1"/>
    <col min="13066" max="13066" width="12.28125" style="360" customWidth="1"/>
    <col min="13067" max="13067" width="12.421875" style="360" customWidth="1"/>
    <col min="13068" max="13312" width="8.8515625" style="360" customWidth="1"/>
    <col min="13313" max="13313" width="1.8515625" style="360" customWidth="1"/>
    <col min="13314" max="13314" width="6.421875" style="360" customWidth="1"/>
    <col min="13315" max="13315" width="3.140625" style="360" customWidth="1"/>
    <col min="13316" max="13316" width="4.8515625" style="360" customWidth="1"/>
    <col min="13317" max="13317" width="48.140625" style="360" customWidth="1"/>
    <col min="13318" max="13318" width="8.28125" style="360" customWidth="1"/>
    <col min="13319" max="13319" width="6.00390625" style="360" customWidth="1"/>
    <col min="13320" max="13320" width="11.00390625" style="360" customWidth="1"/>
    <col min="13321" max="13321" width="11.28125" style="360" customWidth="1"/>
    <col min="13322" max="13322" width="12.28125" style="360" customWidth="1"/>
    <col min="13323" max="13323" width="12.421875" style="360" customWidth="1"/>
    <col min="13324" max="13568" width="8.8515625" style="360" customWidth="1"/>
    <col min="13569" max="13569" width="1.8515625" style="360" customWidth="1"/>
    <col min="13570" max="13570" width="6.421875" style="360" customWidth="1"/>
    <col min="13571" max="13571" width="3.140625" style="360" customWidth="1"/>
    <col min="13572" max="13572" width="4.8515625" style="360" customWidth="1"/>
    <col min="13573" max="13573" width="48.140625" style="360" customWidth="1"/>
    <col min="13574" max="13574" width="8.28125" style="360" customWidth="1"/>
    <col min="13575" max="13575" width="6.00390625" style="360" customWidth="1"/>
    <col min="13576" max="13576" width="11.00390625" style="360" customWidth="1"/>
    <col min="13577" max="13577" width="11.28125" style="360" customWidth="1"/>
    <col min="13578" max="13578" width="12.28125" style="360" customWidth="1"/>
    <col min="13579" max="13579" width="12.421875" style="360" customWidth="1"/>
    <col min="13580" max="13824" width="8.8515625" style="360" customWidth="1"/>
    <col min="13825" max="13825" width="1.8515625" style="360" customWidth="1"/>
    <col min="13826" max="13826" width="6.421875" style="360" customWidth="1"/>
    <col min="13827" max="13827" width="3.140625" style="360" customWidth="1"/>
    <col min="13828" max="13828" width="4.8515625" style="360" customWidth="1"/>
    <col min="13829" max="13829" width="48.140625" style="360" customWidth="1"/>
    <col min="13830" max="13830" width="8.28125" style="360" customWidth="1"/>
    <col min="13831" max="13831" width="6.00390625" style="360" customWidth="1"/>
    <col min="13832" max="13832" width="11.00390625" style="360" customWidth="1"/>
    <col min="13833" max="13833" width="11.28125" style="360" customWidth="1"/>
    <col min="13834" max="13834" width="12.28125" style="360" customWidth="1"/>
    <col min="13835" max="13835" width="12.421875" style="360" customWidth="1"/>
    <col min="13836" max="14080" width="8.8515625" style="360" customWidth="1"/>
    <col min="14081" max="14081" width="1.8515625" style="360" customWidth="1"/>
    <col min="14082" max="14082" width="6.421875" style="360" customWidth="1"/>
    <col min="14083" max="14083" width="3.140625" style="360" customWidth="1"/>
    <col min="14084" max="14084" width="4.8515625" style="360" customWidth="1"/>
    <col min="14085" max="14085" width="48.140625" style="360" customWidth="1"/>
    <col min="14086" max="14086" width="8.28125" style="360" customWidth="1"/>
    <col min="14087" max="14087" width="6.00390625" style="360" customWidth="1"/>
    <col min="14088" max="14088" width="11.00390625" style="360" customWidth="1"/>
    <col min="14089" max="14089" width="11.28125" style="360" customWidth="1"/>
    <col min="14090" max="14090" width="12.28125" style="360" customWidth="1"/>
    <col min="14091" max="14091" width="12.421875" style="360" customWidth="1"/>
    <col min="14092" max="14336" width="8.8515625" style="360" customWidth="1"/>
    <col min="14337" max="14337" width="1.8515625" style="360" customWidth="1"/>
    <col min="14338" max="14338" width="6.421875" style="360" customWidth="1"/>
    <col min="14339" max="14339" width="3.140625" style="360" customWidth="1"/>
    <col min="14340" max="14340" width="4.8515625" style="360" customWidth="1"/>
    <col min="14341" max="14341" width="48.140625" style="360" customWidth="1"/>
    <col min="14342" max="14342" width="8.28125" style="360" customWidth="1"/>
    <col min="14343" max="14343" width="6.00390625" style="360" customWidth="1"/>
    <col min="14344" max="14344" width="11.00390625" style="360" customWidth="1"/>
    <col min="14345" max="14345" width="11.28125" style="360" customWidth="1"/>
    <col min="14346" max="14346" width="12.28125" style="360" customWidth="1"/>
    <col min="14347" max="14347" width="12.421875" style="360" customWidth="1"/>
    <col min="14348" max="14592" width="8.8515625" style="360" customWidth="1"/>
    <col min="14593" max="14593" width="1.8515625" style="360" customWidth="1"/>
    <col min="14594" max="14594" width="6.421875" style="360" customWidth="1"/>
    <col min="14595" max="14595" width="3.140625" style="360" customWidth="1"/>
    <col min="14596" max="14596" width="4.8515625" style="360" customWidth="1"/>
    <col min="14597" max="14597" width="48.140625" style="360" customWidth="1"/>
    <col min="14598" max="14598" width="8.28125" style="360" customWidth="1"/>
    <col min="14599" max="14599" width="6.00390625" style="360" customWidth="1"/>
    <col min="14600" max="14600" width="11.00390625" style="360" customWidth="1"/>
    <col min="14601" max="14601" width="11.28125" style="360" customWidth="1"/>
    <col min="14602" max="14602" width="12.28125" style="360" customWidth="1"/>
    <col min="14603" max="14603" width="12.421875" style="360" customWidth="1"/>
    <col min="14604" max="14848" width="8.8515625" style="360" customWidth="1"/>
    <col min="14849" max="14849" width="1.8515625" style="360" customWidth="1"/>
    <col min="14850" max="14850" width="6.421875" style="360" customWidth="1"/>
    <col min="14851" max="14851" width="3.140625" style="360" customWidth="1"/>
    <col min="14852" max="14852" width="4.8515625" style="360" customWidth="1"/>
    <col min="14853" max="14853" width="48.140625" style="360" customWidth="1"/>
    <col min="14854" max="14854" width="8.28125" style="360" customWidth="1"/>
    <col min="14855" max="14855" width="6.00390625" style="360" customWidth="1"/>
    <col min="14856" max="14856" width="11.00390625" style="360" customWidth="1"/>
    <col min="14857" max="14857" width="11.28125" style="360" customWidth="1"/>
    <col min="14858" max="14858" width="12.28125" style="360" customWidth="1"/>
    <col min="14859" max="14859" width="12.421875" style="360" customWidth="1"/>
    <col min="14860" max="15104" width="8.8515625" style="360" customWidth="1"/>
    <col min="15105" max="15105" width="1.8515625" style="360" customWidth="1"/>
    <col min="15106" max="15106" width="6.421875" style="360" customWidth="1"/>
    <col min="15107" max="15107" width="3.140625" style="360" customWidth="1"/>
    <col min="15108" max="15108" width="4.8515625" style="360" customWidth="1"/>
    <col min="15109" max="15109" width="48.140625" style="360" customWidth="1"/>
    <col min="15110" max="15110" width="8.28125" style="360" customWidth="1"/>
    <col min="15111" max="15111" width="6.00390625" style="360" customWidth="1"/>
    <col min="15112" max="15112" width="11.00390625" style="360" customWidth="1"/>
    <col min="15113" max="15113" width="11.28125" style="360" customWidth="1"/>
    <col min="15114" max="15114" width="12.28125" style="360" customWidth="1"/>
    <col min="15115" max="15115" width="12.421875" style="360" customWidth="1"/>
    <col min="15116" max="15360" width="8.8515625" style="360" customWidth="1"/>
    <col min="15361" max="15361" width="1.8515625" style="360" customWidth="1"/>
    <col min="15362" max="15362" width="6.421875" style="360" customWidth="1"/>
    <col min="15363" max="15363" width="3.140625" style="360" customWidth="1"/>
    <col min="15364" max="15364" width="4.8515625" style="360" customWidth="1"/>
    <col min="15365" max="15365" width="48.140625" style="360" customWidth="1"/>
    <col min="15366" max="15366" width="8.28125" style="360" customWidth="1"/>
    <col min="15367" max="15367" width="6.00390625" style="360" customWidth="1"/>
    <col min="15368" max="15368" width="11.00390625" style="360" customWidth="1"/>
    <col min="15369" max="15369" width="11.28125" style="360" customWidth="1"/>
    <col min="15370" max="15370" width="12.28125" style="360" customWidth="1"/>
    <col min="15371" max="15371" width="12.421875" style="360" customWidth="1"/>
    <col min="15372" max="15616" width="8.8515625" style="360" customWidth="1"/>
    <col min="15617" max="15617" width="1.8515625" style="360" customWidth="1"/>
    <col min="15618" max="15618" width="6.421875" style="360" customWidth="1"/>
    <col min="15619" max="15619" width="3.140625" style="360" customWidth="1"/>
    <col min="15620" max="15620" width="4.8515625" style="360" customWidth="1"/>
    <col min="15621" max="15621" width="48.140625" style="360" customWidth="1"/>
    <col min="15622" max="15622" width="8.28125" style="360" customWidth="1"/>
    <col min="15623" max="15623" width="6.00390625" style="360" customWidth="1"/>
    <col min="15624" max="15624" width="11.00390625" style="360" customWidth="1"/>
    <col min="15625" max="15625" width="11.28125" style="360" customWidth="1"/>
    <col min="15626" max="15626" width="12.28125" style="360" customWidth="1"/>
    <col min="15627" max="15627" width="12.421875" style="360" customWidth="1"/>
    <col min="15628" max="15872" width="8.8515625" style="360" customWidth="1"/>
    <col min="15873" max="15873" width="1.8515625" style="360" customWidth="1"/>
    <col min="15874" max="15874" width="6.421875" style="360" customWidth="1"/>
    <col min="15875" max="15875" width="3.140625" style="360" customWidth="1"/>
    <col min="15876" max="15876" width="4.8515625" style="360" customWidth="1"/>
    <col min="15877" max="15877" width="48.140625" style="360" customWidth="1"/>
    <col min="15878" max="15878" width="8.28125" style="360" customWidth="1"/>
    <col min="15879" max="15879" width="6.00390625" style="360" customWidth="1"/>
    <col min="15880" max="15880" width="11.00390625" style="360" customWidth="1"/>
    <col min="15881" max="15881" width="11.28125" style="360" customWidth="1"/>
    <col min="15882" max="15882" width="12.28125" style="360" customWidth="1"/>
    <col min="15883" max="15883" width="12.421875" style="360" customWidth="1"/>
    <col min="15884" max="16128" width="8.8515625" style="360" customWidth="1"/>
    <col min="16129" max="16129" width="1.8515625" style="360" customWidth="1"/>
    <col min="16130" max="16130" width="6.421875" style="360" customWidth="1"/>
    <col min="16131" max="16131" width="3.140625" style="360" customWidth="1"/>
    <col min="16132" max="16132" width="4.8515625" style="360" customWidth="1"/>
    <col min="16133" max="16133" width="48.140625" style="360" customWidth="1"/>
    <col min="16134" max="16134" width="8.28125" style="360" customWidth="1"/>
    <col min="16135" max="16135" width="6.00390625" style="360" customWidth="1"/>
    <col min="16136" max="16136" width="11.00390625" style="360" customWidth="1"/>
    <col min="16137" max="16137" width="11.28125" style="360" customWidth="1"/>
    <col min="16138" max="16138" width="12.28125" style="360" customWidth="1"/>
    <col min="16139" max="16139" width="12.421875" style="360" customWidth="1"/>
    <col min="16140" max="16384" width="8.8515625" style="360" customWidth="1"/>
  </cols>
  <sheetData>
    <row r="1" spans="1:7" ht="15">
      <c r="A1" s="685"/>
      <c r="B1" s="685"/>
      <c r="C1" s="685"/>
      <c r="D1" s="685"/>
      <c r="E1" s="685"/>
      <c r="F1" s="723"/>
      <c r="G1" s="724"/>
    </row>
    <row r="2" spans="1:7" ht="15">
      <c r="A2" s="685" t="s">
        <v>2779</v>
      </c>
      <c r="B2" s="685"/>
      <c r="C2" s="685" t="s">
        <v>17</v>
      </c>
      <c r="D2" s="685"/>
      <c r="E2" s="685"/>
      <c r="F2" s="723"/>
      <c r="G2" s="723"/>
    </row>
    <row r="3" spans="1:7" ht="15">
      <c r="A3" s="685" t="s">
        <v>2780</v>
      </c>
      <c r="B3" s="685"/>
      <c r="C3" s="685" t="s">
        <v>2781</v>
      </c>
      <c r="D3" s="685"/>
      <c r="E3" s="685"/>
      <c r="F3" s="723"/>
      <c r="G3" s="723"/>
    </row>
    <row r="4" spans="1:7" ht="15">
      <c r="A4" s="685"/>
      <c r="B4" s="685"/>
      <c r="C4" s="685"/>
      <c r="D4" s="685"/>
      <c r="E4" s="685"/>
      <c r="F4" s="723"/>
      <c r="G4" s="723"/>
    </row>
    <row r="5" spans="1:7" ht="15.6">
      <c r="A5" s="685" t="s">
        <v>2782</v>
      </c>
      <c r="B5" s="685">
        <v>731</v>
      </c>
      <c r="C5" s="686" t="s">
        <v>3126</v>
      </c>
      <c r="D5" s="685"/>
      <c r="E5" s="685"/>
      <c r="F5" s="723"/>
      <c r="G5" s="723"/>
    </row>
    <row r="6" spans="1:7" ht="15.6">
      <c r="A6" s="685"/>
      <c r="B6" s="685"/>
      <c r="C6" s="686"/>
      <c r="D6" s="685"/>
      <c r="E6" s="685"/>
      <c r="F6" s="723"/>
      <c r="G6" s="723"/>
    </row>
    <row r="7" spans="1:7" ht="30" customHeight="1">
      <c r="A7" s="713" t="s">
        <v>136</v>
      </c>
      <c r="B7" s="714" t="s">
        <v>57</v>
      </c>
      <c r="C7" s="687" t="s">
        <v>2783</v>
      </c>
      <c r="D7" s="714" t="s">
        <v>137</v>
      </c>
      <c r="E7" s="714" t="s">
        <v>138</v>
      </c>
      <c r="F7" s="725" t="s">
        <v>3210</v>
      </c>
      <c r="G7" s="725" t="s">
        <v>2415</v>
      </c>
    </row>
    <row r="8" spans="1:7" ht="15.6">
      <c r="A8" s="686"/>
      <c r="B8" s="686"/>
      <c r="C8" s="685"/>
      <c r="D8" s="686"/>
      <c r="E8" s="686"/>
      <c r="F8" s="723"/>
      <c r="G8" s="726"/>
    </row>
    <row r="9" spans="1:7" ht="15.6">
      <c r="A9" s="685"/>
      <c r="B9" s="685"/>
      <c r="C9" s="686" t="s">
        <v>2784</v>
      </c>
      <c r="D9" s="685"/>
      <c r="E9" s="685"/>
      <c r="F9" s="723"/>
      <c r="G9" s="723"/>
    </row>
    <row r="10" spans="1:7" ht="15.6">
      <c r="A10" s="686">
        <v>1</v>
      </c>
      <c r="B10" s="686">
        <v>722</v>
      </c>
      <c r="C10" s="688" t="s">
        <v>2448</v>
      </c>
      <c r="D10" s="685"/>
      <c r="E10" s="685"/>
      <c r="F10" s="723"/>
      <c r="G10" s="723">
        <f>G17</f>
        <v>0</v>
      </c>
    </row>
    <row r="11" spans="1:7" ht="15.6">
      <c r="A11" s="686">
        <v>2</v>
      </c>
      <c r="B11" s="686">
        <v>732</v>
      </c>
      <c r="C11" s="686" t="s">
        <v>3127</v>
      </c>
      <c r="D11" s="685"/>
      <c r="E11" s="685"/>
      <c r="F11" s="723"/>
      <c r="G11" s="723">
        <f>G33</f>
        <v>0</v>
      </c>
    </row>
    <row r="12" spans="1:7" ht="15.6">
      <c r="A12" s="686">
        <v>3</v>
      </c>
      <c r="B12" s="686">
        <v>733</v>
      </c>
      <c r="C12" s="686" t="s">
        <v>2812</v>
      </c>
      <c r="D12" s="685"/>
      <c r="E12" s="685"/>
      <c r="F12" s="723"/>
      <c r="G12" s="723">
        <f>G44</f>
        <v>0</v>
      </c>
    </row>
    <row r="13" spans="1:7" ht="15.6">
      <c r="A13" s="686">
        <v>4</v>
      </c>
      <c r="B13" s="686">
        <v>734</v>
      </c>
      <c r="C13" s="686" t="s">
        <v>2785</v>
      </c>
      <c r="D13" s="685"/>
      <c r="E13" s="685"/>
      <c r="F13" s="723"/>
      <c r="G13" s="723">
        <f>G51</f>
        <v>0</v>
      </c>
    </row>
    <row r="14" spans="1:7" ht="15.6">
      <c r="A14" s="686">
        <v>5</v>
      </c>
      <c r="B14" s="686">
        <v>735</v>
      </c>
      <c r="C14" s="686" t="s">
        <v>2786</v>
      </c>
      <c r="D14" s="685"/>
      <c r="E14" s="685"/>
      <c r="F14" s="723"/>
      <c r="G14" s="723">
        <f>G69</f>
        <v>0</v>
      </c>
    </row>
    <row r="15" spans="1:7" ht="15.6">
      <c r="A15" s="686">
        <v>6</v>
      </c>
      <c r="B15" s="686">
        <v>904</v>
      </c>
      <c r="C15" s="686" t="s">
        <v>2787</v>
      </c>
      <c r="D15" s="685"/>
      <c r="E15" s="685"/>
      <c r="F15" s="723"/>
      <c r="G15" s="723">
        <f>G94</f>
        <v>0</v>
      </c>
    </row>
    <row r="16" spans="1:7" ht="15">
      <c r="A16" s="685"/>
      <c r="B16" s="685"/>
      <c r="C16" s="685"/>
      <c r="D16" s="685"/>
      <c r="E16" s="685"/>
      <c r="F16" s="723"/>
      <c r="G16" s="723"/>
    </row>
    <row r="17" spans="1:7" ht="15.6">
      <c r="A17" s="715">
        <v>1</v>
      </c>
      <c r="B17" s="716" t="s">
        <v>2447</v>
      </c>
      <c r="C17" s="717" t="s">
        <v>2448</v>
      </c>
      <c r="D17" s="718"/>
      <c r="E17" s="719"/>
      <c r="F17" s="727"/>
      <c r="G17" s="728">
        <f>G189</f>
        <v>0</v>
      </c>
    </row>
    <row r="18" spans="1:7" ht="45">
      <c r="A18" s="690" t="s">
        <v>2788</v>
      </c>
      <c r="B18" s="690" t="s">
        <v>3128</v>
      </c>
      <c r="C18" s="691" t="s">
        <v>3129</v>
      </c>
      <c r="D18" s="692" t="s">
        <v>253</v>
      </c>
      <c r="E18" s="685">
        <f>SUM(E19:E21)</f>
        <v>166</v>
      </c>
      <c r="F18" s="723"/>
      <c r="G18" s="723">
        <f>SUM(G19:G21)</f>
        <v>0</v>
      </c>
    </row>
    <row r="19" spans="1:7" ht="15.6">
      <c r="A19" s="690"/>
      <c r="B19" s="690"/>
      <c r="C19" s="693" t="s">
        <v>3130</v>
      </c>
      <c r="D19" s="694" t="s">
        <v>253</v>
      </c>
      <c r="E19" s="695">
        <v>110</v>
      </c>
      <c r="F19" s="729"/>
      <c r="G19" s="730">
        <f aca="true" t="shared" si="0" ref="G19:G21">E19*F19</f>
        <v>0</v>
      </c>
    </row>
    <row r="20" spans="1:7" ht="15.6">
      <c r="A20" s="689"/>
      <c r="B20" s="689"/>
      <c r="C20" s="693" t="s">
        <v>3131</v>
      </c>
      <c r="D20" s="694" t="s">
        <v>253</v>
      </c>
      <c r="E20" s="695">
        <v>6</v>
      </c>
      <c r="F20" s="729"/>
      <c r="G20" s="730">
        <f t="shared" si="0"/>
        <v>0</v>
      </c>
    </row>
    <row r="21" spans="1:7" ht="15.6">
      <c r="A21" s="689"/>
      <c r="B21" s="689"/>
      <c r="C21" s="693" t="s">
        <v>3132</v>
      </c>
      <c r="D21" s="694" t="s">
        <v>253</v>
      </c>
      <c r="E21" s="695">
        <v>50</v>
      </c>
      <c r="F21" s="729"/>
      <c r="G21" s="730">
        <f t="shared" si="0"/>
        <v>0</v>
      </c>
    </row>
    <row r="22" spans="1:7" ht="45">
      <c r="A22" s="690" t="s">
        <v>2791</v>
      </c>
      <c r="B22" s="690" t="s">
        <v>3133</v>
      </c>
      <c r="C22" s="691" t="s">
        <v>3134</v>
      </c>
      <c r="D22" s="692" t="s">
        <v>253</v>
      </c>
      <c r="E22" s="685">
        <f>SUM(E23:E24)</f>
        <v>44</v>
      </c>
      <c r="F22" s="731"/>
      <c r="G22" s="723">
        <f>G23+G24</f>
        <v>0</v>
      </c>
    </row>
    <row r="23" spans="1:7" ht="15.6">
      <c r="A23" s="689"/>
      <c r="B23" s="689"/>
      <c r="C23" s="693" t="s">
        <v>3135</v>
      </c>
      <c r="D23" s="695" t="s">
        <v>253</v>
      </c>
      <c r="E23" s="696">
        <v>18</v>
      </c>
      <c r="F23" s="729"/>
      <c r="G23" s="730">
        <f aca="true" t="shared" si="1" ref="G23:G24">E23*F23</f>
        <v>0</v>
      </c>
    </row>
    <row r="24" spans="1:7" ht="15.6">
      <c r="A24" s="689"/>
      <c r="B24" s="689"/>
      <c r="C24" s="693" t="s">
        <v>3136</v>
      </c>
      <c r="D24" s="695" t="s">
        <v>253</v>
      </c>
      <c r="E24" s="696">
        <v>26</v>
      </c>
      <c r="F24" s="729"/>
      <c r="G24" s="730">
        <f t="shared" si="1"/>
        <v>0</v>
      </c>
    </row>
    <row r="25" spans="1:7" ht="75">
      <c r="A25" s="690" t="s">
        <v>2792</v>
      </c>
      <c r="B25" s="690" t="s">
        <v>3137</v>
      </c>
      <c r="C25" s="691" t="s">
        <v>3211</v>
      </c>
      <c r="D25" s="692" t="s">
        <v>253</v>
      </c>
      <c r="E25" s="685">
        <f>SUM(E26:E28)</f>
        <v>166</v>
      </c>
      <c r="F25" s="732"/>
      <c r="G25" s="723">
        <f>G26+G27</f>
        <v>0</v>
      </c>
    </row>
    <row r="26" spans="1:7" ht="15.6">
      <c r="A26" s="689"/>
      <c r="B26" s="689"/>
      <c r="C26" s="693" t="s">
        <v>3130</v>
      </c>
      <c r="D26" s="694" t="s">
        <v>253</v>
      </c>
      <c r="E26" s="695">
        <v>110</v>
      </c>
      <c r="F26" s="729"/>
      <c r="G26" s="730">
        <f aca="true" t="shared" si="2" ref="G26:G27">E26*F26</f>
        <v>0</v>
      </c>
    </row>
    <row r="27" spans="1:7" ht="15.6">
      <c r="A27" s="689"/>
      <c r="B27" s="689"/>
      <c r="C27" s="693" t="s">
        <v>3131</v>
      </c>
      <c r="D27" s="694" t="s">
        <v>253</v>
      </c>
      <c r="E27" s="695">
        <v>6</v>
      </c>
      <c r="F27" s="729"/>
      <c r="G27" s="730">
        <f t="shared" si="2"/>
        <v>0</v>
      </c>
    </row>
    <row r="28" spans="1:7" ht="75">
      <c r="A28" s="690" t="s">
        <v>2793</v>
      </c>
      <c r="B28" s="690" t="s">
        <v>3138</v>
      </c>
      <c r="C28" s="691" t="s">
        <v>3212</v>
      </c>
      <c r="D28" s="692" t="s">
        <v>253</v>
      </c>
      <c r="E28" s="685">
        <v>50</v>
      </c>
      <c r="F28" s="723"/>
      <c r="G28" s="723">
        <f>G29</f>
        <v>0</v>
      </c>
    </row>
    <row r="29" spans="1:7" ht="31.2">
      <c r="A29" s="690"/>
      <c r="B29" s="690"/>
      <c r="C29" s="697" t="s">
        <v>3139</v>
      </c>
      <c r="D29" s="698"/>
      <c r="E29" s="695">
        <v>50</v>
      </c>
      <c r="F29" s="729"/>
      <c r="G29" s="730">
        <f>E29*F29</f>
        <v>0</v>
      </c>
    </row>
    <row r="30" spans="1:7" ht="105">
      <c r="A30" s="690" t="s">
        <v>2794</v>
      </c>
      <c r="B30" s="690" t="s">
        <v>3140</v>
      </c>
      <c r="C30" s="691" t="s">
        <v>3213</v>
      </c>
      <c r="D30" s="692" t="s">
        <v>253</v>
      </c>
      <c r="E30" s="699">
        <v>26</v>
      </c>
      <c r="F30" s="723"/>
      <c r="G30" s="723">
        <f>G31</f>
        <v>0</v>
      </c>
    </row>
    <row r="31" spans="1:7" ht="15.6">
      <c r="A31" s="690"/>
      <c r="B31" s="690"/>
      <c r="C31" s="693" t="s">
        <v>3136</v>
      </c>
      <c r="D31" s="695" t="s">
        <v>253</v>
      </c>
      <c r="E31" s="696">
        <v>26</v>
      </c>
      <c r="F31" s="729"/>
      <c r="G31" s="730">
        <f>E31*F31</f>
        <v>0</v>
      </c>
    </row>
    <row r="32" spans="1:7" ht="15">
      <c r="A32" s="689"/>
      <c r="B32" s="689"/>
      <c r="C32" s="685"/>
      <c r="D32" s="685"/>
      <c r="E32" s="685"/>
      <c r="F32" s="723"/>
      <c r="G32" s="723"/>
    </row>
    <row r="33" spans="1:7" ht="15.6">
      <c r="A33" s="720">
        <v>2</v>
      </c>
      <c r="B33" s="720">
        <v>732</v>
      </c>
      <c r="C33" s="718" t="s">
        <v>3127</v>
      </c>
      <c r="D33" s="718"/>
      <c r="E33" s="718"/>
      <c r="F33" s="728"/>
      <c r="G33" s="728">
        <f>SUM(G34:G42)</f>
        <v>0</v>
      </c>
    </row>
    <row r="34" spans="1:7" ht="105">
      <c r="A34" s="689" t="s">
        <v>2795</v>
      </c>
      <c r="B34" s="701" t="s">
        <v>3141</v>
      </c>
      <c r="C34" s="702" t="s">
        <v>3142</v>
      </c>
      <c r="D34" s="702" t="s">
        <v>712</v>
      </c>
      <c r="E34" s="685">
        <v>1</v>
      </c>
      <c r="F34" s="733"/>
      <c r="G34" s="723">
        <f aca="true" t="shared" si="3" ref="G34:G42">E34*F34</f>
        <v>0</v>
      </c>
    </row>
    <row r="35" spans="1:7" ht="30">
      <c r="A35" s="689" t="s">
        <v>2796</v>
      </c>
      <c r="B35" s="703" t="s">
        <v>3143</v>
      </c>
      <c r="C35" s="702" t="s">
        <v>3214</v>
      </c>
      <c r="D35" s="702" t="s">
        <v>712</v>
      </c>
      <c r="E35" s="685">
        <v>1</v>
      </c>
      <c r="F35" s="733"/>
      <c r="G35" s="723">
        <f t="shared" si="3"/>
        <v>0</v>
      </c>
    </row>
    <row r="36" spans="1:7" ht="30">
      <c r="A36" s="689" t="s">
        <v>2797</v>
      </c>
      <c r="B36" s="703" t="s">
        <v>3144</v>
      </c>
      <c r="C36" s="702" t="s">
        <v>3215</v>
      </c>
      <c r="D36" s="702" t="s">
        <v>712</v>
      </c>
      <c r="E36" s="685">
        <v>1</v>
      </c>
      <c r="F36" s="733"/>
      <c r="G36" s="723">
        <f t="shared" si="3"/>
        <v>0</v>
      </c>
    </row>
    <row r="37" spans="1:7" ht="60">
      <c r="A37" s="689" t="s">
        <v>2798</v>
      </c>
      <c r="B37" s="701">
        <v>732421412</v>
      </c>
      <c r="C37" s="702" t="s">
        <v>3145</v>
      </c>
      <c r="D37" s="702" t="s">
        <v>712</v>
      </c>
      <c r="E37" s="685">
        <v>2</v>
      </c>
      <c r="F37" s="733"/>
      <c r="G37" s="723">
        <f t="shared" si="3"/>
        <v>0</v>
      </c>
    </row>
    <row r="38" spans="1:7" ht="15">
      <c r="A38" s="689" t="s">
        <v>2799</v>
      </c>
      <c r="B38" s="703" t="s">
        <v>3146</v>
      </c>
      <c r="C38" s="704" t="s">
        <v>2789</v>
      </c>
      <c r="D38" s="702" t="s">
        <v>712</v>
      </c>
      <c r="E38" s="685">
        <v>1</v>
      </c>
      <c r="F38" s="733"/>
      <c r="G38" s="723">
        <f t="shared" si="3"/>
        <v>0</v>
      </c>
    </row>
    <row r="39" spans="1:7" ht="45">
      <c r="A39" s="689" t="s">
        <v>3216</v>
      </c>
      <c r="B39" s="701">
        <v>732331614</v>
      </c>
      <c r="C39" s="702" t="s">
        <v>3147</v>
      </c>
      <c r="D39" s="702" t="s">
        <v>712</v>
      </c>
      <c r="E39" s="685">
        <v>1</v>
      </c>
      <c r="F39" s="733"/>
      <c r="G39" s="723">
        <f t="shared" si="3"/>
        <v>0</v>
      </c>
    </row>
    <row r="40" spans="1:7" ht="60">
      <c r="A40" s="689" t="s">
        <v>3217</v>
      </c>
      <c r="B40" s="701" t="s">
        <v>3148</v>
      </c>
      <c r="C40" s="702" t="s">
        <v>3149</v>
      </c>
      <c r="D40" s="702" t="s">
        <v>712</v>
      </c>
      <c r="E40" s="685">
        <v>2</v>
      </c>
      <c r="F40" s="733"/>
      <c r="G40" s="723">
        <f t="shared" si="3"/>
        <v>0</v>
      </c>
    </row>
    <row r="41" spans="1:7" ht="60">
      <c r="A41" s="689" t="s">
        <v>3218</v>
      </c>
      <c r="B41" s="701" t="s">
        <v>3150</v>
      </c>
      <c r="C41" s="702" t="s">
        <v>3151</v>
      </c>
      <c r="D41" s="702" t="s">
        <v>712</v>
      </c>
      <c r="E41" s="685">
        <v>1</v>
      </c>
      <c r="F41" s="733"/>
      <c r="G41" s="723">
        <f t="shared" si="3"/>
        <v>0</v>
      </c>
    </row>
    <row r="42" spans="1:7" ht="45">
      <c r="A42" s="689" t="s">
        <v>3219</v>
      </c>
      <c r="B42" s="701">
        <v>732112232</v>
      </c>
      <c r="C42" s="704" t="s">
        <v>3152</v>
      </c>
      <c r="D42" s="702" t="s">
        <v>712</v>
      </c>
      <c r="E42" s="685">
        <v>1</v>
      </c>
      <c r="F42" s="733"/>
      <c r="G42" s="723">
        <f t="shared" si="3"/>
        <v>0</v>
      </c>
    </row>
    <row r="43" spans="1:7" ht="15">
      <c r="A43" s="689"/>
      <c r="B43" s="703"/>
      <c r="C43" s="705"/>
      <c r="D43" s="685"/>
      <c r="E43" s="685"/>
      <c r="F43" s="723"/>
      <c r="G43" s="723"/>
    </row>
    <row r="44" spans="1:7" ht="15.6">
      <c r="A44" s="720">
        <v>3</v>
      </c>
      <c r="B44" s="721">
        <v>733</v>
      </c>
      <c r="C44" s="718" t="s">
        <v>2812</v>
      </c>
      <c r="D44" s="718"/>
      <c r="E44" s="718"/>
      <c r="F44" s="728"/>
      <c r="G44" s="728">
        <f>SUM(G45:G49)</f>
        <v>0</v>
      </c>
    </row>
    <row r="45" spans="1:7" ht="30">
      <c r="A45" s="689" t="s">
        <v>2800</v>
      </c>
      <c r="B45" s="701">
        <v>733222102</v>
      </c>
      <c r="C45" s="702" t="s">
        <v>3153</v>
      </c>
      <c r="D45" s="702" t="s">
        <v>253</v>
      </c>
      <c r="E45" s="685">
        <v>110</v>
      </c>
      <c r="F45" s="733"/>
      <c r="G45" s="723">
        <f aca="true" t="shared" si="4" ref="G45:G49">E45*F45</f>
        <v>0</v>
      </c>
    </row>
    <row r="46" spans="1:10" ht="30">
      <c r="A46" s="689" t="s">
        <v>2801</v>
      </c>
      <c r="B46" s="701">
        <v>733222103</v>
      </c>
      <c r="C46" s="702" t="s">
        <v>3154</v>
      </c>
      <c r="D46" s="702" t="s">
        <v>253</v>
      </c>
      <c r="E46" s="685">
        <v>6</v>
      </c>
      <c r="F46" s="733"/>
      <c r="G46" s="723">
        <f t="shared" si="4"/>
        <v>0</v>
      </c>
      <c r="J46" s="363"/>
    </row>
    <row r="47" spans="1:10" ht="30">
      <c r="A47" s="689" t="s">
        <v>2802</v>
      </c>
      <c r="B47" s="701">
        <v>733222104</v>
      </c>
      <c r="C47" s="702" t="s">
        <v>3155</v>
      </c>
      <c r="D47" s="702" t="s">
        <v>253</v>
      </c>
      <c r="E47" s="699">
        <v>50</v>
      </c>
      <c r="F47" s="733"/>
      <c r="G47" s="723">
        <f t="shared" si="4"/>
        <v>0</v>
      </c>
      <c r="J47" s="363"/>
    </row>
    <row r="48" spans="1:17" ht="30">
      <c r="A48" s="689" t="s">
        <v>2803</v>
      </c>
      <c r="B48" s="701">
        <v>733223105</v>
      </c>
      <c r="C48" s="702" t="s">
        <v>3156</v>
      </c>
      <c r="D48" s="702" t="s">
        <v>253</v>
      </c>
      <c r="E48" s="699">
        <v>18</v>
      </c>
      <c r="F48" s="733"/>
      <c r="G48" s="723">
        <f t="shared" si="4"/>
        <v>0</v>
      </c>
      <c r="J48" s="363"/>
      <c r="Q48" s="365"/>
    </row>
    <row r="49" spans="1:17" ht="30">
      <c r="A49" s="689" t="s">
        <v>2804</v>
      </c>
      <c r="B49" s="701">
        <v>733223107</v>
      </c>
      <c r="C49" s="702" t="s">
        <v>3157</v>
      </c>
      <c r="D49" s="702" t="s">
        <v>253</v>
      </c>
      <c r="E49" s="699">
        <v>26</v>
      </c>
      <c r="F49" s="733"/>
      <c r="G49" s="723">
        <f t="shared" si="4"/>
        <v>0</v>
      </c>
      <c r="J49" s="363"/>
      <c r="Q49" s="365"/>
    </row>
    <row r="50" spans="1:17" ht="15.6">
      <c r="A50" s="700"/>
      <c r="B50" s="706"/>
      <c r="C50" s="707"/>
      <c r="D50" s="685"/>
      <c r="E50" s="685"/>
      <c r="F50" s="723"/>
      <c r="G50" s="723"/>
      <c r="J50" s="363"/>
      <c r="Q50" s="365"/>
    </row>
    <row r="51" spans="1:17" ht="15.6">
      <c r="A51" s="720">
        <v>4</v>
      </c>
      <c r="B51" s="721"/>
      <c r="C51" s="722" t="s">
        <v>2785</v>
      </c>
      <c r="D51" s="719"/>
      <c r="E51" s="719"/>
      <c r="F51" s="727"/>
      <c r="G51" s="736">
        <f>SUM(G52:G67)</f>
        <v>0</v>
      </c>
      <c r="J51" s="363"/>
      <c r="Q51" s="365"/>
    </row>
    <row r="52" spans="1:17" ht="45">
      <c r="A52" s="689" t="s">
        <v>2805</v>
      </c>
      <c r="B52" s="701">
        <v>734295021</v>
      </c>
      <c r="C52" s="702" t="s">
        <v>3158</v>
      </c>
      <c r="D52" s="702" t="s">
        <v>467</v>
      </c>
      <c r="E52" s="685">
        <v>2</v>
      </c>
      <c r="F52" s="733"/>
      <c r="G52" s="723">
        <f aca="true" t="shared" si="5" ref="G52:G67">E52*F52</f>
        <v>0</v>
      </c>
      <c r="J52" s="363"/>
      <c r="Q52" s="365"/>
    </row>
    <row r="53" spans="1:16" ht="30">
      <c r="A53" s="689" t="s">
        <v>2806</v>
      </c>
      <c r="B53" s="701">
        <v>734292714</v>
      </c>
      <c r="C53" s="702" t="s">
        <v>3159</v>
      </c>
      <c r="D53" s="702" t="s">
        <v>467</v>
      </c>
      <c r="E53" s="685">
        <v>8</v>
      </c>
      <c r="F53" s="733"/>
      <c r="G53" s="723">
        <f t="shared" si="5"/>
        <v>0</v>
      </c>
      <c r="P53" s="363"/>
    </row>
    <row r="54" spans="1:16" ht="30">
      <c r="A54" s="689" t="s">
        <v>2807</v>
      </c>
      <c r="B54" s="701">
        <v>734292715</v>
      </c>
      <c r="C54" s="702" t="s">
        <v>3160</v>
      </c>
      <c r="D54" s="702" t="s">
        <v>467</v>
      </c>
      <c r="E54" s="685">
        <v>4</v>
      </c>
      <c r="F54" s="733"/>
      <c r="G54" s="723">
        <f t="shared" si="5"/>
        <v>0</v>
      </c>
      <c r="P54" s="363"/>
    </row>
    <row r="55" spans="1:16" ht="30">
      <c r="A55" s="689" t="s">
        <v>2808</v>
      </c>
      <c r="B55" s="701">
        <v>734292717</v>
      </c>
      <c r="C55" s="702" t="s">
        <v>3161</v>
      </c>
      <c r="D55" s="685" t="s">
        <v>2753</v>
      </c>
      <c r="E55" s="685">
        <v>2</v>
      </c>
      <c r="F55" s="733"/>
      <c r="G55" s="723">
        <f t="shared" si="5"/>
        <v>0</v>
      </c>
      <c r="P55" s="363"/>
    </row>
    <row r="56" spans="1:16" ht="30">
      <c r="A56" s="689" t="s">
        <v>2809</v>
      </c>
      <c r="B56" s="701" t="s">
        <v>3162</v>
      </c>
      <c r="C56" s="702" t="s">
        <v>3163</v>
      </c>
      <c r="D56" s="702" t="s">
        <v>467</v>
      </c>
      <c r="E56" s="685">
        <v>2</v>
      </c>
      <c r="F56" s="733"/>
      <c r="G56" s="723">
        <f t="shared" si="5"/>
        <v>0</v>
      </c>
      <c r="P56" s="363"/>
    </row>
    <row r="57" spans="1:7" ht="30">
      <c r="A57" s="689" t="s">
        <v>2810</v>
      </c>
      <c r="B57" s="701" t="s">
        <v>3164</v>
      </c>
      <c r="C57" s="702" t="s">
        <v>3165</v>
      </c>
      <c r="D57" s="702" t="s">
        <v>467</v>
      </c>
      <c r="E57" s="685">
        <v>1</v>
      </c>
      <c r="F57" s="733"/>
      <c r="G57" s="723">
        <f t="shared" si="5"/>
        <v>0</v>
      </c>
    </row>
    <row r="58" spans="1:7" ht="30">
      <c r="A58" s="689" t="s">
        <v>2811</v>
      </c>
      <c r="B58" s="701">
        <v>734242413</v>
      </c>
      <c r="C58" s="702" t="s">
        <v>3166</v>
      </c>
      <c r="D58" s="702" t="s">
        <v>467</v>
      </c>
      <c r="E58" s="685">
        <v>2</v>
      </c>
      <c r="F58" s="733"/>
      <c r="G58" s="723">
        <f t="shared" si="5"/>
        <v>0</v>
      </c>
    </row>
    <row r="59" spans="1:7" ht="30">
      <c r="A59" s="689" t="s">
        <v>3220</v>
      </c>
      <c r="B59" s="701">
        <v>734242414</v>
      </c>
      <c r="C59" s="702" t="s">
        <v>3167</v>
      </c>
      <c r="D59" s="702" t="s">
        <v>467</v>
      </c>
      <c r="E59" s="708">
        <v>1</v>
      </c>
      <c r="F59" s="733"/>
      <c r="G59" s="723">
        <f t="shared" si="5"/>
        <v>0</v>
      </c>
    </row>
    <row r="60" spans="1:7" ht="30">
      <c r="A60" s="689" t="s">
        <v>3221</v>
      </c>
      <c r="B60" s="701">
        <v>734291123</v>
      </c>
      <c r="C60" s="702" t="s">
        <v>3168</v>
      </c>
      <c r="D60" s="702" t="s">
        <v>467</v>
      </c>
      <c r="E60" s="685">
        <v>8</v>
      </c>
      <c r="F60" s="733"/>
      <c r="G60" s="723">
        <f t="shared" si="5"/>
        <v>0</v>
      </c>
    </row>
    <row r="61" spans="1:7" ht="45">
      <c r="A61" s="689" t="s">
        <v>3222</v>
      </c>
      <c r="B61" s="701">
        <v>734411101</v>
      </c>
      <c r="C61" s="702" t="s">
        <v>3169</v>
      </c>
      <c r="D61" s="702" t="s">
        <v>467</v>
      </c>
      <c r="E61" s="685">
        <v>6</v>
      </c>
      <c r="F61" s="733"/>
      <c r="G61" s="734">
        <f t="shared" si="5"/>
        <v>0</v>
      </c>
    </row>
    <row r="62" spans="1:7" ht="30">
      <c r="A62" s="689" t="s">
        <v>3223</v>
      </c>
      <c r="B62" s="701">
        <v>734211120</v>
      </c>
      <c r="C62" s="702" t="s">
        <v>3170</v>
      </c>
      <c r="D62" s="702" t="s">
        <v>467</v>
      </c>
      <c r="E62" s="685">
        <v>7</v>
      </c>
      <c r="F62" s="733"/>
      <c r="G62" s="734">
        <f t="shared" si="5"/>
        <v>0</v>
      </c>
    </row>
    <row r="63" spans="1:7" ht="30">
      <c r="A63" s="689" t="s">
        <v>3224</v>
      </c>
      <c r="B63" s="701">
        <v>734261333</v>
      </c>
      <c r="C63" s="702" t="s">
        <v>3171</v>
      </c>
      <c r="D63" s="702" t="s">
        <v>467</v>
      </c>
      <c r="E63" s="685">
        <v>9</v>
      </c>
      <c r="F63" s="733"/>
      <c r="G63" s="734">
        <f t="shared" si="5"/>
        <v>0</v>
      </c>
    </row>
    <row r="64" spans="1:7" ht="45">
      <c r="A64" s="689" t="s">
        <v>3225</v>
      </c>
      <c r="B64" s="701">
        <v>734221536</v>
      </c>
      <c r="C64" s="702" t="s">
        <v>3172</v>
      </c>
      <c r="D64" s="702" t="s">
        <v>467</v>
      </c>
      <c r="E64" s="685">
        <v>1</v>
      </c>
      <c r="F64" s="733"/>
      <c r="G64" s="734">
        <f t="shared" si="5"/>
        <v>0</v>
      </c>
    </row>
    <row r="65" spans="1:7" ht="30">
      <c r="A65" s="689" t="s">
        <v>3226</v>
      </c>
      <c r="B65" s="701">
        <v>734221682</v>
      </c>
      <c r="C65" s="702" t="s">
        <v>3173</v>
      </c>
      <c r="D65" s="702" t="s">
        <v>467</v>
      </c>
      <c r="E65" s="685">
        <v>10</v>
      </c>
      <c r="F65" s="733"/>
      <c r="G65" s="723">
        <f t="shared" si="5"/>
        <v>0</v>
      </c>
    </row>
    <row r="66" spans="1:7" ht="45">
      <c r="A66" s="709" t="s">
        <v>3227</v>
      </c>
      <c r="B66" s="710">
        <v>734421111</v>
      </c>
      <c r="C66" s="711" t="s">
        <v>3174</v>
      </c>
      <c r="D66" s="711" t="s">
        <v>467</v>
      </c>
      <c r="E66" s="708">
        <v>1</v>
      </c>
      <c r="F66" s="733"/>
      <c r="G66" s="723">
        <f t="shared" si="5"/>
        <v>0</v>
      </c>
    </row>
    <row r="67" spans="1:7" ht="30">
      <c r="A67" s="709" t="s">
        <v>3228</v>
      </c>
      <c r="B67" s="710">
        <v>734251211</v>
      </c>
      <c r="C67" s="711" t="s">
        <v>3175</v>
      </c>
      <c r="D67" s="711" t="s">
        <v>467</v>
      </c>
      <c r="E67" s="708">
        <v>1</v>
      </c>
      <c r="F67" s="733"/>
      <c r="G67" s="723">
        <f t="shared" si="5"/>
        <v>0</v>
      </c>
    </row>
    <row r="68" spans="1:7" ht="15">
      <c r="A68" s="709"/>
      <c r="B68" s="712"/>
      <c r="C68" s="711"/>
      <c r="D68" s="708"/>
      <c r="E68" s="708"/>
      <c r="F68" s="734"/>
      <c r="G68" s="734"/>
    </row>
    <row r="69" spans="1:7" ht="15.6">
      <c r="A69" s="720" t="s">
        <v>187</v>
      </c>
      <c r="B69" s="721"/>
      <c r="C69" s="722" t="s">
        <v>2786</v>
      </c>
      <c r="D69" s="719"/>
      <c r="E69" s="719"/>
      <c r="F69" s="727"/>
      <c r="G69" s="736">
        <f>SUM(G70:G92)</f>
        <v>0</v>
      </c>
    </row>
    <row r="70" spans="1:7" ht="60">
      <c r="A70" s="689" t="s">
        <v>2813</v>
      </c>
      <c r="B70" s="701" t="s">
        <v>3176</v>
      </c>
      <c r="C70" s="702" t="s">
        <v>3177</v>
      </c>
      <c r="D70" s="702" t="s">
        <v>467</v>
      </c>
      <c r="E70" s="685">
        <v>1</v>
      </c>
      <c r="F70" s="733"/>
      <c r="G70" s="723">
        <f aca="true" t="shared" si="6" ref="G70:G83">E70*F70</f>
        <v>0</v>
      </c>
    </row>
    <row r="71" spans="1:7" ht="60">
      <c r="A71" s="689" t="s">
        <v>3229</v>
      </c>
      <c r="B71" s="701" t="s">
        <v>3178</v>
      </c>
      <c r="C71" s="702" t="s">
        <v>3230</v>
      </c>
      <c r="D71" s="702" t="s">
        <v>467</v>
      </c>
      <c r="E71" s="685">
        <v>1</v>
      </c>
      <c r="F71" s="733"/>
      <c r="G71" s="723">
        <f t="shared" si="6"/>
        <v>0</v>
      </c>
    </row>
    <row r="72" spans="1:7" ht="60">
      <c r="A72" s="689" t="s">
        <v>3231</v>
      </c>
      <c r="B72" s="701" t="s">
        <v>3179</v>
      </c>
      <c r="C72" s="702" t="s">
        <v>3232</v>
      </c>
      <c r="D72" s="702" t="s">
        <v>467</v>
      </c>
      <c r="E72" s="685">
        <v>1</v>
      </c>
      <c r="F72" s="733"/>
      <c r="G72" s="723">
        <f t="shared" si="6"/>
        <v>0</v>
      </c>
    </row>
    <row r="73" spans="1:7" ht="60">
      <c r="A73" s="689" t="s">
        <v>3233</v>
      </c>
      <c r="B73" s="701" t="s">
        <v>3180</v>
      </c>
      <c r="C73" s="702" t="s">
        <v>3234</v>
      </c>
      <c r="D73" s="702" t="s">
        <v>467</v>
      </c>
      <c r="E73" s="685">
        <v>1</v>
      </c>
      <c r="F73" s="733"/>
      <c r="G73" s="723">
        <f t="shared" si="6"/>
        <v>0</v>
      </c>
    </row>
    <row r="74" spans="1:7" ht="60">
      <c r="A74" s="689" t="s">
        <v>3235</v>
      </c>
      <c r="B74" s="701" t="s">
        <v>3181</v>
      </c>
      <c r="C74" s="702" t="s">
        <v>3236</v>
      </c>
      <c r="D74" s="702" t="s">
        <v>467</v>
      </c>
      <c r="E74" s="685">
        <v>1</v>
      </c>
      <c r="F74" s="733"/>
      <c r="G74" s="723">
        <f t="shared" si="6"/>
        <v>0</v>
      </c>
    </row>
    <row r="75" spans="1:7" ht="60">
      <c r="A75" s="689" t="s">
        <v>3237</v>
      </c>
      <c r="B75" s="701" t="s">
        <v>3182</v>
      </c>
      <c r="C75" s="702" t="s">
        <v>3238</v>
      </c>
      <c r="D75" s="702" t="s">
        <v>467</v>
      </c>
      <c r="E75" s="685">
        <v>1</v>
      </c>
      <c r="F75" s="733"/>
      <c r="G75" s="723">
        <f t="shared" si="6"/>
        <v>0</v>
      </c>
    </row>
    <row r="76" spans="1:7" ht="30">
      <c r="A76" s="689" t="s">
        <v>3239</v>
      </c>
      <c r="B76" s="701" t="s">
        <v>3183</v>
      </c>
      <c r="C76" s="702" t="s">
        <v>3184</v>
      </c>
      <c r="D76" s="702" t="s">
        <v>467</v>
      </c>
      <c r="E76" s="685">
        <v>1</v>
      </c>
      <c r="F76" s="733"/>
      <c r="G76" s="723">
        <f t="shared" si="6"/>
        <v>0</v>
      </c>
    </row>
    <row r="77" spans="1:7" ht="45">
      <c r="A77" s="689" t="s">
        <v>3240</v>
      </c>
      <c r="B77" s="701" t="s">
        <v>3185</v>
      </c>
      <c r="C77" s="702" t="s">
        <v>3186</v>
      </c>
      <c r="D77" s="702" t="s">
        <v>253</v>
      </c>
      <c r="E77" s="685">
        <v>340</v>
      </c>
      <c r="F77" s="733"/>
      <c r="G77" s="723">
        <f t="shared" si="6"/>
        <v>0</v>
      </c>
    </row>
    <row r="78" spans="1:7" ht="60">
      <c r="A78" s="689" t="s">
        <v>3241</v>
      </c>
      <c r="B78" s="701" t="s">
        <v>3187</v>
      </c>
      <c r="C78" s="702" t="s">
        <v>3188</v>
      </c>
      <c r="D78" s="702" t="s">
        <v>155</v>
      </c>
      <c r="E78" s="685">
        <v>55</v>
      </c>
      <c r="F78" s="733"/>
      <c r="G78" s="723">
        <f t="shared" si="6"/>
        <v>0</v>
      </c>
    </row>
    <row r="79" spans="1:7" ht="45">
      <c r="A79" s="689" t="s">
        <v>3242</v>
      </c>
      <c r="B79" s="701" t="s">
        <v>3189</v>
      </c>
      <c r="C79" s="702" t="s">
        <v>3190</v>
      </c>
      <c r="D79" s="702" t="s">
        <v>253</v>
      </c>
      <c r="E79" s="685">
        <v>50</v>
      </c>
      <c r="F79" s="733"/>
      <c r="G79" s="723">
        <f t="shared" si="6"/>
        <v>0</v>
      </c>
    </row>
    <row r="80" spans="1:7" ht="30">
      <c r="A80" s="689" t="s">
        <v>3243</v>
      </c>
      <c r="B80" s="701" t="s">
        <v>3191</v>
      </c>
      <c r="C80" s="702" t="s">
        <v>3192</v>
      </c>
      <c r="D80" s="702" t="s">
        <v>253</v>
      </c>
      <c r="E80" s="685">
        <v>18</v>
      </c>
      <c r="F80" s="733"/>
      <c r="G80" s="723">
        <f t="shared" si="6"/>
        <v>0</v>
      </c>
    </row>
    <row r="81" spans="1:7" ht="15">
      <c r="A81" s="689" t="s">
        <v>3244</v>
      </c>
      <c r="B81" s="701" t="s">
        <v>3193</v>
      </c>
      <c r="C81" s="685" t="s">
        <v>2815</v>
      </c>
      <c r="D81" s="685" t="s">
        <v>2000</v>
      </c>
      <c r="E81" s="685">
        <v>12</v>
      </c>
      <c r="F81" s="733"/>
      <c r="G81" s="723">
        <f t="shared" si="6"/>
        <v>0</v>
      </c>
    </row>
    <row r="82" spans="1:7" ht="30">
      <c r="A82" s="689" t="s">
        <v>3245</v>
      </c>
      <c r="B82" s="701">
        <v>735511083</v>
      </c>
      <c r="C82" s="702" t="s">
        <v>3194</v>
      </c>
      <c r="D82" s="702" t="s">
        <v>467</v>
      </c>
      <c r="E82" s="685">
        <v>1</v>
      </c>
      <c r="F82" s="733"/>
      <c r="G82" s="723">
        <f t="shared" si="6"/>
        <v>0</v>
      </c>
    </row>
    <row r="83" spans="1:7" ht="45">
      <c r="A83" s="689" t="s">
        <v>3246</v>
      </c>
      <c r="B83" s="701" t="s">
        <v>3195</v>
      </c>
      <c r="C83" s="702" t="s">
        <v>3196</v>
      </c>
      <c r="D83" s="702" t="s">
        <v>467</v>
      </c>
      <c r="E83" s="685">
        <v>1</v>
      </c>
      <c r="F83" s="733"/>
      <c r="G83" s="723">
        <f t="shared" si="6"/>
        <v>0</v>
      </c>
    </row>
    <row r="84" spans="1:7" ht="60">
      <c r="A84" s="689" t="s">
        <v>3247</v>
      </c>
      <c r="B84" s="701" t="s">
        <v>3197</v>
      </c>
      <c r="C84" s="702" t="s">
        <v>3198</v>
      </c>
      <c r="D84" s="702" t="s">
        <v>467</v>
      </c>
      <c r="E84" s="685">
        <v>8</v>
      </c>
      <c r="F84" s="733"/>
      <c r="G84" s="723">
        <f aca="true" t="shared" si="7" ref="G84:G92">E84*F84</f>
        <v>0</v>
      </c>
    </row>
    <row r="85" spans="1:7" ht="30">
      <c r="A85" s="689" t="s">
        <v>3248</v>
      </c>
      <c r="B85" s="701" t="s">
        <v>3199</v>
      </c>
      <c r="C85" s="702" t="s">
        <v>3200</v>
      </c>
      <c r="D85" s="702" t="s">
        <v>467</v>
      </c>
      <c r="E85" s="685">
        <v>2</v>
      </c>
      <c r="F85" s="733"/>
      <c r="G85" s="723">
        <f t="shared" si="7"/>
        <v>0</v>
      </c>
    </row>
    <row r="86" spans="1:7" ht="15">
      <c r="A86" s="689" t="s">
        <v>3249</v>
      </c>
      <c r="B86" s="701" t="s">
        <v>3201</v>
      </c>
      <c r="C86" s="685" t="s">
        <v>2816</v>
      </c>
      <c r="D86" s="685" t="s">
        <v>253</v>
      </c>
      <c r="E86" s="685">
        <v>10</v>
      </c>
      <c r="F86" s="733"/>
      <c r="G86" s="723">
        <f t="shared" si="7"/>
        <v>0</v>
      </c>
    </row>
    <row r="87" spans="1:7" ht="15">
      <c r="A87" s="689" t="s">
        <v>3250</v>
      </c>
      <c r="B87" s="701" t="s">
        <v>3202</v>
      </c>
      <c r="C87" s="685" t="s">
        <v>2817</v>
      </c>
      <c r="D87" s="685" t="s">
        <v>2753</v>
      </c>
      <c r="E87" s="685">
        <v>1</v>
      </c>
      <c r="F87" s="733"/>
      <c r="G87" s="723">
        <f t="shared" si="7"/>
        <v>0</v>
      </c>
    </row>
    <row r="88" spans="1:7" ht="15">
      <c r="A88" s="689" t="s">
        <v>3251</v>
      </c>
      <c r="B88" s="701" t="s">
        <v>3203</v>
      </c>
      <c r="C88" s="685" t="s">
        <v>2818</v>
      </c>
      <c r="D88" s="685" t="s">
        <v>2753</v>
      </c>
      <c r="E88" s="685">
        <v>1</v>
      </c>
      <c r="F88" s="733"/>
      <c r="G88" s="723">
        <f t="shared" si="7"/>
        <v>0</v>
      </c>
    </row>
    <row r="89" spans="1:7" ht="15">
      <c r="A89" s="689" t="s">
        <v>3252</v>
      </c>
      <c r="B89" s="701" t="s">
        <v>3204</v>
      </c>
      <c r="C89" s="685" t="s">
        <v>2819</v>
      </c>
      <c r="D89" s="685" t="s">
        <v>2753</v>
      </c>
      <c r="E89" s="685">
        <v>5</v>
      </c>
      <c r="F89" s="733"/>
      <c r="G89" s="723">
        <f t="shared" si="7"/>
        <v>0</v>
      </c>
    </row>
    <row r="90" spans="1:7" ht="15">
      <c r="A90" s="689" t="s">
        <v>3253</v>
      </c>
      <c r="B90" s="701" t="s">
        <v>3205</v>
      </c>
      <c r="C90" s="685" t="s">
        <v>2820</v>
      </c>
      <c r="D90" s="685" t="s">
        <v>2753</v>
      </c>
      <c r="E90" s="685">
        <v>11</v>
      </c>
      <c r="F90" s="733"/>
      <c r="G90" s="723">
        <f t="shared" si="7"/>
        <v>0</v>
      </c>
    </row>
    <row r="91" spans="1:7" ht="15">
      <c r="A91" s="689" t="s">
        <v>3254</v>
      </c>
      <c r="B91" s="701" t="s">
        <v>3206</v>
      </c>
      <c r="C91" s="685" t="s">
        <v>2821</v>
      </c>
      <c r="D91" s="685" t="s">
        <v>2753</v>
      </c>
      <c r="E91" s="685">
        <v>16</v>
      </c>
      <c r="F91" s="733"/>
      <c r="G91" s="723">
        <f t="shared" si="7"/>
        <v>0</v>
      </c>
    </row>
    <row r="92" spans="1:7" ht="30">
      <c r="A92" s="689" t="s">
        <v>3255</v>
      </c>
      <c r="B92" s="701" t="s">
        <v>3207</v>
      </c>
      <c r="C92" s="702" t="s">
        <v>3208</v>
      </c>
      <c r="D92" s="702" t="s">
        <v>467</v>
      </c>
      <c r="E92" s="685">
        <v>4</v>
      </c>
      <c r="F92" s="733"/>
      <c r="G92" s="723">
        <f t="shared" si="7"/>
        <v>0</v>
      </c>
    </row>
    <row r="93" spans="1:7" ht="15">
      <c r="A93" s="689"/>
      <c r="B93" s="703"/>
      <c r="C93" s="685"/>
      <c r="D93" s="685"/>
      <c r="E93" s="685"/>
      <c r="F93" s="723"/>
      <c r="G93" s="723"/>
    </row>
    <row r="94" spans="1:7" ht="15.6">
      <c r="A94" s="720">
        <v>6</v>
      </c>
      <c r="B94" s="721">
        <v>904</v>
      </c>
      <c r="C94" s="718" t="s">
        <v>2787</v>
      </c>
      <c r="D94" s="719"/>
      <c r="E94" s="719"/>
      <c r="F94" s="727"/>
      <c r="G94" s="736">
        <f>SUM(G95)</f>
        <v>0</v>
      </c>
    </row>
    <row r="95" spans="1:7" ht="45">
      <c r="A95" s="689" t="s">
        <v>2814</v>
      </c>
      <c r="B95" s="703"/>
      <c r="C95" s="704" t="s">
        <v>3209</v>
      </c>
      <c r="D95" s="685" t="s">
        <v>2822</v>
      </c>
      <c r="E95" s="685">
        <v>24</v>
      </c>
      <c r="F95" s="733"/>
      <c r="G95" s="723">
        <f>E95*F95</f>
        <v>0</v>
      </c>
    </row>
    <row r="96" ht="15">
      <c r="A96" s="362"/>
    </row>
    <row r="97" ht="15">
      <c r="A97" s="362"/>
    </row>
    <row r="98" ht="15">
      <c r="A98" s="362"/>
    </row>
    <row r="99" ht="15">
      <c r="A99" s="362"/>
    </row>
    <row r="100" ht="15">
      <c r="A100" s="362"/>
    </row>
    <row r="101" ht="15">
      <c r="A101" s="361"/>
    </row>
    <row r="102" ht="15">
      <c r="A102" s="362"/>
    </row>
    <row r="103" ht="15">
      <c r="A103" s="361"/>
    </row>
    <row r="104" ht="15">
      <c r="A104" s="361"/>
    </row>
    <row r="105" ht="15">
      <c r="A105" s="361"/>
    </row>
    <row r="106" ht="15">
      <c r="A106" s="361"/>
    </row>
    <row r="107" ht="15">
      <c r="A107" s="361"/>
    </row>
    <row r="108" ht="15">
      <c r="A108" s="361"/>
    </row>
    <row r="109" ht="15">
      <c r="A109" s="361"/>
    </row>
    <row r="110" ht="15">
      <c r="A110" s="364"/>
    </row>
    <row r="111" ht="15">
      <c r="A111" s="364"/>
    </row>
    <row r="112" ht="15">
      <c r="A112" s="364"/>
    </row>
    <row r="113" ht="15">
      <c r="A113" s="364"/>
    </row>
    <row r="114" ht="15">
      <c r="A114" s="364"/>
    </row>
    <row r="115" ht="15">
      <c r="A115" s="361"/>
    </row>
    <row r="116" ht="15">
      <c r="A116" s="361"/>
    </row>
    <row r="117" ht="15">
      <c r="A117" s="361"/>
    </row>
    <row r="118" ht="15">
      <c r="A118" s="362"/>
    </row>
    <row r="119" ht="15">
      <c r="A119" s="361"/>
    </row>
    <row r="120" ht="15">
      <c r="A120" s="361"/>
    </row>
    <row r="121" ht="15">
      <c r="A121" s="361"/>
    </row>
    <row r="122" ht="15">
      <c r="A122" s="361"/>
    </row>
    <row r="123" ht="15">
      <c r="A123" s="361"/>
    </row>
    <row r="124" ht="15">
      <c r="A124" s="361"/>
    </row>
    <row r="125" ht="15">
      <c r="A125" s="361"/>
    </row>
    <row r="126" ht="15">
      <c r="A126" s="361"/>
    </row>
    <row r="127" ht="15">
      <c r="A127" s="361"/>
    </row>
    <row r="128" ht="15">
      <c r="A128" s="361"/>
    </row>
    <row r="129" ht="15">
      <c r="A129" s="361"/>
    </row>
    <row r="130" ht="15">
      <c r="A130" s="361"/>
    </row>
    <row r="131" ht="15">
      <c r="A131" s="361"/>
    </row>
    <row r="132" ht="15">
      <c r="A132" s="361"/>
    </row>
    <row r="133" ht="15">
      <c r="A133" s="361"/>
    </row>
    <row r="134" ht="15">
      <c r="A134" s="361"/>
    </row>
    <row r="135" ht="15">
      <c r="A135" s="361"/>
    </row>
    <row r="136" ht="15">
      <c r="A136" s="361"/>
    </row>
    <row r="137" ht="15">
      <c r="A137" s="361"/>
    </row>
    <row r="138" ht="15">
      <c r="A138" s="364"/>
    </row>
    <row r="139" ht="15">
      <c r="A139" s="361"/>
    </row>
  </sheetData>
  <sheetProtection sheet="1"/>
  <protectedRanges>
    <protectedRange sqref="F70:F92 F95" name="Oblast2"/>
    <protectedRange sqref="F19:F21 F23:F24 F26:F27 F29 F31 F34:F42 F45:F49 F52:F67" name="Oblast1"/>
  </protectedRange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03"/>
  <sheetViews>
    <sheetView zoomScale="70" zoomScaleNormal="70" workbookViewId="0" topLeftCell="A1">
      <selection activeCell="K13" sqref="K13"/>
    </sheetView>
  </sheetViews>
  <sheetFormatPr defaultColWidth="8.00390625" defaultRowHeight="12"/>
  <cols>
    <col min="1" max="1" width="3.8515625" style="375" customWidth="1"/>
    <col min="2" max="2" width="7.421875" style="375" customWidth="1"/>
    <col min="3" max="3" width="33.421875" style="375" customWidth="1"/>
    <col min="4" max="4" width="7.421875" style="375" customWidth="1"/>
    <col min="5" max="5" width="9.8515625" style="433" customWidth="1"/>
    <col min="6" max="6" width="11.28125" style="434" customWidth="1"/>
    <col min="7" max="7" width="9.140625" style="375" customWidth="1"/>
    <col min="8" max="8" width="12.28125" style="375" customWidth="1"/>
    <col min="9" max="9" width="10.140625" style="375" customWidth="1"/>
    <col min="10" max="10" width="17.421875" style="375" customWidth="1"/>
    <col min="11" max="11" width="11.7109375" style="375" customWidth="1"/>
    <col min="12" max="1024" width="7.140625" style="375" customWidth="1"/>
    <col min="1025" max="1025" width="8.00390625" style="375" customWidth="1"/>
    <col min="1026" max="16384" width="8.00390625" style="375" customWidth="1"/>
  </cols>
  <sheetData>
    <row r="1" spans="1:11" ht="21.75" customHeight="1">
      <c r="A1" s="366"/>
      <c r="B1" s="367"/>
      <c r="C1" s="368" t="s">
        <v>2824</v>
      </c>
      <c r="D1" s="369"/>
      <c r="E1" s="370"/>
      <c r="F1" s="371"/>
      <c r="G1" s="372"/>
      <c r="H1" s="373"/>
      <c r="I1" s="373"/>
      <c r="J1" s="373"/>
      <c r="K1" s="374"/>
    </row>
    <row r="2" spans="1:11" ht="21.75" customHeight="1">
      <c r="A2" s="376" t="s">
        <v>2779</v>
      </c>
      <c r="B2" s="377"/>
      <c r="C2" s="378" t="s">
        <v>2825</v>
      </c>
      <c r="D2" s="379"/>
      <c r="E2" s="379"/>
      <c r="F2" s="854"/>
      <c r="G2" s="854"/>
      <c r="H2" s="373"/>
      <c r="I2" s="373"/>
      <c r="J2" s="373"/>
      <c r="K2" s="374"/>
    </row>
    <row r="3" spans="1:11" ht="21.75" customHeight="1">
      <c r="A3" s="376" t="s">
        <v>30</v>
      </c>
      <c r="B3" s="377"/>
      <c r="C3" s="380"/>
      <c r="D3" s="379"/>
      <c r="E3" s="379"/>
      <c r="F3" s="371"/>
      <c r="G3" s="381"/>
      <c r="H3" s="373"/>
      <c r="I3" s="373"/>
      <c r="J3" s="373"/>
      <c r="K3" s="374"/>
    </row>
    <row r="4" spans="1:11" ht="21.75" customHeight="1">
      <c r="A4" s="376" t="s">
        <v>2826</v>
      </c>
      <c r="B4" s="382"/>
      <c r="C4" s="380"/>
      <c r="D4" s="379"/>
      <c r="E4" s="379"/>
      <c r="F4" s="371"/>
      <c r="G4" s="381"/>
      <c r="H4" s="373"/>
      <c r="I4" s="373"/>
      <c r="J4" s="373"/>
      <c r="K4" s="374"/>
    </row>
    <row r="5" spans="1:11" ht="11.4" customHeight="1">
      <c r="A5" s="383"/>
      <c r="B5" s="384"/>
      <c r="C5" s="384"/>
      <c r="D5" s="383"/>
      <c r="E5" s="383"/>
      <c r="F5" s="385"/>
      <c r="G5" s="385"/>
      <c r="H5" s="385"/>
      <c r="I5" s="385"/>
      <c r="J5" s="385"/>
      <c r="K5" s="385"/>
    </row>
    <row r="6" spans="1:11" ht="11.4" customHeight="1">
      <c r="A6" s="855" t="s">
        <v>2827</v>
      </c>
      <c r="B6" s="855" t="s">
        <v>57</v>
      </c>
      <c r="C6" s="386" t="s">
        <v>2783</v>
      </c>
      <c r="D6" s="387"/>
      <c r="E6" s="387"/>
      <c r="F6" s="856" t="s">
        <v>2828</v>
      </c>
      <c r="G6" s="856"/>
      <c r="H6" s="856" t="s">
        <v>2829</v>
      </c>
      <c r="I6" s="856"/>
      <c r="J6" s="388" t="s">
        <v>2830</v>
      </c>
      <c r="K6" s="387"/>
    </row>
    <row r="7" spans="1:11" ht="34.5" customHeight="1">
      <c r="A7" s="855"/>
      <c r="B7" s="855"/>
      <c r="C7" s="389"/>
      <c r="D7" s="387" t="s">
        <v>2831</v>
      </c>
      <c r="E7" s="390" t="s">
        <v>138</v>
      </c>
      <c r="F7" s="387" t="s">
        <v>2466</v>
      </c>
      <c r="G7" s="387" t="s">
        <v>2468</v>
      </c>
      <c r="H7" s="387" t="s">
        <v>2466</v>
      </c>
      <c r="I7" s="387" t="s">
        <v>2468</v>
      </c>
      <c r="J7" s="391" t="s">
        <v>2415</v>
      </c>
      <c r="K7" s="390" t="s">
        <v>2832</v>
      </c>
    </row>
    <row r="8" spans="1:11" ht="12">
      <c r="A8" s="392"/>
      <c r="B8" s="393"/>
      <c r="C8" s="393"/>
      <c r="D8" s="392"/>
      <c r="E8" s="392"/>
      <c r="F8" s="392" t="s">
        <v>2823</v>
      </c>
      <c r="G8" s="392" t="s">
        <v>2823</v>
      </c>
      <c r="H8" s="392" t="s">
        <v>2823</v>
      </c>
      <c r="I8" s="392" t="s">
        <v>2823</v>
      </c>
      <c r="J8" s="392" t="s">
        <v>2823</v>
      </c>
      <c r="K8" s="394"/>
    </row>
    <row r="9" spans="1:11" s="403" customFormat="1" ht="29.4" customHeight="1">
      <c r="A9" s="395"/>
      <c r="B9" s="396"/>
      <c r="C9" s="397" t="s">
        <v>2833</v>
      </c>
      <c r="D9" s="398"/>
      <c r="E9" s="399"/>
      <c r="F9" s="400"/>
      <c r="G9" s="401"/>
      <c r="H9" s="401"/>
      <c r="I9" s="401"/>
      <c r="J9" s="402">
        <f>J11+J17+J35+J73+J97</f>
        <v>0</v>
      </c>
      <c r="K9" s="374"/>
    </row>
    <row r="10" spans="1:11" s="411" customFormat="1" ht="16.95" customHeight="1">
      <c r="A10" s="395" t="s">
        <v>2834</v>
      </c>
      <c r="B10" s="404" t="s">
        <v>2835</v>
      </c>
      <c r="C10" s="405" t="s">
        <v>2836</v>
      </c>
      <c r="D10" s="405" t="s">
        <v>2837</v>
      </c>
      <c r="E10" s="406" t="s">
        <v>2838</v>
      </c>
      <c r="F10" s="407" t="s">
        <v>2839</v>
      </c>
      <c r="G10" s="408" t="s">
        <v>2840</v>
      </c>
      <c r="H10" s="409" t="s">
        <v>2841</v>
      </c>
      <c r="I10" s="408" t="s">
        <v>2842</v>
      </c>
      <c r="J10" s="410" t="s">
        <v>2843</v>
      </c>
      <c r="K10" s="409" t="s">
        <v>2844</v>
      </c>
    </row>
    <row r="11" spans="1:11" ht="12">
      <c r="A11" s="412"/>
      <c r="B11" s="413" t="s">
        <v>83</v>
      </c>
      <c r="C11" s="414" t="s">
        <v>2845</v>
      </c>
      <c r="D11" s="415"/>
      <c r="E11" s="416"/>
      <c r="F11" s="417"/>
      <c r="G11" s="418"/>
      <c r="H11" s="418"/>
      <c r="I11" s="418"/>
      <c r="J11" s="419">
        <f>SUM(J13:J15)</f>
        <v>0</v>
      </c>
      <c r="K11" s="420"/>
    </row>
    <row r="12" spans="1:11" ht="12">
      <c r="A12" s="412"/>
      <c r="B12" s="413"/>
      <c r="C12" s="421"/>
      <c r="D12" s="415"/>
      <c r="E12" s="416"/>
      <c r="F12" s="417"/>
      <c r="G12" s="418"/>
      <c r="H12" s="418"/>
      <c r="I12" s="418"/>
      <c r="J12" s="418"/>
      <c r="K12" s="420"/>
    </row>
    <row r="13" spans="1:11" ht="75">
      <c r="A13" s="412"/>
      <c r="B13" s="415" t="s">
        <v>83</v>
      </c>
      <c r="C13" s="422" t="s">
        <v>2846</v>
      </c>
      <c r="D13" s="415" t="s">
        <v>2753</v>
      </c>
      <c r="E13" s="416">
        <v>1</v>
      </c>
      <c r="F13" s="423"/>
      <c r="G13" s="424"/>
      <c r="H13" s="418">
        <f>__xlnm._FilterDatabase[[#This Row],[Sloupec5]]*__xlnm._FilterDatabase[[#This Row],[Sloupec6]]</f>
        <v>0</v>
      </c>
      <c r="I13" s="418">
        <f>__xlnm._FilterDatabase[[#This Row],[Sloupec5]]*__xlnm._FilterDatabase[[#This Row],[Sloupec7]]</f>
        <v>0</v>
      </c>
      <c r="J13" s="418">
        <f>__xlnm._FilterDatabase[[#This Row],[Sloupec8]]+__xlnm._FilterDatabase[[#This Row],[Sloupec9]]</f>
        <v>0</v>
      </c>
      <c r="K13" s="420"/>
    </row>
    <row r="14" spans="1:11" ht="75">
      <c r="A14" s="412"/>
      <c r="B14" s="415" t="s">
        <v>85</v>
      </c>
      <c r="C14" s="422" t="s">
        <v>2847</v>
      </c>
      <c r="D14" s="415" t="s">
        <v>2753</v>
      </c>
      <c r="E14" s="416">
        <v>1</v>
      </c>
      <c r="F14" s="423"/>
      <c r="G14" s="424"/>
      <c r="H14" s="418">
        <f>__xlnm._FilterDatabase[[#This Row],[Sloupec5]]*__xlnm._FilterDatabase[[#This Row],[Sloupec6]]</f>
        <v>0</v>
      </c>
      <c r="I14" s="418">
        <f>__xlnm._FilterDatabase[[#This Row],[Sloupec5]]*__xlnm._FilterDatabase[[#This Row],[Sloupec7]]</f>
        <v>0</v>
      </c>
      <c r="J14" s="418">
        <f>__xlnm._FilterDatabase[[#This Row],[Sloupec8]]+__xlnm._FilterDatabase[[#This Row],[Sloupec9]]</f>
        <v>0</v>
      </c>
      <c r="K14" s="420"/>
    </row>
    <row r="15" spans="1:11" ht="45">
      <c r="A15" s="412"/>
      <c r="B15" s="415" t="s">
        <v>171</v>
      </c>
      <c r="C15" s="422" t="s">
        <v>2848</v>
      </c>
      <c r="D15" s="415" t="s">
        <v>2753</v>
      </c>
      <c r="E15" s="416">
        <v>1</v>
      </c>
      <c r="F15" s="423"/>
      <c r="G15" s="424"/>
      <c r="H15" s="418">
        <f>__xlnm._FilterDatabase[[#This Row],[Sloupec5]]*__xlnm._FilterDatabase[[#This Row],[Sloupec6]]</f>
        <v>0</v>
      </c>
      <c r="I15" s="418">
        <f>__xlnm._FilterDatabase[[#This Row],[Sloupec5]]*__xlnm._FilterDatabase[[#This Row],[Sloupec7]]</f>
        <v>0</v>
      </c>
      <c r="J15" s="418">
        <f>__xlnm._FilterDatabase[[#This Row],[Sloupec8]]+__xlnm._FilterDatabase[[#This Row],[Sloupec9]]</f>
        <v>0</v>
      </c>
      <c r="K15" s="420"/>
    </row>
    <row r="16" spans="1:11" ht="12">
      <c r="A16" s="412"/>
      <c r="B16" s="415"/>
      <c r="C16" s="415"/>
      <c r="D16" s="425"/>
      <c r="E16" s="426"/>
      <c r="F16" s="427"/>
      <c r="G16" s="428"/>
      <c r="H16" s="428"/>
      <c r="I16" s="428"/>
      <c r="J16" s="428"/>
      <c r="K16" s="420"/>
    </row>
    <row r="17" spans="1:11" ht="12">
      <c r="A17" s="412"/>
      <c r="B17" s="413" t="s">
        <v>85</v>
      </c>
      <c r="C17" s="414" t="s">
        <v>2849</v>
      </c>
      <c r="D17" s="415"/>
      <c r="E17" s="416"/>
      <c r="F17" s="417"/>
      <c r="G17" s="418"/>
      <c r="H17" s="418"/>
      <c r="I17" s="418"/>
      <c r="J17" s="429">
        <f>SUBTOTAL(109,J19:J33)</f>
        <v>0</v>
      </c>
      <c r="K17" s="430"/>
    </row>
    <row r="18" spans="1:11" ht="12.75" customHeight="1">
      <c r="A18" s="412"/>
      <c r="B18" s="413"/>
      <c r="C18" s="414"/>
      <c r="D18" s="431"/>
      <c r="E18" s="416"/>
      <c r="F18" s="417"/>
      <c r="G18" s="418"/>
      <c r="H18" s="418"/>
      <c r="I18" s="418"/>
      <c r="J18" s="429"/>
      <c r="K18" s="420"/>
    </row>
    <row r="19" spans="1:11" ht="12">
      <c r="A19" s="412"/>
      <c r="B19" s="415" t="s">
        <v>83</v>
      </c>
      <c r="C19" s="432" t="s">
        <v>2850</v>
      </c>
      <c r="D19" s="431" t="s">
        <v>253</v>
      </c>
      <c r="E19" s="416">
        <v>30</v>
      </c>
      <c r="F19" s="423"/>
      <c r="G19" s="424"/>
      <c r="H19" s="418">
        <f>__xlnm._FilterDatabase[[#This Row],[Sloupec5]]*__xlnm._FilterDatabase[[#This Row],[Sloupec6]]</f>
        <v>0</v>
      </c>
      <c r="I19" s="418">
        <f>__xlnm._FilterDatabase[[#This Row],[Sloupec5]]*__xlnm._FilterDatabase[[#This Row],[Sloupec7]]</f>
        <v>0</v>
      </c>
      <c r="J19" s="418">
        <f>__xlnm._FilterDatabase[[#This Row],[Sloupec8]]+__xlnm._FilterDatabase[[#This Row],[Sloupec9]]</f>
        <v>0</v>
      </c>
      <c r="K19" s="420"/>
    </row>
    <row r="20" spans="1:11" ht="12">
      <c r="A20" s="412"/>
      <c r="B20" s="415" t="s">
        <v>85</v>
      </c>
      <c r="C20" s="432" t="s">
        <v>2851</v>
      </c>
      <c r="D20" s="431" t="s">
        <v>253</v>
      </c>
      <c r="E20" s="416">
        <v>5</v>
      </c>
      <c r="F20" s="423"/>
      <c r="G20" s="424"/>
      <c r="H20" s="418">
        <f>__xlnm._FilterDatabase[[#This Row],[Sloupec5]]*__xlnm._FilterDatabase[[#This Row],[Sloupec6]]</f>
        <v>0</v>
      </c>
      <c r="I20" s="418">
        <f>__xlnm._FilterDatabase[[#This Row],[Sloupec5]]*__xlnm._FilterDatabase[[#This Row],[Sloupec7]]</f>
        <v>0</v>
      </c>
      <c r="J20" s="418">
        <f>__xlnm._FilterDatabase[[#This Row],[Sloupec8]]+__xlnm._FilterDatabase[[#This Row],[Sloupec9]]</f>
        <v>0</v>
      </c>
      <c r="K20" s="420"/>
    </row>
    <row r="21" spans="1:11" ht="12">
      <c r="A21" s="412"/>
      <c r="B21" s="415" t="s">
        <v>171</v>
      </c>
      <c r="C21" s="432" t="s">
        <v>2852</v>
      </c>
      <c r="D21" s="431" t="s">
        <v>253</v>
      </c>
      <c r="E21" s="416">
        <v>15</v>
      </c>
      <c r="F21" s="423"/>
      <c r="G21" s="424"/>
      <c r="H21" s="418">
        <f>__xlnm._FilterDatabase[[#This Row],[Sloupec5]]*__xlnm._FilterDatabase[[#This Row],[Sloupec6]]</f>
        <v>0</v>
      </c>
      <c r="I21" s="418">
        <f>__xlnm._FilterDatabase[[#This Row],[Sloupec5]]*__xlnm._FilterDatabase[[#This Row],[Sloupec7]]</f>
        <v>0</v>
      </c>
      <c r="J21" s="418">
        <f>__xlnm._FilterDatabase[[#This Row],[Sloupec8]]+__xlnm._FilterDatabase[[#This Row],[Sloupec9]]</f>
        <v>0</v>
      </c>
      <c r="K21" s="420"/>
    </row>
    <row r="22" spans="1:11" ht="12">
      <c r="A22" s="412"/>
      <c r="B22" s="415" t="s">
        <v>156</v>
      </c>
      <c r="C22" s="432" t="s">
        <v>2853</v>
      </c>
      <c r="D22" s="431" t="s">
        <v>253</v>
      </c>
      <c r="E22" s="416">
        <v>40</v>
      </c>
      <c r="F22" s="423"/>
      <c r="G22" s="424"/>
      <c r="H22" s="418">
        <f>__xlnm._FilterDatabase[[#This Row],[Sloupec5]]*__xlnm._FilterDatabase[[#This Row],[Sloupec6]]</f>
        <v>0</v>
      </c>
      <c r="I22" s="418">
        <f>__xlnm._FilterDatabase[[#This Row],[Sloupec5]]*__xlnm._FilterDatabase[[#This Row],[Sloupec7]]</f>
        <v>0</v>
      </c>
      <c r="J22" s="418">
        <f>__xlnm._FilterDatabase[[#This Row],[Sloupec8]]+__xlnm._FilterDatabase[[#This Row],[Sloupec9]]</f>
        <v>0</v>
      </c>
      <c r="K22" s="420"/>
    </row>
    <row r="23" spans="1:11" ht="12">
      <c r="A23" s="412"/>
      <c r="B23" s="415" t="s">
        <v>187</v>
      </c>
      <c r="C23" s="432" t="s">
        <v>2854</v>
      </c>
      <c r="D23" s="431" t="s">
        <v>253</v>
      </c>
      <c r="E23" s="416">
        <v>80</v>
      </c>
      <c r="F23" s="423"/>
      <c r="G23" s="424"/>
      <c r="H23" s="418">
        <f>__xlnm._FilterDatabase[[#This Row],[Sloupec5]]*__xlnm._FilterDatabase[[#This Row],[Sloupec6]]</f>
        <v>0</v>
      </c>
      <c r="I23" s="418">
        <f>__xlnm._FilterDatabase[[#This Row],[Sloupec5]]*__xlnm._FilterDatabase[[#This Row],[Sloupec7]]</f>
        <v>0</v>
      </c>
      <c r="J23" s="418">
        <f>__xlnm._FilterDatabase[[#This Row],[Sloupec8]]+__xlnm._FilterDatabase[[#This Row],[Sloupec9]]</f>
        <v>0</v>
      </c>
      <c r="K23" s="420"/>
    </row>
    <row r="24" spans="1:11" ht="12">
      <c r="A24" s="412"/>
      <c r="B24" s="415" t="s">
        <v>193</v>
      </c>
      <c r="C24" s="432" t="s">
        <v>2855</v>
      </c>
      <c r="D24" s="431" t="s">
        <v>253</v>
      </c>
      <c r="E24" s="416">
        <v>85</v>
      </c>
      <c r="F24" s="423"/>
      <c r="G24" s="424"/>
      <c r="H24" s="418">
        <f>__xlnm._FilterDatabase[[#This Row],[Sloupec5]]*__xlnm._FilterDatabase[[#This Row],[Sloupec6]]</f>
        <v>0</v>
      </c>
      <c r="I24" s="418">
        <f>__xlnm._FilterDatabase[[#This Row],[Sloupec5]]*__xlnm._FilterDatabase[[#This Row],[Sloupec7]]</f>
        <v>0</v>
      </c>
      <c r="J24" s="418">
        <f>__xlnm._FilterDatabase[[#This Row],[Sloupec8]]+__xlnm._FilterDatabase[[#This Row],[Sloupec9]]</f>
        <v>0</v>
      </c>
      <c r="K24" s="420"/>
    </row>
    <row r="25" spans="1:11" ht="12">
      <c r="A25" s="412"/>
      <c r="B25" s="415" t="s">
        <v>199</v>
      </c>
      <c r="C25" s="432" t="s">
        <v>2856</v>
      </c>
      <c r="D25" s="431" t="s">
        <v>253</v>
      </c>
      <c r="E25" s="416">
        <v>980</v>
      </c>
      <c r="F25" s="423"/>
      <c r="G25" s="424"/>
      <c r="H25" s="418">
        <f>__xlnm._FilterDatabase[[#This Row],[Sloupec5]]*__xlnm._FilterDatabase[[#This Row],[Sloupec6]]</f>
        <v>0</v>
      </c>
      <c r="I25" s="418">
        <f>__xlnm._FilterDatabase[[#This Row],[Sloupec5]]*__xlnm._FilterDatabase[[#This Row],[Sloupec7]]</f>
        <v>0</v>
      </c>
      <c r="J25" s="418">
        <f>__xlnm._FilterDatabase[[#This Row],[Sloupec8]]+__xlnm._FilterDatabase[[#This Row],[Sloupec9]]</f>
        <v>0</v>
      </c>
      <c r="K25" s="420"/>
    </row>
    <row r="26" spans="1:11" ht="12">
      <c r="A26" s="412"/>
      <c r="B26" s="415" t="s">
        <v>205</v>
      </c>
      <c r="C26" s="432" t="s">
        <v>2857</v>
      </c>
      <c r="D26" s="431" t="s">
        <v>253</v>
      </c>
      <c r="E26" s="416">
        <v>250</v>
      </c>
      <c r="F26" s="423"/>
      <c r="G26" s="424"/>
      <c r="H26" s="418">
        <f>__xlnm._FilterDatabase[[#This Row],[Sloupec5]]*__xlnm._FilterDatabase[[#This Row],[Sloupec6]]</f>
        <v>0</v>
      </c>
      <c r="I26" s="418">
        <f>__xlnm._FilterDatabase[[#This Row],[Sloupec5]]*__xlnm._FilterDatabase[[#This Row],[Sloupec7]]</f>
        <v>0</v>
      </c>
      <c r="J26" s="418">
        <f>__xlnm._FilterDatabase[[#This Row],[Sloupec8]]+__xlnm._FilterDatabase[[#This Row],[Sloupec9]]</f>
        <v>0</v>
      </c>
      <c r="K26" s="420"/>
    </row>
    <row r="27" spans="1:11" ht="12">
      <c r="A27" s="412"/>
      <c r="B27" s="415" t="s">
        <v>211</v>
      </c>
      <c r="C27" s="432" t="s">
        <v>2858</v>
      </c>
      <c r="D27" s="431" t="s">
        <v>253</v>
      </c>
      <c r="E27" s="416">
        <v>680</v>
      </c>
      <c r="F27" s="423"/>
      <c r="G27" s="424"/>
      <c r="H27" s="418">
        <f>__xlnm._FilterDatabase[[#This Row],[Sloupec5]]*__xlnm._FilterDatabase[[#This Row],[Sloupec6]]</f>
        <v>0</v>
      </c>
      <c r="I27" s="418">
        <f>__xlnm._FilterDatabase[[#This Row],[Sloupec5]]*__xlnm._FilterDatabase[[#This Row],[Sloupec7]]</f>
        <v>0</v>
      </c>
      <c r="J27" s="418">
        <f>__xlnm._FilterDatabase[[#This Row],[Sloupec8]]+__xlnm._FilterDatabase[[#This Row],[Sloupec9]]</f>
        <v>0</v>
      </c>
      <c r="K27" s="420"/>
    </row>
    <row r="28" spans="1:11" ht="12">
      <c r="A28" s="412"/>
      <c r="B28" s="415" t="s">
        <v>218</v>
      </c>
      <c r="C28" s="432" t="s">
        <v>2859</v>
      </c>
      <c r="D28" s="431" t="s">
        <v>253</v>
      </c>
      <c r="E28" s="416">
        <v>180</v>
      </c>
      <c r="F28" s="423"/>
      <c r="G28" s="424"/>
      <c r="H28" s="418">
        <f>__xlnm._FilterDatabase[[#This Row],[Sloupec5]]*__xlnm._FilterDatabase[[#This Row],[Sloupec6]]</f>
        <v>0</v>
      </c>
      <c r="I28" s="418">
        <f>__xlnm._FilterDatabase[[#This Row],[Sloupec5]]*__xlnm._FilterDatabase[[#This Row],[Sloupec7]]</f>
        <v>0</v>
      </c>
      <c r="J28" s="418">
        <f>__xlnm._FilterDatabase[[#This Row],[Sloupec8]]+__xlnm._FilterDatabase[[#This Row],[Sloupec9]]</f>
        <v>0</v>
      </c>
      <c r="K28" s="420"/>
    </row>
    <row r="29" spans="1:11" ht="12">
      <c r="A29" s="412"/>
      <c r="B29" s="415" t="s">
        <v>225</v>
      </c>
      <c r="C29" s="432" t="s">
        <v>2860</v>
      </c>
      <c r="D29" s="431" t="s">
        <v>253</v>
      </c>
      <c r="E29" s="416">
        <v>150</v>
      </c>
      <c r="F29" s="423"/>
      <c r="G29" s="424"/>
      <c r="H29" s="418">
        <f>__xlnm._FilterDatabase[[#This Row],[Sloupec5]]*__xlnm._FilterDatabase[[#This Row],[Sloupec6]]</f>
        <v>0</v>
      </c>
      <c r="I29" s="418">
        <f>__xlnm._FilterDatabase[[#This Row],[Sloupec5]]*__xlnm._FilterDatabase[[#This Row],[Sloupec7]]</f>
        <v>0</v>
      </c>
      <c r="J29" s="418">
        <f>__xlnm._FilterDatabase[[#This Row],[Sloupec8]]+__xlnm._FilterDatabase[[#This Row],[Sloupec9]]</f>
        <v>0</v>
      </c>
      <c r="K29" s="420"/>
    </row>
    <row r="30" spans="1:11" ht="12">
      <c r="A30" s="412"/>
      <c r="B30" s="415" t="s">
        <v>231</v>
      </c>
      <c r="C30" s="432" t="s">
        <v>2861</v>
      </c>
      <c r="D30" s="431" t="s">
        <v>253</v>
      </c>
      <c r="E30" s="416">
        <v>10</v>
      </c>
      <c r="F30" s="423"/>
      <c r="G30" s="424"/>
      <c r="H30" s="418">
        <f>__xlnm._FilterDatabase[[#This Row],[Sloupec5]]*__xlnm._FilterDatabase[[#This Row],[Sloupec6]]</f>
        <v>0</v>
      </c>
      <c r="I30" s="418">
        <f>__xlnm._FilterDatabase[[#This Row],[Sloupec5]]*__xlnm._FilterDatabase[[#This Row],[Sloupec7]]</f>
        <v>0</v>
      </c>
      <c r="J30" s="418">
        <f>__xlnm._FilterDatabase[[#This Row],[Sloupec8]]+__xlnm._FilterDatabase[[#This Row],[Sloupec9]]</f>
        <v>0</v>
      </c>
      <c r="K30" s="420"/>
    </row>
    <row r="31" spans="1:11" ht="12">
      <c r="A31" s="412"/>
      <c r="B31" s="415" t="s">
        <v>236</v>
      </c>
      <c r="C31" s="432" t="s">
        <v>2862</v>
      </c>
      <c r="D31" s="431" t="s">
        <v>253</v>
      </c>
      <c r="E31" s="416">
        <v>40</v>
      </c>
      <c r="F31" s="423"/>
      <c r="G31" s="424"/>
      <c r="H31" s="418">
        <f>__xlnm._FilterDatabase[[#This Row],[Sloupec5]]*__xlnm._FilterDatabase[[#This Row],[Sloupec6]]</f>
        <v>0</v>
      </c>
      <c r="I31" s="418">
        <f>__xlnm._FilterDatabase[[#This Row],[Sloupec5]]*__xlnm._FilterDatabase[[#This Row],[Sloupec7]]</f>
        <v>0</v>
      </c>
      <c r="J31" s="418">
        <f>__xlnm._FilterDatabase[[#This Row],[Sloupec8]]+__xlnm._FilterDatabase[[#This Row],[Sloupec9]]</f>
        <v>0</v>
      </c>
      <c r="K31" s="420"/>
    </row>
    <row r="32" spans="1:11" ht="12">
      <c r="A32" s="412"/>
      <c r="B32" s="415" t="s">
        <v>245</v>
      </c>
      <c r="C32" s="432" t="s">
        <v>2863</v>
      </c>
      <c r="D32" s="431" t="s">
        <v>253</v>
      </c>
      <c r="E32" s="416">
        <v>220</v>
      </c>
      <c r="F32" s="423"/>
      <c r="G32" s="424"/>
      <c r="H32" s="418">
        <f>__xlnm._FilterDatabase[[#This Row],[Sloupec5]]*__xlnm._FilterDatabase[[#This Row],[Sloupec6]]</f>
        <v>0</v>
      </c>
      <c r="I32" s="418">
        <f>__xlnm._FilterDatabase[[#This Row],[Sloupec5]]*__xlnm._FilterDatabase[[#This Row],[Sloupec7]]</f>
        <v>0</v>
      </c>
      <c r="J32" s="418">
        <f>__xlnm._FilterDatabase[[#This Row],[Sloupec8]]+__xlnm._FilterDatabase[[#This Row],[Sloupec9]]</f>
        <v>0</v>
      </c>
      <c r="K32" s="420"/>
    </row>
    <row r="33" spans="1:11" ht="12">
      <c r="A33" s="412"/>
      <c r="B33" s="415" t="s">
        <v>8</v>
      </c>
      <c r="C33" s="432" t="s">
        <v>2864</v>
      </c>
      <c r="D33" s="431" t="s">
        <v>253</v>
      </c>
      <c r="E33" s="416">
        <v>160</v>
      </c>
      <c r="F33" s="423"/>
      <c r="G33" s="424"/>
      <c r="H33" s="418">
        <f>__xlnm._FilterDatabase[[#This Row],[Sloupec5]]*__xlnm._FilterDatabase[[#This Row],[Sloupec6]]</f>
        <v>0</v>
      </c>
      <c r="I33" s="418">
        <f>__xlnm._FilterDatabase[[#This Row],[Sloupec5]]*__xlnm._FilterDatabase[[#This Row],[Sloupec7]]</f>
        <v>0</v>
      </c>
      <c r="J33" s="418">
        <f>__xlnm._FilterDatabase[[#This Row],[Sloupec8]]+__xlnm._FilterDatabase[[#This Row],[Sloupec9]]</f>
        <v>0</v>
      </c>
      <c r="K33" s="420"/>
    </row>
    <row r="34" spans="1:11" ht="12">
      <c r="A34" s="412"/>
      <c r="B34" s="415"/>
      <c r="C34" s="432"/>
      <c r="D34" s="431"/>
      <c r="E34" s="416"/>
      <c r="F34" s="417"/>
      <c r="G34" s="418"/>
      <c r="H34" s="418"/>
      <c r="I34" s="418"/>
      <c r="J34" s="418"/>
      <c r="K34" s="420"/>
    </row>
    <row r="35" spans="1:11" ht="12">
      <c r="A35" s="412"/>
      <c r="B35" s="413" t="s">
        <v>171</v>
      </c>
      <c r="C35" s="414" t="s">
        <v>2865</v>
      </c>
      <c r="D35" s="415"/>
      <c r="E35" s="416"/>
      <c r="F35" s="417"/>
      <c r="G35" s="418"/>
      <c r="H35" s="418"/>
      <c r="I35" s="418"/>
      <c r="J35" s="429">
        <f>SUBTOTAL(109,J36:J71)</f>
        <v>0</v>
      </c>
      <c r="K35" s="430"/>
    </row>
    <row r="36" spans="1:11" ht="46.8">
      <c r="A36" s="412"/>
      <c r="B36" s="415" t="s">
        <v>83</v>
      </c>
      <c r="C36" s="432" t="s">
        <v>2866</v>
      </c>
      <c r="D36" s="431" t="s">
        <v>2753</v>
      </c>
      <c r="E36" s="416">
        <v>11</v>
      </c>
      <c r="F36" s="423"/>
      <c r="G36" s="424"/>
      <c r="H36" s="418">
        <f>__xlnm._FilterDatabase[[#This Row],[Sloupec5]]*__xlnm._FilterDatabase[[#This Row],[Sloupec6]]</f>
        <v>0</v>
      </c>
      <c r="I36" s="418">
        <f>__xlnm._FilterDatabase[[#This Row],[Sloupec5]]*__xlnm._FilterDatabase[[#This Row],[Sloupec7]]</f>
        <v>0</v>
      </c>
      <c r="J36" s="418">
        <f>__xlnm._FilterDatabase[[#This Row],[Sloupec8]]+__xlnm._FilterDatabase[[#This Row],[Sloupec9]]</f>
        <v>0</v>
      </c>
      <c r="K36" s="420"/>
    </row>
    <row r="37" spans="1:11" ht="30.6">
      <c r="A37" s="412"/>
      <c r="B37" s="415" t="s">
        <v>85</v>
      </c>
      <c r="C37" s="432" t="s">
        <v>2867</v>
      </c>
      <c r="D37" s="431" t="s">
        <v>2753</v>
      </c>
      <c r="E37" s="416">
        <v>5</v>
      </c>
      <c r="F37" s="423"/>
      <c r="G37" s="424"/>
      <c r="H37" s="418">
        <f>__xlnm._FilterDatabase[[#This Row],[Sloupec5]]*__xlnm._FilterDatabase[[#This Row],[Sloupec6]]</f>
        <v>0</v>
      </c>
      <c r="I37" s="418">
        <f>__xlnm._FilterDatabase[[#This Row],[Sloupec5]]*__xlnm._FilterDatabase[[#This Row],[Sloupec7]]</f>
        <v>0</v>
      </c>
      <c r="J37" s="418">
        <f>__xlnm._FilterDatabase[[#This Row],[Sloupec8]]+__xlnm._FilterDatabase[[#This Row],[Sloupec9]]</f>
        <v>0</v>
      </c>
      <c r="K37" s="420"/>
    </row>
    <row r="38" spans="1:11" ht="46.8">
      <c r="A38" s="412"/>
      <c r="B38" s="415" t="s">
        <v>171</v>
      </c>
      <c r="C38" s="432" t="s">
        <v>2868</v>
      </c>
      <c r="D38" s="431" t="s">
        <v>2753</v>
      </c>
      <c r="E38" s="416">
        <v>10</v>
      </c>
      <c r="F38" s="423"/>
      <c r="G38" s="424"/>
      <c r="H38" s="418">
        <f>__xlnm._FilterDatabase[[#This Row],[Sloupec5]]*__xlnm._FilterDatabase[[#This Row],[Sloupec6]]</f>
        <v>0</v>
      </c>
      <c r="I38" s="418">
        <f>__xlnm._FilterDatabase[[#This Row],[Sloupec5]]*__xlnm._FilterDatabase[[#This Row],[Sloupec7]]</f>
        <v>0</v>
      </c>
      <c r="J38" s="418">
        <f>__xlnm._FilterDatabase[[#This Row],[Sloupec8]]+__xlnm._FilterDatabase[[#This Row],[Sloupec9]]</f>
        <v>0</v>
      </c>
      <c r="K38" s="420"/>
    </row>
    <row r="39" spans="1:11" ht="30.6">
      <c r="A39" s="412"/>
      <c r="B39" s="415" t="s">
        <v>156</v>
      </c>
      <c r="C39" s="432" t="s">
        <v>2869</v>
      </c>
      <c r="D39" s="431" t="s">
        <v>2753</v>
      </c>
      <c r="E39" s="416">
        <v>2</v>
      </c>
      <c r="F39" s="423"/>
      <c r="G39" s="424"/>
      <c r="H39" s="418">
        <f>__xlnm._FilterDatabase[[#This Row],[Sloupec5]]*__xlnm._FilterDatabase[[#This Row],[Sloupec6]]</f>
        <v>0</v>
      </c>
      <c r="I39" s="418">
        <f>__xlnm._FilterDatabase[[#This Row],[Sloupec5]]*__xlnm._FilterDatabase[[#This Row],[Sloupec7]]</f>
        <v>0</v>
      </c>
      <c r="J39" s="418">
        <f>__xlnm._FilterDatabase[[#This Row],[Sloupec8]]+__xlnm._FilterDatabase[[#This Row],[Sloupec9]]</f>
        <v>0</v>
      </c>
      <c r="K39" s="420"/>
    </row>
    <row r="40" spans="1:11" ht="46.8">
      <c r="A40" s="412"/>
      <c r="B40" s="415" t="s">
        <v>187</v>
      </c>
      <c r="C40" s="432" t="s">
        <v>2870</v>
      </c>
      <c r="D40" s="431" t="s">
        <v>2753</v>
      </c>
      <c r="E40" s="416">
        <v>2</v>
      </c>
      <c r="F40" s="423"/>
      <c r="G40" s="424"/>
      <c r="H40" s="418">
        <f>__xlnm._FilterDatabase[[#This Row],[Sloupec5]]*__xlnm._FilterDatabase[[#This Row],[Sloupec6]]</f>
        <v>0</v>
      </c>
      <c r="I40" s="418">
        <f>__xlnm._FilterDatabase[[#This Row],[Sloupec5]]*__xlnm._FilterDatabase[[#This Row],[Sloupec7]]</f>
        <v>0</v>
      </c>
      <c r="J40" s="418">
        <f>__xlnm._FilterDatabase[[#This Row],[Sloupec8]]+__xlnm._FilterDatabase[[#This Row],[Sloupec9]]</f>
        <v>0</v>
      </c>
      <c r="K40" s="420"/>
    </row>
    <row r="41" spans="1:11" ht="20.4">
      <c r="A41" s="412"/>
      <c r="B41" s="415" t="s">
        <v>193</v>
      </c>
      <c r="C41" s="432" t="s">
        <v>2871</v>
      </c>
      <c r="D41" s="431" t="s">
        <v>2753</v>
      </c>
      <c r="E41" s="416">
        <v>20</v>
      </c>
      <c r="F41" s="423"/>
      <c r="G41" s="424"/>
      <c r="H41" s="418">
        <f>__xlnm._FilterDatabase[[#This Row],[Sloupec5]]*__xlnm._FilterDatabase[[#This Row],[Sloupec6]]</f>
        <v>0</v>
      </c>
      <c r="I41" s="418">
        <f>__xlnm._FilterDatabase[[#This Row],[Sloupec5]]*__xlnm._FilterDatabase[[#This Row],[Sloupec7]]</f>
        <v>0</v>
      </c>
      <c r="J41" s="418">
        <f>__xlnm._FilterDatabase[[#This Row],[Sloupec8]]+__xlnm._FilterDatabase[[#This Row],[Sloupec9]]</f>
        <v>0</v>
      </c>
      <c r="K41" s="420"/>
    </row>
    <row r="42" spans="1:11" ht="33.6">
      <c r="A42" s="412"/>
      <c r="B42" s="415" t="s">
        <v>199</v>
      </c>
      <c r="C42" s="432" t="s">
        <v>2872</v>
      </c>
      <c r="D42" s="431" t="s">
        <v>2753</v>
      </c>
      <c r="E42" s="416">
        <v>2</v>
      </c>
      <c r="F42" s="423"/>
      <c r="G42" s="424"/>
      <c r="H42" s="418">
        <f>__xlnm._FilterDatabase[[#This Row],[Sloupec5]]*__xlnm._FilterDatabase[[#This Row],[Sloupec6]]</f>
        <v>0</v>
      </c>
      <c r="I42" s="418">
        <f>__xlnm._FilterDatabase[[#This Row],[Sloupec5]]*__xlnm._FilterDatabase[[#This Row],[Sloupec7]]</f>
        <v>0</v>
      </c>
      <c r="J42" s="418">
        <f>__xlnm._FilterDatabase[[#This Row],[Sloupec8]]+__xlnm._FilterDatabase[[#This Row],[Sloupec9]]</f>
        <v>0</v>
      </c>
      <c r="K42" s="420"/>
    </row>
    <row r="43" spans="1:11" ht="23.4">
      <c r="A43" s="412"/>
      <c r="B43" s="415" t="s">
        <v>205</v>
      </c>
      <c r="C43" s="432" t="s">
        <v>2873</v>
      </c>
      <c r="D43" s="431" t="s">
        <v>2753</v>
      </c>
      <c r="E43" s="416">
        <v>2</v>
      </c>
      <c r="F43" s="423"/>
      <c r="G43" s="424"/>
      <c r="H43" s="418">
        <f>__xlnm._FilterDatabase[[#This Row],[Sloupec5]]*__xlnm._FilterDatabase[[#This Row],[Sloupec6]]</f>
        <v>0</v>
      </c>
      <c r="I43" s="418">
        <f>__xlnm._FilterDatabase[[#This Row],[Sloupec5]]*__xlnm._FilterDatabase[[#This Row],[Sloupec7]]</f>
        <v>0</v>
      </c>
      <c r="J43" s="418">
        <f>__xlnm._FilterDatabase[[#This Row],[Sloupec8]]+__xlnm._FilterDatabase[[#This Row],[Sloupec9]]</f>
        <v>0</v>
      </c>
      <c r="K43" s="420"/>
    </row>
    <row r="44" spans="1:11" ht="39.6">
      <c r="A44" s="412"/>
      <c r="B44" s="415" t="s">
        <v>211</v>
      </c>
      <c r="C44" s="432" t="s">
        <v>2874</v>
      </c>
      <c r="D44" s="431" t="s">
        <v>2753</v>
      </c>
      <c r="E44" s="416">
        <v>8</v>
      </c>
      <c r="F44" s="423"/>
      <c r="G44" s="424"/>
      <c r="H44" s="418">
        <f>__xlnm._FilterDatabase[[#This Row],[Sloupec5]]*__xlnm._FilterDatabase[[#This Row],[Sloupec6]]</f>
        <v>0</v>
      </c>
      <c r="I44" s="418">
        <f>__xlnm._FilterDatabase[[#This Row],[Sloupec5]]*__xlnm._FilterDatabase[[#This Row],[Sloupec7]]</f>
        <v>0</v>
      </c>
      <c r="J44" s="418">
        <f>__xlnm._FilterDatabase[[#This Row],[Sloupec8]]+__xlnm._FilterDatabase[[#This Row],[Sloupec9]]</f>
        <v>0</v>
      </c>
      <c r="K44" s="420"/>
    </row>
    <row r="45" spans="1:11" ht="39.6">
      <c r="A45" s="412"/>
      <c r="B45" s="415" t="s">
        <v>218</v>
      </c>
      <c r="C45" s="432" t="s">
        <v>2875</v>
      </c>
      <c r="D45" s="431" t="s">
        <v>2753</v>
      </c>
      <c r="E45" s="416">
        <v>1</v>
      </c>
      <c r="F45" s="423"/>
      <c r="G45" s="424"/>
      <c r="H45" s="418">
        <f>__xlnm._FilterDatabase[[#This Row],[Sloupec5]]*__xlnm._FilterDatabase[[#This Row],[Sloupec6]]</f>
        <v>0</v>
      </c>
      <c r="I45" s="418">
        <f>__xlnm._FilterDatabase[[#This Row],[Sloupec5]]*__xlnm._FilterDatabase[[#This Row],[Sloupec7]]</f>
        <v>0</v>
      </c>
      <c r="J45" s="418">
        <f>__xlnm._FilterDatabase[[#This Row],[Sloupec8]]+__xlnm._FilterDatabase[[#This Row],[Sloupec9]]</f>
        <v>0</v>
      </c>
      <c r="K45" s="420"/>
    </row>
    <row r="46" spans="1:11" ht="46.8">
      <c r="A46" s="412"/>
      <c r="B46" s="415" t="s">
        <v>225</v>
      </c>
      <c r="C46" s="432" t="s">
        <v>2876</v>
      </c>
      <c r="D46" s="431" t="s">
        <v>2753</v>
      </c>
      <c r="E46" s="416">
        <v>23</v>
      </c>
      <c r="F46" s="423"/>
      <c r="G46" s="424"/>
      <c r="H46" s="418">
        <f>__xlnm._FilterDatabase[[#This Row],[Sloupec5]]*__xlnm._FilterDatabase[[#This Row],[Sloupec6]]</f>
        <v>0</v>
      </c>
      <c r="I46" s="418">
        <f>__xlnm._FilterDatabase[[#This Row],[Sloupec5]]*__xlnm._FilterDatabase[[#This Row],[Sloupec7]]</f>
        <v>0</v>
      </c>
      <c r="J46" s="418">
        <f>__xlnm._FilterDatabase[[#This Row],[Sloupec8]]+__xlnm._FilterDatabase[[#This Row],[Sloupec9]]</f>
        <v>0</v>
      </c>
      <c r="K46" s="420"/>
    </row>
    <row r="47" spans="1:11" ht="60">
      <c r="A47" s="412"/>
      <c r="B47" s="415" t="s">
        <v>231</v>
      </c>
      <c r="C47" s="432" t="s">
        <v>2877</v>
      </c>
      <c r="D47" s="431" t="s">
        <v>2753</v>
      </c>
      <c r="E47" s="416">
        <v>11</v>
      </c>
      <c r="F47" s="423"/>
      <c r="G47" s="424"/>
      <c r="H47" s="418">
        <f>__xlnm._FilterDatabase[[#This Row],[Sloupec5]]*__xlnm._FilterDatabase[[#This Row],[Sloupec6]]</f>
        <v>0</v>
      </c>
      <c r="I47" s="418">
        <f>__xlnm._FilterDatabase[[#This Row],[Sloupec5]]*__xlnm._FilterDatabase[[#This Row],[Sloupec7]]</f>
        <v>0</v>
      </c>
      <c r="J47" s="418">
        <f>__xlnm._FilterDatabase[[#This Row],[Sloupec8]]+__xlnm._FilterDatabase[[#This Row],[Sloupec9]]</f>
        <v>0</v>
      </c>
      <c r="K47" s="420"/>
    </row>
    <row r="48" spans="1:11" ht="51">
      <c r="A48" s="412"/>
      <c r="B48" s="415" t="s">
        <v>236</v>
      </c>
      <c r="C48" s="432" t="s">
        <v>2878</v>
      </c>
      <c r="D48" s="431" t="s">
        <v>2753</v>
      </c>
      <c r="E48" s="416">
        <v>1</v>
      </c>
      <c r="F48" s="423"/>
      <c r="G48" s="424"/>
      <c r="H48" s="418">
        <f>__xlnm._FilterDatabase[[#This Row],[Sloupec5]]*__xlnm._FilterDatabase[[#This Row],[Sloupec6]]</f>
        <v>0</v>
      </c>
      <c r="I48" s="418">
        <f>__xlnm._FilterDatabase[[#This Row],[Sloupec5]]*__xlnm._FilterDatabase[[#This Row],[Sloupec7]]</f>
        <v>0</v>
      </c>
      <c r="J48" s="418">
        <f>__xlnm._FilterDatabase[[#This Row],[Sloupec8]]+__xlnm._FilterDatabase[[#This Row],[Sloupec9]]</f>
        <v>0</v>
      </c>
      <c r="K48" s="420"/>
    </row>
    <row r="49" spans="1:11" ht="39.6">
      <c r="A49" s="412"/>
      <c r="B49" s="415" t="s">
        <v>245</v>
      </c>
      <c r="C49" s="432" t="s">
        <v>2879</v>
      </c>
      <c r="D49" s="431" t="s">
        <v>2753</v>
      </c>
      <c r="E49" s="416">
        <v>2</v>
      </c>
      <c r="F49" s="423"/>
      <c r="G49" s="424"/>
      <c r="H49" s="418">
        <f>__xlnm._FilterDatabase[[#This Row],[Sloupec5]]*__xlnm._FilterDatabase[[#This Row],[Sloupec6]]</f>
        <v>0</v>
      </c>
      <c r="I49" s="418">
        <f>__xlnm._FilterDatabase[[#This Row],[Sloupec5]]*__xlnm._FilterDatabase[[#This Row],[Sloupec7]]</f>
        <v>0</v>
      </c>
      <c r="J49" s="418">
        <f>__xlnm._FilterDatabase[[#This Row],[Sloupec8]]+__xlnm._FilterDatabase[[#This Row],[Sloupec9]]</f>
        <v>0</v>
      </c>
      <c r="K49" s="420"/>
    </row>
    <row r="50" spans="1:11" ht="39.6">
      <c r="A50" s="412"/>
      <c r="B50" s="415" t="s">
        <v>8</v>
      </c>
      <c r="C50" s="432" t="s">
        <v>2880</v>
      </c>
      <c r="D50" s="431" t="s">
        <v>2753</v>
      </c>
      <c r="E50" s="416">
        <v>1</v>
      </c>
      <c r="F50" s="423"/>
      <c r="G50" s="424"/>
      <c r="H50" s="418">
        <f>__xlnm._FilterDatabase[[#This Row],[Sloupec5]]*__xlnm._FilterDatabase[[#This Row],[Sloupec6]]</f>
        <v>0</v>
      </c>
      <c r="I50" s="418">
        <f>__xlnm._FilterDatabase[[#This Row],[Sloupec5]]*__xlnm._FilterDatabase[[#This Row],[Sloupec7]]</f>
        <v>0</v>
      </c>
      <c r="J50" s="418">
        <f>__xlnm._FilterDatabase[[#This Row],[Sloupec8]]+__xlnm._FilterDatabase[[#This Row],[Sloupec9]]</f>
        <v>0</v>
      </c>
      <c r="K50" s="420"/>
    </row>
    <row r="51" spans="1:11" ht="60">
      <c r="A51" s="412"/>
      <c r="B51" s="415" t="s">
        <v>258</v>
      </c>
      <c r="C51" s="432" t="s">
        <v>2881</v>
      </c>
      <c r="D51" s="431" t="s">
        <v>2753</v>
      </c>
      <c r="E51" s="416">
        <v>2</v>
      </c>
      <c r="F51" s="423"/>
      <c r="G51" s="424"/>
      <c r="H51" s="418">
        <f>__xlnm._FilterDatabase[[#This Row],[Sloupec5]]*__xlnm._FilterDatabase[[#This Row],[Sloupec6]]</f>
        <v>0</v>
      </c>
      <c r="I51" s="418">
        <f>__xlnm._FilterDatabase[[#This Row],[Sloupec5]]*__xlnm._FilterDatabase[[#This Row],[Sloupec7]]</f>
        <v>0</v>
      </c>
      <c r="J51" s="418">
        <f>__xlnm._FilterDatabase[[#This Row],[Sloupec8]]+__xlnm._FilterDatabase[[#This Row],[Sloupec9]]</f>
        <v>0</v>
      </c>
      <c r="K51" s="420"/>
    </row>
    <row r="52" spans="1:11" ht="52.8">
      <c r="A52" s="412"/>
      <c r="B52" s="415" t="s">
        <v>265</v>
      </c>
      <c r="C52" s="432" t="s">
        <v>2882</v>
      </c>
      <c r="D52" s="431" t="s">
        <v>2753</v>
      </c>
      <c r="E52" s="416">
        <v>2</v>
      </c>
      <c r="F52" s="423"/>
      <c r="G52" s="424"/>
      <c r="H52" s="418">
        <f>__xlnm._FilterDatabase[[#This Row],[Sloupec5]]*__xlnm._FilterDatabase[[#This Row],[Sloupec6]]</f>
        <v>0</v>
      </c>
      <c r="I52" s="418">
        <f>__xlnm._FilterDatabase[[#This Row],[Sloupec5]]*__xlnm._FilterDatabase[[#This Row],[Sloupec7]]</f>
        <v>0</v>
      </c>
      <c r="J52" s="418">
        <f>__xlnm._FilterDatabase[[#This Row],[Sloupec8]]+__xlnm._FilterDatabase[[#This Row],[Sloupec9]]</f>
        <v>0</v>
      </c>
      <c r="K52" s="420"/>
    </row>
    <row r="53" spans="1:11" ht="51">
      <c r="A53" s="412"/>
      <c r="B53" s="415" t="s">
        <v>271</v>
      </c>
      <c r="C53" s="432" t="s">
        <v>2883</v>
      </c>
      <c r="D53" s="431" t="s">
        <v>2753</v>
      </c>
      <c r="E53" s="416">
        <v>2</v>
      </c>
      <c r="F53" s="423"/>
      <c r="G53" s="424"/>
      <c r="H53" s="418">
        <f>__xlnm._FilterDatabase[[#This Row],[Sloupec5]]*__xlnm._FilterDatabase[[#This Row],[Sloupec6]]</f>
        <v>0</v>
      </c>
      <c r="I53" s="418">
        <f>__xlnm._FilterDatabase[[#This Row],[Sloupec5]]*__xlnm._FilterDatabase[[#This Row],[Sloupec7]]</f>
        <v>0</v>
      </c>
      <c r="J53" s="418">
        <f>__xlnm._FilterDatabase[[#This Row],[Sloupec8]]+__xlnm._FilterDatabase[[#This Row],[Sloupec9]]</f>
        <v>0</v>
      </c>
      <c r="K53" s="420"/>
    </row>
    <row r="54" spans="1:11" ht="81.6">
      <c r="A54" s="412"/>
      <c r="B54" s="415" t="s">
        <v>278</v>
      </c>
      <c r="C54" s="432" t="s">
        <v>2884</v>
      </c>
      <c r="D54" s="431" t="s">
        <v>2753</v>
      </c>
      <c r="E54" s="416">
        <v>2</v>
      </c>
      <c r="F54" s="423"/>
      <c r="G54" s="424"/>
      <c r="H54" s="418">
        <f>__xlnm._FilterDatabase[[#This Row],[Sloupec5]]*__xlnm._FilterDatabase[[#This Row],[Sloupec6]]</f>
        <v>0</v>
      </c>
      <c r="I54" s="418">
        <f>__xlnm._FilterDatabase[[#This Row],[Sloupec5]]*__xlnm._FilterDatabase[[#This Row],[Sloupec7]]</f>
        <v>0</v>
      </c>
      <c r="J54" s="418">
        <f>__xlnm._FilterDatabase[[#This Row],[Sloupec8]]+__xlnm._FilterDatabase[[#This Row],[Sloupec9]]</f>
        <v>0</v>
      </c>
      <c r="K54" s="420"/>
    </row>
    <row r="55" spans="1:11" ht="46.8">
      <c r="A55" s="412"/>
      <c r="B55" s="415" t="s">
        <v>285</v>
      </c>
      <c r="C55" s="432" t="s">
        <v>2885</v>
      </c>
      <c r="D55" s="431" t="s">
        <v>2753</v>
      </c>
      <c r="E55" s="416">
        <v>5</v>
      </c>
      <c r="F55" s="423"/>
      <c r="G55" s="424"/>
      <c r="H55" s="418">
        <f>__xlnm._FilterDatabase[[#This Row],[Sloupec5]]*__xlnm._FilterDatabase[[#This Row],[Sloupec6]]</f>
        <v>0</v>
      </c>
      <c r="I55" s="418">
        <f>__xlnm._FilterDatabase[[#This Row],[Sloupec5]]*__xlnm._FilterDatabase[[#This Row],[Sloupec7]]</f>
        <v>0</v>
      </c>
      <c r="J55" s="418">
        <f>__xlnm._FilterDatabase[[#This Row],[Sloupec8]]+__xlnm._FilterDatabase[[#This Row],[Sloupec9]]</f>
        <v>0</v>
      </c>
      <c r="K55" s="420"/>
    </row>
    <row r="56" spans="1:11" ht="26.4">
      <c r="A56" s="412"/>
      <c r="B56" s="415" t="s">
        <v>7</v>
      </c>
      <c r="C56" s="432" t="s">
        <v>2886</v>
      </c>
      <c r="D56" s="431" t="s">
        <v>2753</v>
      </c>
      <c r="E56" s="416">
        <v>4</v>
      </c>
      <c r="F56" s="423"/>
      <c r="G56" s="424"/>
      <c r="H56" s="418">
        <f>__xlnm._FilterDatabase[[#This Row],[Sloupec5]]*__xlnm._FilterDatabase[[#This Row],[Sloupec6]]</f>
        <v>0</v>
      </c>
      <c r="I56" s="418">
        <f>__xlnm._FilterDatabase[[#This Row],[Sloupec5]]*__xlnm._FilterDatabase[[#This Row],[Sloupec7]]</f>
        <v>0</v>
      </c>
      <c r="J56" s="418">
        <f>__xlnm._FilterDatabase[[#This Row],[Sloupec8]]+__xlnm._FilterDatabase[[#This Row],[Sloupec9]]</f>
        <v>0</v>
      </c>
      <c r="K56" s="420"/>
    </row>
    <row r="57" spans="1:11" ht="26.4">
      <c r="A57" s="412"/>
      <c r="B57" s="415" t="s">
        <v>296</v>
      </c>
      <c r="C57" s="432" t="s">
        <v>2887</v>
      </c>
      <c r="D57" s="431" t="s">
        <v>2753</v>
      </c>
      <c r="E57" s="416">
        <v>1</v>
      </c>
      <c r="F57" s="423"/>
      <c r="G57" s="424"/>
      <c r="H57" s="418">
        <f>__xlnm._FilterDatabase[[#This Row],[Sloupec5]]*__xlnm._FilterDatabase[[#This Row],[Sloupec6]]</f>
        <v>0</v>
      </c>
      <c r="I57" s="418">
        <f>__xlnm._FilterDatabase[[#This Row],[Sloupec5]]*__xlnm._FilterDatabase[[#This Row],[Sloupec7]]</f>
        <v>0</v>
      </c>
      <c r="J57" s="418">
        <f>__xlnm._FilterDatabase[[#This Row],[Sloupec8]]+__xlnm._FilterDatabase[[#This Row],[Sloupec9]]</f>
        <v>0</v>
      </c>
      <c r="K57" s="420"/>
    </row>
    <row r="58" spans="1:11" ht="39.6">
      <c r="A58" s="412"/>
      <c r="B58" s="415" t="s">
        <v>302</v>
      </c>
      <c r="C58" s="432" t="s">
        <v>2888</v>
      </c>
      <c r="D58" s="431" t="s">
        <v>2753</v>
      </c>
      <c r="E58" s="416">
        <v>1</v>
      </c>
      <c r="F58" s="423"/>
      <c r="G58" s="424"/>
      <c r="H58" s="418">
        <f>__xlnm._FilterDatabase[[#This Row],[Sloupec5]]*__xlnm._FilterDatabase[[#This Row],[Sloupec6]]</f>
        <v>0</v>
      </c>
      <c r="I58" s="418">
        <f>__xlnm._FilterDatabase[[#This Row],[Sloupec5]]*__xlnm._FilterDatabase[[#This Row],[Sloupec7]]</f>
        <v>0</v>
      </c>
      <c r="J58" s="418">
        <f>__xlnm._FilterDatabase[[#This Row],[Sloupec8]]+__xlnm._FilterDatabase[[#This Row],[Sloupec9]]</f>
        <v>0</v>
      </c>
      <c r="K58" s="420"/>
    </row>
    <row r="59" spans="1:11" ht="52.8">
      <c r="A59" s="412"/>
      <c r="B59" s="415" t="s">
        <v>308</v>
      </c>
      <c r="C59" s="432" t="s">
        <v>2889</v>
      </c>
      <c r="D59" s="431" t="s">
        <v>2753</v>
      </c>
      <c r="E59" s="416">
        <v>25</v>
      </c>
      <c r="F59" s="423"/>
      <c r="G59" s="424"/>
      <c r="H59" s="418">
        <f>__xlnm._FilterDatabase[[#This Row],[Sloupec5]]*__xlnm._FilterDatabase[[#This Row],[Sloupec6]]</f>
        <v>0</v>
      </c>
      <c r="I59" s="418">
        <f>__xlnm._FilterDatabase[[#This Row],[Sloupec5]]*__xlnm._FilterDatabase[[#This Row],[Sloupec7]]</f>
        <v>0</v>
      </c>
      <c r="J59" s="418">
        <f>__xlnm._FilterDatabase[[#This Row],[Sloupec8]]+__xlnm._FilterDatabase[[#This Row],[Sloupec9]]</f>
        <v>0</v>
      </c>
      <c r="K59" s="420"/>
    </row>
    <row r="60" spans="1:11" ht="12">
      <c r="A60" s="412"/>
      <c r="B60" s="415" t="s">
        <v>313</v>
      </c>
      <c r="C60" s="432" t="s">
        <v>2890</v>
      </c>
      <c r="D60" s="431" t="s">
        <v>2753</v>
      </c>
      <c r="E60" s="416">
        <v>3</v>
      </c>
      <c r="F60" s="423"/>
      <c r="G60" s="424"/>
      <c r="H60" s="418">
        <f>__xlnm._FilterDatabase[[#This Row],[Sloupec5]]*__xlnm._FilterDatabase[[#This Row],[Sloupec6]]</f>
        <v>0</v>
      </c>
      <c r="I60" s="418">
        <f>__xlnm._FilterDatabase[[#This Row],[Sloupec5]]*__xlnm._FilterDatabase[[#This Row],[Sloupec7]]</f>
        <v>0</v>
      </c>
      <c r="J60" s="418">
        <f>__xlnm._FilterDatabase[[#This Row],[Sloupec8]]+__xlnm._FilterDatabase[[#This Row],[Sloupec9]]</f>
        <v>0</v>
      </c>
      <c r="K60" s="420"/>
    </row>
    <row r="61" spans="1:11" ht="26.4">
      <c r="A61" s="412"/>
      <c r="B61" s="415" t="s">
        <v>320</v>
      </c>
      <c r="C61" s="432" t="s">
        <v>2891</v>
      </c>
      <c r="D61" s="431" t="s">
        <v>2753</v>
      </c>
      <c r="E61" s="416">
        <v>2</v>
      </c>
      <c r="F61" s="423"/>
      <c r="G61" s="424"/>
      <c r="H61" s="418">
        <f>__xlnm._FilterDatabase[[#This Row],[Sloupec5]]*__xlnm._FilterDatabase[[#This Row],[Sloupec6]]</f>
        <v>0</v>
      </c>
      <c r="I61" s="418">
        <f>__xlnm._FilterDatabase[[#This Row],[Sloupec5]]*__xlnm._FilterDatabase[[#This Row],[Sloupec7]]</f>
        <v>0</v>
      </c>
      <c r="J61" s="418">
        <f>__xlnm._FilterDatabase[[#This Row],[Sloupec8]]+__xlnm._FilterDatabase[[#This Row],[Sloupec9]]</f>
        <v>0</v>
      </c>
      <c r="K61" s="420"/>
    </row>
    <row r="62" spans="1:11" ht="39.6">
      <c r="A62" s="412"/>
      <c r="B62" s="415" t="s">
        <v>326</v>
      </c>
      <c r="C62" s="432" t="s">
        <v>2892</v>
      </c>
      <c r="D62" s="431" t="s">
        <v>2753</v>
      </c>
      <c r="E62" s="416">
        <v>12</v>
      </c>
      <c r="F62" s="423"/>
      <c r="G62" s="424"/>
      <c r="H62" s="418">
        <f>__xlnm._FilterDatabase[[#This Row],[Sloupec5]]*__xlnm._FilterDatabase[[#This Row],[Sloupec6]]</f>
        <v>0</v>
      </c>
      <c r="I62" s="418">
        <f>__xlnm._FilterDatabase[[#This Row],[Sloupec5]]*__xlnm._FilterDatabase[[#This Row],[Sloupec7]]</f>
        <v>0</v>
      </c>
      <c r="J62" s="418">
        <f>__xlnm._FilterDatabase[[#This Row],[Sloupec8]]+__xlnm._FilterDatabase[[#This Row],[Sloupec9]]</f>
        <v>0</v>
      </c>
      <c r="K62" s="420"/>
    </row>
    <row r="63" spans="1:11" ht="52.8">
      <c r="A63" s="412"/>
      <c r="B63" s="415" t="s">
        <v>332</v>
      </c>
      <c r="C63" s="432" t="s">
        <v>2893</v>
      </c>
      <c r="D63" s="431" t="s">
        <v>2753</v>
      </c>
      <c r="E63" s="416">
        <v>2</v>
      </c>
      <c r="F63" s="423"/>
      <c r="G63" s="424"/>
      <c r="H63" s="418">
        <f>__xlnm._FilterDatabase[[#This Row],[Sloupec5]]*__xlnm._FilterDatabase[[#This Row],[Sloupec6]]</f>
        <v>0</v>
      </c>
      <c r="I63" s="418">
        <f>__xlnm._FilterDatabase[[#This Row],[Sloupec5]]*__xlnm._FilterDatabase[[#This Row],[Sloupec7]]</f>
        <v>0</v>
      </c>
      <c r="J63" s="418">
        <f>__xlnm._FilterDatabase[[#This Row],[Sloupec8]]+__xlnm._FilterDatabase[[#This Row],[Sloupec9]]</f>
        <v>0</v>
      </c>
      <c r="K63" s="420"/>
    </row>
    <row r="64" spans="1:11" ht="39.6">
      <c r="A64" s="412"/>
      <c r="B64" s="415" t="s">
        <v>345</v>
      </c>
      <c r="C64" s="432" t="s">
        <v>2894</v>
      </c>
      <c r="D64" s="431" t="s">
        <v>2753</v>
      </c>
      <c r="E64" s="416">
        <v>2</v>
      </c>
      <c r="F64" s="423"/>
      <c r="G64" s="424"/>
      <c r="H64" s="418">
        <f>__xlnm._FilterDatabase[[#This Row],[Sloupec5]]*__xlnm._FilterDatabase[[#This Row],[Sloupec6]]</f>
        <v>0</v>
      </c>
      <c r="I64" s="418">
        <f>__xlnm._FilterDatabase[[#This Row],[Sloupec5]]*__xlnm._FilterDatabase[[#This Row],[Sloupec7]]</f>
        <v>0</v>
      </c>
      <c r="J64" s="418">
        <f>__xlnm._FilterDatabase[[#This Row],[Sloupec8]]+__xlnm._FilterDatabase[[#This Row],[Sloupec9]]</f>
        <v>0</v>
      </c>
      <c r="K64" s="420"/>
    </row>
    <row r="65" spans="1:11" ht="39.6">
      <c r="A65" s="412"/>
      <c r="B65" s="415" t="s">
        <v>358</v>
      </c>
      <c r="C65" s="432" t="s">
        <v>2895</v>
      </c>
      <c r="D65" s="431" t="s">
        <v>2753</v>
      </c>
      <c r="E65" s="416">
        <v>1</v>
      </c>
      <c r="F65" s="423"/>
      <c r="G65" s="424"/>
      <c r="H65" s="418">
        <f>__xlnm._FilterDatabase[[#This Row],[Sloupec5]]*__xlnm._FilterDatabase[[#This Row],[Sloupec6]]</f>
        <v>0</v>
      </c>
      <c r="I65" s="418">
        <f>__xlnm._FilterDatabase[[#This Row],[Sloupec5]]*__xlnm._FilterDatabase[[#This Row],[Sloupec7]]</f>
        <v>0</v>
      </c>
      <c r="J65" s="418">
        <f>__xlnm._FilterDatabase[[#This Row],[Sloupec8]]+__xlnm._FilterDatabase[[#This Row],[Sloupec9]]</f>
        <v>0</v>
      </c>
      <c r="K65" s="420"/>
    </row>
    <row r="66" spans="1:11" ht="12">
      <c r="A66" s="412"/>
      <c r="B66" s="415" t="s">
        <v>363</v>
      </c>
      <c r="C66" s="432" t="s">
        <v>2896</v>
      </c>
      <c r="D66" s="431" t="s">
        <v>2753</v>
      </c>
      <c r="E66" s="416">
        <v>8</v>
      </c>
      <c r="F66" s="423"/>
      <c r="G66" s="424"/>
      <c r="H66" s="418">
        <f>__xlnm._FilterDatabase[[#This Row],[Sloupec5]]*__xlnm._FilterDatabase[[#This Row],[Sloupec6]]</f>
        <v>0</v>
      </c>
      <c r="I66" s="418">
        <f>__xlnm._FilterDatabase[[#This Row],[Sloupec5]]*__xlnm._FilterDatabase[[#This Row],[Sloupec7]]</f>
        <v>0</v>
      </c>
      <c r="J66" s="418">
        <f>__xlnm._FilterDatabase[[#This Row],[Sloupec8]]+__xlnm._FilterDatabase[[#This Row],[Sloupec9]]</f>
        <v>0</v>
      </c>
      <c r="K66" s="420"/>
    </row>
    <row r="67" spans="1:11" ht="23.1" customHeight="1">
      <c r="A67" s="412"/>
      <c r="B67" s="415" t="s">
        <v>371</v>
      </c>
      <c r="C67" s="432" t="s">
        <v>2897</v>
      </c>
      <c r="D67" s="431" t="s">
        <v>2753</v>
      </c>
      <c r="E67" s="416">
        <v>1</v>
      </c>
      <c r="F67" s="423"/>
      <c r="G67" s="424"/>
      <c r="H67" s="418">
        <f>__xlnm._FilterDatabase[[#This Row],[Sloupec5]]*__xlnm._FilterDatabase[[#This Row],[Sloupec6]]</f>
        <v>0</v>
      </c>
      <c r="I67" s="418">
        <f>__xlnm._FilterDatabase[[#This Row],[Sloupec5]]*__xlnm._FilterDatabase[[#This Row],[Sloupec7]]</f>
        <v>0</v>
      </c>
      <c r="J67" s="418">
        <f>__xlnm._FilterDatabase[[#This Row],[Sloupec8]]+__xlnm._FilterDatabase[[#This Row],[Sloupec9]]</f>
        <v>0</v>
      </c>
      <c r="K67" s="420"/>
    </row>
    <row r="68" spans="1:11" ht="12">
      <c r="A68" s="412"/>
      <c r="B68" s="415" t="s">
        <v>377</v>
      </c>
      <c r="C68" s="432" t="s">
        <v>2898</v>
      </c>
      <c r="D68" s="431" t="s">
        <v>2753</v>
      </c>
      <c r="E68" s="416">
        <v>1</v>
      </c>
      <c r="F68" s="423"/>
      <c r="G68" s="424"/>
      <c r="H68" s="418">
        <f>__xlnm._FilterDatabase[[#This Row],[Sloupec5]]*__xlnm._FilterDatabase[[#This Row],[Sloupec6]]</f>
        <v>0</v>
      </c>
      <c r="I68" s="418">
        <f>__xlnm._FilterDatabase[[#This Row],[Sloupec5]]*__xlnm._FilterDatabase[[#This Row],[Sloupec7]]</f>
        <v>0</v>
      </c>
      <c r="J68" s="418">
        <f>__xlnm._FilterDatabase[[#This Row],[Sloupec8]]+__xlnm._FilterDatabase[[#This Row],[Sloupec9]]</f>
        <v>0</v>
      </c>
      <c r="K68" s="420"/>
    </row>
    <row r="69" spans="1:11" ht="26.4">
      <c r="A69" s="412"/>
      <c r="B69" s="415" t="s">
        <v>383</v>
      </c>
      <c r="C69" s="432" t="s">
        <v>2899</v>
      </c>
      <c r="D69" s="431" t="s">
        <v>2753</v>
      </c>
      <c r="E69" s="416">
        <v>1</v>
      </c>
      <c r="F69" s="423"/>
      <c r="G69" s="424"/>
      <c r="H69" s="418">
        <f>__xlnm._FilterDatabase[[#This Row],[Sloupec5]]*__xlnm._FilterDatabase[[#This Row],[Sloupec6]]</f>
        <v>0</v>
      </c>
      <c r="I69" s="418">
        <f>__xlnm._FilterDatabase[[#This Row],[Sloupec5]]*__xlnm._FilterDatabase[[#This Row],[Sloupec7]]</f>
        <v>0</v>
      </c>
      <c r="J69" s="418">
        <f>__xlnm._FilterDatabase[[#This Row],[Sloupec8]]+__xlnm._FilterDatabase[[#This Row],[Sloupec9]]</f>
        <v>0</v>
      </c>
      <c r="K69" s="420"/>
    </row>
    <row r="70" spans="1:11" ht="26.4">
      <c r="A70" s="412"/>
      <c r="B70" s="415" t="s">
        <v>390</v>
      </c>
      <c r="C70" s="432" t="s">
        <v>2900</v>
      </c>
      <c r="D70" s="431" t="s">
        <v>2753</v>
      </c>
      <c r="E70" s="416">
        <v>1</v>
      </c>
      <c r="F70" s="423"/>
      <c r="G70" s="424"/>
      <c r="H70" s="418">
        <f>__xlnm._FilterDatabase[[#This Row],[Sloupec5]]*__xlnm._FilterDatabase[[#This Row],[Sloupec6]]</f>
        <v>0</v>
      </c>
      <c r="I70" s="418">
        <f>__xlnm._FilterDatabase[[#This Row],[Sloupec5]]*__xlnm._FilterDatabase[[#This Row],[Sloupec7]]</f>
        <v>0</v>
      </c>
      <c r="J70" s="418">
        <f>__xlnm._FilterDatabase[[#This Row],[Sloupec8]]+__xlnm._FilterDatabase[[#This Row],[Sloupec9]]</f>
        <v>0</v>
      </c>
      <c r="K70" s="420"/>
    </row>
    <row r="71" spans="1:11" ht="12">
      <c r="A71" s="412"/>
      <c r="B71" s="415" t="s">
        <v>397</v>
      </c>
      <c r="C71" s="432" t="s">
        <v>2901</v>
      </c>
      <c r="D71" s="431" t="s">
        <v>2753</v>
      </c>
      <c r="E71" s="416">
        <v>1</v>
      </c>
      <c r="F71" s="423"/>
      <c r="G71" s="424"/>
      <c r="H71" s="418">
        <f>__xlnm._FilterDatabase[[#This Row],[Sloupec5]]*__xlnm._FilterDatabase[[#This Row],[Sloupec6]]</f>
        <v>0</v>
      </c>
      <c r="I71" s="418">
        <f>__xlnm._FilterDatabase[[#This Row],[Sloupec5]]*__xlnm._FilterDatabase[[#This Row],[Sloupec7]]</f>
        <v>0</v>
      </c>
      <c r="J71" s="418">
        <f>__xlnm._FilterDatabase[[#This Row],[Sloupec8]]+__xlnm._FilterDatabase[[#This Row],[Sloupec9]]</f>
        <v>0</v>
      </c>
      <c r="K71" s="420"/>
    </row>
    <row r="72" spans="1:11" ht="12">
      <c r="A72" s="412"/>
      <c r="B72" s="415"/>
      <c r="C72" s="432"/>
      <c r="D72" s="431"/>
      <c r="E72" s="416"/>
      <c r="F72" s="417"/>
      <c r="G72" s="418"/>
      <c r="H72" s="418"/>
      <c r="I72" s="418"/>
      <c r="J72" s="418"/>
      <c r="K72" s="420"/>
    </row>
    <row r="73" spans="1:11" ht="12">
      <c r="A73" s="412"/>
      <c r="B73" s="413" t="s">
        <v>156</v>
      </c>
      <c r="C73" s="414" t="s">
        <v>2902</v>
      </c>
      <c r="D73" s="415"/>
      <c r="E73" s="416"/>
      <c r="F73" s="417"/>
      <c r="G73" s="418"/>
      <c r="H73" s="418"/>
      <c r="I73" s="418"/>
      <c r="J73" s="429">
        <f>SUBTOTAL(109,J75:J95)</f>
        <v>0</v>
      </c>
      <c r="K73" s="430"/>
    </row>
    <row r="74" spans="1:11" ht="12">
      <c r="A74" s="412"/>
      <c r="B74" s="415"/>
      <c r="C74" s="432"/>
      <c r="D74" s="431"/>
      <c r="E74" s="416"/>
      <c r="F74" s="417"/>
      <c r="G74" s="418"/>
      <c r="H74" s="418"/>
      <c r="I74" s="418"/>
      <c r="J74" s="418"/>
      <c r="K74" s="420"/>
    </row>
    <row r="75" spans="1:11" ht="26.4">
      <c r="A75" s="412"/>
      <c r="B75" s="415" t="s">
        <v>83</v>
      </c>
      <c r="C75" s="432" t="s">
        <v>2903</v>
      </c>
      <c r="D75" s="431" t="s">
        <v>2753</v>
      </c>
      <c r="E75" s="416">
        <v>2</v>
      </c>
      <c r="F75" s="423"/>
      <c r="G75" s="424"/>
      <c r="H75" s="418">
        <f>__xlnm._FilterDatabase[[#This Row],[Sloupec5]]*__xlnm._FilterDatabase[[#This Row],[Sloupec6]]</f>
        <v>0</v>
      </c>
      <c r="I75" s="418">
        <f>__xlnm._FilterDatabase[[#This Row],[Sloupec5]]*__xlnm._FilterDatabase[[#This Row],[Sloupec7]]</f>
        <v>0</v>
      </c>
      <c r="J75" s="418">
        <f>__xlnm._FilterDatabase[[#This Row],[Sloupec8]]+__xlnm._FilterDatabase[[#This Row],[Sloupec9]]</f>
        <v>0</v>
      </c>
      <c r="K75" s="420"/>
    </row>
    <row r="76" spans="1:11" ht="26.4">
      <c r="A76" s="412"/>
      <c r="B76" s="415" t="s">
        <v>85</v>
      </c>
      <c r="C76" s="432" t="s">
        <v>2904</v>
      </c>
      <c r="D76" s="431" t="s">
        <v>2753</v>
      </c>
      <c r="E76" s="416">
        <v>8</v>
      </c>
      <c r="F76" s="423"/>
      <c r="G76" s="424"/>
      <c r="H76" s="418">
        <f>__xlnm._FilterDatabase[[#This Row],[Sloupec5]]*__xlnm._FilterDatabase[[#This Row],[Sloupec6]]</f>
        <v>0</v>
      </c>
      <c r="I76" s="418">
        <f>__xlnm._FilterDatabase[[#This Row],[Sloupec5]]*__xlnm._FilterDatabase[[#This Row],[Sloupec7]]</f>
        <v>0</v>
      </c>
      <c r="J76" s="418">
        <f>__xlnm._FilterDatabase[[#This Row],[Sloupec8]]+__xlnm._FilterDatabase[[#This Row],[Sloupec9]]</f>
        <v>0</v>
      </c>
      <c r="K76" s="420"/>
    </row>
    <row r="77" spans="1:11" ht="26.4">
      <c r="A77" s="412"/>
      <c r="B77" s="415" t="s">
        <v>171</v>
      </c>
      <c r="C77" s="432" t="s">
        <v>2905</v>
      </c>
      <c r="D77" s="431" t="s">
        <v>2753</v>
      </c>
      <c r="E77" s="416">
        <v>2</v>
      </c>
      <c r="F77" s="423"/>
      <c r="G77" s="424"/>
      <c r="H77" s="418">
        <f>__xlnm._FilterDatabase[[#This Row],[Sloupec5]]*__xlnm._FilterDatabase[[#This Row],[Sloupec6]]</f>
        <v>0</v>
      </c>
      <c r="I77" s="418">
        <f>__xlnm._FilterDatabase[[#This Row],[Sloupec5]]*__xlnm._FilterDatabase[[#This Row],[Sloupec7]]</f>
        <v>0</v>
      </c>
      <c r="J77" s="418">
        <f>__xlnm._FilterDatabase[[#This Row],[Sloupec8]]+__xlnm._FilterDatabase[[#This Row],[Sloupec9]]</f>
        <v>0</v>
      </c>
      <c r="K77" s="420"/>
    </row>
    <row r="78" spans="1:11" ht="52.8">
      <c r="A78" s="412"/>
      <c r="B78" s="415" t="s">
        <v>156</v>
      </c>
      <c r="C78" s="432" t="s">
        <v>3117</v>
      </c>
      <c r="D78" s="431" t="s">
        <v>2753</v>
      </c>
      <c r="E78" s="416">
        <v>3</v>
      </c>
      <c r="F78" s="423"/>
      <c r="G78" s="424"/>
      <c r="H78" s="418">
        <f>__xlnm._FilterDatabase[[#This Row],[Sloupec5]]*__xlnm._FilterDatabase[[#This Row],[Sloupec6]]</f>
        <v>0</v>
      </c>
      <c r="I78" s="418">
        <f>__xlnm._FilterDatabase[[#This Row],[Sloupec5]]*__xlnm._FilterDatabase[[#This Row],[Sloupec7]]</f>
        <v>0</v>
      </c>
      <c r="J78" s="418">
        <f>__xlnm._FilterDatabase[[#This Row],[Sloupec8]]+__xlnm._FilterDatabase[[#This Row],[Sloupec9]]</f>
        <v>0</v>
      </c>
      <c r="K78" s="420"/>
    </row>
    <row r="79" spans="1:11" ht="66">
      <c r="A79" s="412"/>
      <c r="B79" s="415" t="s">
        <v>187</v>
      </c>
      <c r="C79" s="432" t="s">
        <v>3118</v>
      </c>
      <c r="D79" s="431" t="s">
        <v>2753</v>
      </c>
      <c r="E79" s="416">
        <v>2</v>
      </c>
      <c r="F79" s="423"/>
      <c r="G79" s="424"/>
      <c r="H79" s="418">
        <f>__xlnm._FilterDatabase[[#This Row],[Sloupec5]]*__xlnm._FilterDatabase[[#This Row],[Sloupec6]]</f>
        <v>0</v>
      </c>
      <c r="I79" s="418">
        <f>__xlnm._FilterDatabase[[#This Row],[Sloupec5]]*__xlnm._FilterDatabase[[#This Row],[Sloupec7]]</f>
        <v>0</v>
      </c>
      <c r="J79" s="418">
        <f>__xlnm._FilterDatabase[[#This Row],[Sloupec8]]+__xlnm._FilterDatabase[[#This Row],[Sloupec9]]</f>
        <v>0</v>
      </c>
      <c r="K79" s="420"/>
    </row>
    <row r="80" spans="1:11" ht="66">
      <c r="A80" s="412"/>
      <c r="B80" s="415" t="s">
        <v>193</v>
      </c>
      <c r="C80" s="432" t="s">
        <v>3119</v>
      </c>
      <c r="D80" s="431" t="s">
        <v>2753</v>
      </c>
      <c r="E80" s="416">
        <v>3</v>
      </c>
      <c r="F80" s="423"/>
      <c r="G80" s="424"/>
      <c r="H80" s="418">
        <f>__xlnm._FilterDatabase[[#This Row],[Sloupec5]]*__xlnm._FilterDatabase[[#This Row],[Sloupec6]]</f>
        <v>0</v>
      </c>
      <c r="I80" s="418">
        <f>__xlnm._FilterDatabase[[#This Row],[Sloupec5]]*__xlnm._FilterDatabase[[#This Row],[Sloupec7]]</f>
        <v>0</v>
      </c>
      <c r="J80" s="418">
        <f>__xlnm._FilterDatabase[[#This Row],[Sloupec8]]+__xlnm._FilterDatabase[[#This Row],[Sloupec9]]</f>
        <v>0</v>
      </c>
      <c r="K80" s="420"/>
    </row>
    <row r="81" spans="1:11" ht="135">
      <c r="A81" s="412"/>
      <c r="B81" s="415" t="s">
        <v>199</v>
      </c>
      <c r="C81" s="422" t="s">
        <v>3120</v>
      </c>
      <c r="D81" s="431" t="s">
        <v>2753</v>
      </c>
      <c r="E81" s="416">
        <v>8</v>
      </c>
      <c r="F81" s="423"/>
      <c r="G81" s="424"/>
      <c r="H81" s="418">
        <f>__xlnm._FilterDatabase[[#This Row],[Sloupec5]]*__xlnm._FilterDatabase[[#This Row],[Sloupec6]]</f>
        <v>0</v>
      </c>
      <c r="I81" s="418">
        <f>__xlnm._FilterDatabase[[#This Row],[Sloupec5]]*__xlnm._FilterDatabase[[#This Row],[Sloupec7]]</f>
        <v>0</v>
      </c>
      <c r="J81" s="418">
        <f>__xlnm._FilterDatabase[[#This Row],[Sloupec8]]+__xlnm._FilterDatabase[[#This Row],[Sloupec9]]</f>
        <v>0</v>
      </c>
      <c r="K81" s="420"/>
    </row>
    <row r="82" spans="1:11" ht="26.4">
      <c r="A82" s="412"/>
      <c r="B82" s="415" t="s">
        <v>205</v>
      </c>
      <c r="C82" s="432" t="s">
        <v>2906</v>
      </c>
      <c r="D82" s="431" t="s">
        <v>2753</v>
      </c>
      <c r="E82" s="416">
        <v>2</v>
      </c>
      <c r="F82" s="423"/>
      <c r="G82" s="424"/>
      <c r="H82" s="418">
        <f>__xlnm._FilterDatabase[[#This Row],[Sloupec5]]*__xlnm._FilterDatabase[[#This Row],[Sloupec6]]</f>
        <v>0</v>
      </c>
      <c r="I82" s="418">
        <f>__xlnm._FilterDatabase[[#This Row],[Sloupec5]]*__xlnm._FilterDatabase[[#This Row],[Sloupec7]]</f>
        <v>0</v>
      </c>
      <c r="J82" s="418">
        <f>__xlnm._FilterDatabase[[#This Row],[Sloupec8]]+__xlnm._FilterDatabase[[#This Row],[Sloupec9]]</f>
        <v>0</v>
      </c>
      <c r="K82" s="420"/>
    </row>
    <row r="83" spans="1:11" ht="26.4">
      <c r="A83" s="412"/>
      <c r="B83" s="415" t="s">
        <v>211</v>
      </c>
      <c r="C83" s="432" t="s">
        <v>2907</v>
      </c>
      <c r="D83" s="431" t="s">
        <v>2753</v>
      </c>
      <c r="E83" s="416">
        <v>1</v>
      </c>
      <c r="F83" s="423"/>
      <c r="G83" s="424"/>
      <c r="H83" s="418">
        <f>__xlnm._FilterDatabase[[#This Row],[Sloupec5]]*__xlnm._FilterDatabase[[#This Row],[Sloupec6]]</f>
        <v>0</v>
      </c>
      <c r="I83" s="418">
        <f>__xlnm._FilterDatabase[[#This Row],[Sloupec5]]*__xlnm._FilterDatabase[[#This Row],[Sloupec7]]</f>
        <v>0</v>
      </c>
      <c r="J83" s="418">
        <f>__xlnm._FilterDatabase[[#This Row],[Sloupec8]]+__xlnm._FilterDatabase[[#This Row],[Sloupec9]]</f>
        <v>0</v>
      </c>
      <c r="K83" s="420"/>
    </row>
    <row r="84" spans="1:11" ht="26.4">
      <c r="A84" s="412"/>
      <c r="B84" s="415" t="s">
        <v>218</v>
      </c>
      <c r="C84" s="432" t="s">
        <v>2908</v>
      </c>
      <c r="D84" s="431" t="s">
        <v>2753</v>
      </c>
      <c r="E84" s="416">
        <v>4</v>
      </c>
      <c r="F84" s="423"/>
      <c r="G84" s="424"/>
      <c r="H84" s="418">
        <f>__xlnm._FilterDatabase[[#This Row],[Sloupec5]]*__xlnm._FilterDatabase[[#This Row],[Sloupec6]]</f>
        <v>0</v>
      </c>
      <c r="I84" s="418">
        <f>__xlnm._FilterDatabase[[#This Row],[Sloupec5]]*__xlnm._FilterDatabase[[#This Row],[Sloupec7]]</f>
        <v>0</v>
      </c>
      <c r="J84" s="418">
        <f>__xlnm._FilterDatabase[[#This Row],[Sloupec8]]+__xlnm._FilterDatabase[[#This Row],[Sloupec9]]</f>
        <v>0</v>
      </c>
      <c r="K84" s="420"/>
    </row>
    <row r="85" spans="1:11" ht="30.6">
      <c r="A85" s="412"/>
      <c r="B85" s="415" t="s">
        <v>225</v>
      </c>
      <c r="C85" s="432" t="s">
        <v>2909</v>
      </c>
      <c r="D85" s="431" t="s">
        <v>2753</v>
      </c>
      <c r="E85" s="416">
        <v>5</v>
      </c>
      <c r="F85" s="423"/>
      <c r="G85" s="424"/>
      <c r="H85" s="418">
        <f>__xlnm._FilterDatabase[[#This Row],[Sloupec5]]*__xlnm._FilterDatabase[[#This Row],[Sloupec6]]</f>
        <v>0</v>
      </c>
      <c r="I85" s="418">
        <f>__xlnm._FilterDatabase[[#This Row],[Sloupec5]]*__xlnm._FilterDatabase[[#This Row],[Sloupec7]]</f>
        <v>0</v>
      </c>
      <c r="J85" s="418">
        <f>__xlnm._FilterDatabase[[#This Row],[Sloupec8]]+__xlnm._FilterDatabase[[#This Row],[Sloupec9]]</f>
        <v>0</v>
      </c>
      <c r="K85" s="420"/>
    </row>
    <row r="86" spans="1:11" ht="20.4">
      <c r="A86" s="412"/>
      <c r="B86" s="415" t="s">
        <v>231</v>
      </c>
      <c r="C86" s="432" t="s">
        <v>2910</v>
      </c>
      <c r="D86" s="431" t="s">
        <v>2753</v>
      </c>
      <c r="E86" s="416">
        <v>2</v>
      </c>
      <c r="F86" s="423"/>
      <c r="G86" s="424"/>
      <c r="H86" s="418">
        <f>__xlnm._FilterDatabase[[#This Row],[Sloupec5]]*__xlnm._FilterDatabase[[#This Row],[Sloupec6]]</f>
        <v>0</v>
      </c>
      <c r="I86" s="418">
        <f>__xlnm._FilterDatabase[[#This Row],[Sloupec5]]*__xlnm._FilterDatabase[[#This Row],[Sloupec7]]</f>
        <v>0</v>
      </c>
      <c r="J86" s="418">
        <f>__xlnm._FilterDatabase[[#This Row],[Sloupec8]]+__xlnm._FilterDatabase[[#This Row],[Sloupec9]]</f>
        <v>0</v>
      </c>
      <c r="K86" s="420"/>
    </row>
    <row r="87" spans="1:11" ht="20.4">
      <c r="A87" s="412"/>
      <c r="B87" s="415" t="s">
        <v>236</v>
      </c>
      <c r="C87" s="432" t="s">
        <v>2911</v>
      </c>
      <c r="D87" s="431" t="s">
        <v>2753</v>
      </c>
      <c r="E87" s="416">
        <v>8</v>
      </c>
      <c r="F87" s="423"/>
      <c r="G87" s="424"/>
      <c r="H87" s="418">
        <f>__xlnm._FilterDatabase[[#This Row],[Sloupec5]]*__xlnm._FilterDatabase[[#This Row],[Sloupec6]]</f>
        <v>0</v>
      </c>
      <c r="I87" s="418">
        <f>__xlnm._FilterDatabase[[#This Row],[Sloupec5]]*__xlnm._FilterDatabase[[#This Row],[Sloupec7]]</f>
        <v>0</v>
      </c>
      <c r="J87" s="418">
        <f>__xlnm._FilterDatabase[[#This Row],[Sloupec8]]+__xlnm._FilterDatabase[[#This Row],[Sloupec9]]</f>
        <v>0</v>
      </c>
      <c r="K87" s="420"/>
    </row>
    <row r="88" spans="1:11" ht="20.4">
      <c r="A88" s="412"/>
      <c r="B88" s="415" t="s">
        <v>245</v>
      </c>
      <c r="C88" s="432" t="s">
        <v>2912</v>
      </c>
      <c r="D88" s="431" t="s">
        <v>2753</v>
      </c>
      <c r="E88" s="416">
        <v>11</v>
      </c>
      <c r="F88" s="423"/>
      <c r="G88" s="424"/>
      <c r="H88" s="418">
        <f>__xlnm._FilterDatabase[[#This Row],[Sloupec5]]*__xlnm._FilterDatabase[[#This Row],[Sloupec6]]</f>
        <v>0</v>
      </c>
      <c r="I88" s="418">
        <f>__xlnm._FilterDatabase[[#This Row],[Sloupec5]]*__xlnm._FilterDatabase[[#This Row],[Sloupec7]]</f>
        <v>0</v>
      </c>
      <c r="J88" s="418">
        <f>__xlnm._FilterDatabase[[#This Row],[Sloupec8]]+__xlnm._FilterDatabase[[#This Row],[Sloupec9]]</f>
        <v>0</v>
      </c>
      <c r="K88" s="420"/>
    </row>
    <row r="89" spans="1:11" ht="20.4">
      <c r="A89" s="412"/>
      <c r="B89" s="415" t="s">
        <v>8</v>
      </c>
      <c r="C89" s="432" t="s">
        <v>2913</v>
      </c>
      <c r="D89" s="431" t="s">
        <v>2753</v>
      </c>
      <c r="E89" s="416">
        <v>3</v>
      </c>
      <c r="F89" s="423"/>
      <c r="G89" s="424"/>
      <c r="H89" s="418">
        <f>__xlnm._FilterDatabase[[#This Row],[Sloupec5]]*__xlnm._FilterDatabase[[#This Row],[Sloupec6]]</f>
        <v>0</v>
      </c>
      <c r="I89" s="418">
        <f>__xlnm._FilterDatabase[[#This Row],[Sloupec5]]*__xlnm._FilterDatabase[[#This Row],[Sloupec7]]</f>
        <v>0</v>
      </c>
      <c r="J89" s="418">
        <f>__xlnm._FilterDatabase[[#This Row],[Sloupec8]]+__xlnm._FilterDatabase[[#This Row],[Sloupec9]]</f>
        <v>0</v>
      </c>
      <c r="K89" s="420"/>
    </row>
    <row r="90" spans="1:11" ht="30.6">
      <c r="A90" s="412"/>
      <c r="B90" s="415" t="s">
        <v>258</v>
      </c>
      <c r="C90" s="432" t="s">
        <v>2914</v>
      </c>
      <c r="D90" s="431" t="s">
        <v>2753</v>
      </c>
      <c r="E90" s="416">
        <v>10</v>
      </c>
      <c r="F90" s="423"/>
      <c r="G90" s="424"/>
      <c r="H90" s="418">
        <f>__xlnm._FilterDatabase[[#This Row],[Sloupec5]]*__xlnm._FilterDatabase[[#This Row],[Sloupec6]]</f>
        <v>0</v>
      </c>
      <c r="I90" s="418">
        <f>__xlnm._FilterDatabase[[#This Row],[Sloupec5]]*__xlnm._FilterDatabase[[#This Row],[Sloupec7]]</f>
        <v>0</v>
      </c>
      <c r="J90" s="418">
        <f>__xlnm._FilterDatabase[[#This Row],[Sloupec8]]+__xlnm._FilterDatabase[[#This Row],[Sloupec9]]</f>
        <v>0</v>
      </c>
      <c r="K90" s="420"/>
    </row>
    <row r="91" spans="1:11" ht="92.4">
      <c r="A91" s="412"/>
      <c r="B91" s="415" t="s">
        <v>265</v>
      </c>
      <c r="C91" s="677" t="s">
        <v>3121</v>
      </c>
      <c r="D91" s="431" t="s">
        <v>2753</v>
      </c>
      <c r="E91" s="416">
        <v>4</v>
      </c>
      <c r="F91" s="423"/>
      <c r="G91" s="424"/>
      <c r="H91" s="418">
        <f>__xlnm._FilterDatabase[[#This Row],[Sloupec5]]*__xlnm._FilterDatabase[[#This Row],[Sloupec6]]</f>
        <v>0</v>
      </c>
      <c r="I91" s="418">
        <f>__xlnm._FilterDatabase[[#This Row],[Sloupec5]]*__xlnm._FilterDatabase[[#This Row],[Sloupec7]]</f>
        <v>0</v>
      </c>
      <c r="J91" s="418">
        <f>__xlnm._FilterDatabase[[#This Row],[Sloupec8]]+__xlnm._FilterDatabase[[#This Row],[Sloupec9]]</f>
        <v>0</v>
      </c>
      <c r="K91" s="420"/>
    </row>
    <row r="92" spans="1:11" ht="105.6">
      <c r="A92" s="412"/>
      <c r="B92" s="415" t="s">
        <v>271</v>
      </c>
      <c r="C92" s="432" t="s">
        <v>3122</v>
      </c>
      <c r="D92" s="431" t="s">
        <v>2753</v>
      </c>
      <c r="E92" s="416">
        <v>2</v>
      </c>
      <c r="F92" s="423"/>
      <c r="G92" s="424"/>
      <c r="H92" s="418">
        <f>__xlnm._FilterDatabase[[#This Row],[Sloupec5]]*__xlnm._FilterDatabase[[#This Row],[Sloupec6]]</f>
        <v>0</v>
      </c>
      <c r="I92" s="418">
        <f>__xlnm._FilterDatabase[[#This Row],[Sloupec5]]*__xlnm._FilterDatabase[[#This Row],[Sloupec7]]</f>
        <v>0</v>
      </c>
      <c r="J92" s="418">
        <f>__xlnm._FilterDatabase[[#This Row],[Sloupec8]]+__xlnm._FilterDatabase[[#This Row],[Sloupec9]]</f>
        <v>0</v>
      </c>
      <c r="K92" s="420"/>
    </row>
    <row r="93" spans="1:11" ht="39.6">
      <c r="A93" s="412"/>
      <c r="B93" s="415" t="s">
        <v>278</v>
      </c>
      <c r="C93" s="432" t="s">
        <v>3123</v>
      </c>
      <c r="D93" s="431" t="s">
        <v>253</v>
      </c>
      <c r="E93" s="416">
        <v>25</v>
      </c>
      <c r="F93" s="423"/>
      <c r="G93" s="424"/>
      <c r="H93" s="418">
        <f>__xlnm._FilterDatabase[[#This Row],[Sloupec5]]*__xlnm._FilterDatabase[[#This Row],[Sloupec6]]</f>
        <v>0</v>
      </c>
      <c r="I93" s="418">
        <f>__xlnm._FilterDatabase[[#This Row],[Sloupec5]]*__xlnm._FilterDatabase[[#This Row],[Sloupec7]]</f>
        <v>0</v>
      </c>
      <c r="J93" s="418">
        <f>__xlnm._FilterDatabase[[#This Row],[Sloupec8]]+__xlnm._FilterDatabase[[#This Row],[Sloupec9]]</f>
        <v>0</v>
      </c>
      <c r="K93" s="420"/>
    </row>
    <row r="94" spans="1:11" ht="39.6">
      <c r="A94" s="678"/>
      <c r="B94" s="679" t="s">
        <v>285</v>
      </c>
      <c r="C94" s="680" t="s">
        <v>3124</v>
      </c>
      <c r="D94" s="681" t="s">
        <v>253</v>
      </c>
      <c r="E94" s="682">
        <v>15</v>
      </c>
      <c r="F94" s="683"/>
      <c r="G94" s="683"/>
      <c r="H94" s="684">
        <f>__xlnm._FilterDatabase[[#This Row],[Sloupec5]]*__xlnm._FilterDatabase[[#This Row],[Sloupec6]]</f>
        <v>0</v>
      </c>
      <c r="I94" s="684">
        <f>__xlnm._FilterDatabase[[#This Row],[Sloupec5]]*__xlnm._FilterDatabase[[#This Row],[Sloupec7]]</f>
        <v>0</v>
      </c>
      <c r="J94" s="684">
        <f>__xlnm._FilterDatabase[[#This Row],[Sloupec8]]+__xlnm._FilterDatabase[[#This Row],[Sloupec9]]</f>
        <v>0</v>
      </c>
      <c r="K94" s="420"/>
    </row>
    <row r="95" spans="1:11" ht="26.4">
      <c r="A95" s="412"/>
      <c r="B95" s="415" t="s">
        <v>7</v>
      </c>
      <c r="C95" s="432" t="s">
        <v>2915</v>
      </c>
      <c r="D95" s="431" t="s">
        <v>2753</v>
      </c>
      <c r="E95" s="416">
        <v>6</v>
      </c>
      <c r="F95" s="423"/>
      <c r="G95" s="424"/>
      <c r="H95" s="418">
        <f>__xlnm._FilterDatabase[[#This Row],[Sloupec5]]*__xlnm._FilterDatabase[[#This Row],[Sloupec6]]</f>
        <v>0</v>
      </c>
      <c r="I95" s="418">
        <f>__xlnm._FilterDatabase[[#This Row],[Sloupec5]]*__xlnm._FilterDatabase[[#This Row],[Sloupec7]]</f>
        <v>0</v>
      </c>
      <c r="J95" s="418">
        <f>__xlnm._FilterDatabase[[#This Row],[Sloupec8]]+__xlnm._FilterDatabase[[#This Row],[Sloupec9]]</f>
        <v>0</v>
      </c>
      <c r="K95" s="420"/>
    </row>
    <row r="96" spans="1:11" ht="12">
      <c r="A96" s="412"/>
      <c r="B96" s="415"/>
      <c r="C96" s="432"/>
      <c r="D96" s="431"/>
      <c r="E96" s="416"/>
      <c r="F96" s="423"/>
      <c r="G96" s="424"/>
      <c r="H96" s="418"/>
      <c r="I96" s="418"/>
      <c r="J96" s="418"/>
      <c r="K96" s="420"/>
    </row>
    <row r="97" spans="1:11" ht="12">
      <c r="A97" s="412"/>
      <c r="B97" s="413" t="s">
        <v>156</v>
      </c>
      <c r="C97" s="414" t="s">
        <v>2916</v>
      </c>
      <c r="D97" s="415"/>
      <c r="E97" s="416"/>
      <c r="F97" s="423"/>
      <c r="G97" s="424"/>
      <c r="H97" s="418"/>
      <c r="I97" s="418"/>
      <c r="J97" s="429">
        <f>SUBTOTAL(109,J98:J101)</f>
        <v>0</v>
      </c>
      <c r="K97" s="430"/>
    </row>
    <row r="98" spans="1:11" ht="12">
      <c r="A98" s="412"/>
      <c r="B98" s="415" t="s">
        <v>83</v>
      </c>
      <c r="C98" s="432" t="s">
        <v>2917</v>
      </c>
      <c r="D98" s="431" t="s">
        <v>253</v>
      </c>
      <c r="E98" s="416">
        <v>45</v>
      </c>
      <c r="F98" s="423"/>
      <c r="G98" s="424"/>
      <c r="H98" s="418">
        <f>__xlnm._FilterDatabase[[#This Row],[Sloupec5]]*__xlnm._FilterDatabase[[#This Row],[Sloupec6]]</f>
        <v>0</v>
      </c>
      <c r="I98" s="418">
        <f>__xlnm._FilterDatabase[[#This Row],[Sloupec5]]*__xlnm._FilterDatabase[[#This Row],[Sloupec7]]</f>
        <v>0</v>
      </c>
      <c r="J98" s="418">
        <f>__xlnm._FilterDatabase[[#This Row],[Sloupec8]]+__xlnm._FilterDatabase[[#This Row],[Sloupec9]]</f>
        <v>0</v>
      </c>
      <c r="K98" s="420"/>
    </row>
    <row r="99" spans="1:11" ht="12">
      <c r="A99" s="412"/>
      <c r="B99" s="415" t="s">
        <v>85</v>
      </c>
      <c r="C99" s="432" t="s">
        <v>2918</v>
      </c>
      <c r="D99" s="431" t="s">
        <v>253</v>
      </c>
      <c r="E99" s="416">
        <v>25</v>
      </c>
      <c r="F99" s="423"/>
      <c r="G99" s="424"/>
      <c r="H99" s="418">
        <f>__xlnm._FilterDatabase[[#This Row],[Sloupec5]]*__xlnm._FilterDatabase[[#This Row],[Sloupec6]]</f>
        <v>0</v>
      </c>
      <c r="I99" s="418">
        <f>__xlnm._FilterDatabase[[#This Row],[Sloupec5]]*__xlnm._FilterDatabase[[#This Row],[Sloupec7]]</f>
        <v>0</v>
      </c>
      <c r="J99" s="418">
        <f>__xlnm._FilterDatabase[[#This Row],[Sloupec8]]+__xlnm._FilterDatabase[[#This Row],[Sloupec9]]</f>
        <v>0</v>
      </c>
      <c r="K99" s="420"/>
    </row>
    <row r="100" spans="1:11" ht="26.4">
      <c r="A100" s="412"/>
      <c r="B100" s="415" t="s">
        <v>171</v>
      </c>
      <c r="C100" s="432" t="s">
        <v>2919</v>
      </c>
      <c r="D100" s="431" t="s">
        <v>155</v>
      </c>
      <c r="E100" s="416">
        <v>50</v>
      </c>
      <c r="F100" s="423"/>
      <c r="G100" s="424"/>
      <c r="H100" s="418">
        <f>__xlnm._FilterDatabase[[#This Row],[Sloupec5]]*__xlnm._FilterDatabase[[#This Row],[Sloupec6]]</f>
        <v>0</v>
      </c>
      <c r="I100" s="418">
        <f>__xlnm._FilterDatabase[[#This Row],[Sloupec5]]*__xlnm._FilterDatabase[[#This Row],[Sloupec7]]</f>
        <v>0</v>
      </c>
      <c r="J100" s="418">
        <f>__xlnm._FilterDatabase[[#This Row],[Sloupec8]]+__xlnm._FilterDatabase[[#This Row],[Sloupec9]]</f>
        <v>0</v>
      </c>
      <c r="K100" s="420"/>
    </row>
    <row r="101" spans="1:11" ht="12">
      <c r="A101" s="412"/>
      <c r="B101" s="415" t="s">
        <v>156</v>
      </c>
      <c r="C101" s="432" t="s">
        <v>2920</v>
      </c>
      <c r="D101" s="431" t="s">
        <v>2753</v>
      </c>
      <c r="E101" s="416">
        <v>1</v>
      </c>
      <c r="F101" s="423"/>
      <c r="G101" s="424"/>
      <c r="H101" s="418">
        <f>__xlnm._FilterDatabase[[#This Row],[Sloupec5]]*__xlnm._FilterDatabase[[#This Row],[Sloupec6]]</f>
        <v>0</v>
      </c>
      <c r="I101" s="418">
        <f>__xlnm._FilterDatabase[[#This Row],[Sloupec5]]*__xlnm._FilterDatabase[[#This Row],[Sloupec7]]</f>
        <v>0</v>
      </c>
      <c r="J101" s="418">
        <f>__xlnm._FilterDatabase[[#This Row],[Sloupec8]]+__xlnm._FilterDatabase[[#This Row],[Sloupec9]]</f>
        <v>0</v>
      </c>
      <c r="K101" s="420"/>
    </row>
    <row r="102" spans="1:11" ht="12">
      <c r="A102" s="412"/>
      <c r="B102" s="415"/>
      <c r="C102" s="432"/>
      <c r="D102" s="431"/>
      <c r="E102" s="416"/>
      <c r="F102" s="417"/>
      <c r="G102" s="418"/>
      <c r="H102" s="418"/>
      <c r="I102" s="418"/>
      <c r="J102" s="418"/>
      <c r="K102" s="420"/>
    </row>
    <row r="103" spans="1:11" ht="12">
      <c r="A103" s="412"/>
      <c r="B103" s="415"/>
      <c r="C103" s="415"/>
      <c r="D103" s="431"/>
      <c r="E103" s="416"/>
      <c r="F103" s="417"/>
      <c r="G103" s="418"/>
      <c r="H103" s="418"/>
      <c r="I103" s="418"/>
      <c r="J103" s="418"/>
      <c r="K103" s="420"/>
    </row>
  </sheetData>
  <sheetProtection algorithmName="SHA-512" hashValue="UDVkxHp5W+HBQr3j0EbE2xUHXeN8VWs2laVFnKH0YWINdO/K97tR9uB9me4W92P+r59RQtj/fqxhBWdQ9U8cvA==" saltValue="ikwxARqTwnq/hXy3TSqjtQ==" spinCount="100000" sheet="1" scenarios="1"/>
  <protectedRanges>
    <protectedRange sqref="F13:G15 F19:G33 F36:G71 F75:G101" name="Oblast1"/>
  </protectedRanges>
  <mergeCells count="5">
    <mergeCell ref="F2:G2"/>
    <mergeCell ref="A6:A7"/>
    <mergeCell ref="B6:B7"/>
    <mergeCell ref="F6:G6"/>
    <mergeCell ref="H6:I6"/>
  </mergeCells>
  <printOptions horizontalCentered="1"/>
  <pageMargins left="0.5511811023622047" right="0.3937007874015748" top="1.0236220472440944" bottom="0.8267716535433072" header="0.6299212598425197" footer="0.3937007874015748"/>
  <pageSetup fitToHeight="0" fitToWidth="0" horizontalDpi="600" verticalDpi="600" orientation="portrait" paperSize="9" scale="85" r:id="rId2"/>
  <headerFooter alignWithMargins="0">
    <oddFooter>&amp;C&amp;"Arial1,Regular"&amp;8&amp;P z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DESKTOP-A370O65\coude</dc:creator>
  <cp:keywords/>
  <dc:description/>
  <cp:lastModifiedBy>Rylichová Dana</cp:lastModifiedBy>
  <cp:lastPrinted>2023-11-28T15:40:56Z</cp:lastPrinted>
  <dcterms:created xsi:type="dcterms:W3CDTF">2023-11-28T15:28:29Z</dcterms:created>
  <dcterms:modified xsi:type="dcterms:W3CDTF">2023-12-05T11:03:03Z</dcterms:modified>
  <cp:category/>
  <cp:version/>
  <cp:contentType/>
  <cp:contentStatus/>
</cp:coreProperties>
</file>