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0 - vedlejší rozpočtové ..." sheetId="2" r:id="rId2"/>
    <sheet name="01 - stavební část" sheetId="3" r:id="rId3"/>
    <sheet name="02 - plyn" sheetId="4" r:id="rId4"/>
    <sheet name="03 - ÚT" sheetId="5" r:id="rId5"/>
    <sheet name="04 - VZT" sheetId="6" r:id="rId6"/>
    <sheet name="06 - MaR" sheetId="7" r:id="rId7"/>
    <sheet name="05 - elektro" sheetId="8" r:id="rId8"/>
    <sheet name="07 - ZTI" sheetId="9" r:id="rId9"/>
  </sheets>
  <definedNames>
    <definedName name="_xlnm.Print_Area" localSheetId="0">'Rekapitulace stavby'!$C$4:$AP$70,'Rekapitulace stavby'!$C$76:$AP$103</definedName>
    <definedName name="_xlnm.Print_Titles" localSheetId="0">'Rekapitulace stavby'!$85:$85</definedName>
    <definedName name="_xlnm.Print_Area" localSheetId="1">'00 - vedlejší rozpočtové ...'!$C$4:$Q$70,'00 - vedlejší rozpočtové ...'!$C$76:$Q$103,'00 - vedlejší rozpočtové ...'!$C$109:$Q$130</definedName>
    <definedName name="_xlnm.Print_Titles" localSheetId="1">'00 - vedlejší rozpočtové ...'!$119:$119</definedName>
    <definedName name="_xlnm.Print_Area" localSheetId="2">'01 - stavební část'!$C$4:$Q$70,'01 - stavební část'!$C$76:$Q$116,'01 - stavební část'!$C$122:$Q$224</definedName>
    <definedName name="_xlnm.Print_Titles" localSheetId="2">'01 - stavební část'!$132:$132</definedName>
    <definedName name="_xlnm.Print_Area" localSheetId="3">'02 - plyn'!$C$4:$Q$70,'02 - plyn'!$C$76:$Q$102,'02 - plyn'!$C$108:$Q$188</definedName>
    <definedName name="_xlnm.Print_Titles" localSheetId="3">'02 - plyn'!$118:$118</definedName>
    <definedName name="_xlnm.Print_Area" localSheetId="4">'03 - ÚT'!$C$4:$Q$70,'03 - ÚT'!$C$76:$Q$102,'03 - ÚT'!$C$108:$Q$183</definedName>
    <definedName name="_xlnm.Print_Titles" localSheetId="4">'03 - ÚT'!$118:$118</definedName>
    <definedName name="_xlnm.Print_Area" localSheetId="5">'04 - VZT'!$C$4:$Q$70,'04 - VZT'!$C$76:$Q$112,'04 - VZT'!$C$118:$Q$240</definedName>
    <definedName name="_xlnm.Print_Titles" localSheetId="5">'04 - VZT'!$128:$128</definedName>
    <definedName name="_xlnm.Print_Area" localSheetId="6">'06 - MaR'!$C$4:$Q$70,'06 - MaR'!$C$76:$Q$98,'06 - MaR'!$C$104:$Q$145</definedName>
    <definedName name="_xlnm.Print_Titles" localSheetId="6">'06 - MaR'!$114:$114</definedName>
    <definedName name="_xlnm.Print_Area" localSheetId="7">'05 - elektro'!$C$4:$Q$70,'05 - elektro'!$C$76:$Q$100,'05 - elektro'!$C$106:$Q$154</definedName>
    <definedName name="_xlnm.Print_Titles" localSheetId="7">'05 - elektro'!$116:$116</definedName>
    <definedName name="_xlnm.Print_Area" localSheetId="8">'07 - ZTI'!$C$4:$Q$70,'07 - ZTI'!$C$76:$Q$103,'07 - ZTI'!$C$109:$Q$149</definedName>
    <definedName name="_xlnm.Print_Titles" localSheetId="8">'07 - ZTI'!$119:$119</definedName>
  </definedNames>
  <calcPr/>
</workbook>
</file>

<file path=xl/calcChain.xml><?xml version="1.0" encoding="utf-8"?>
<calcChain xmlns="http://schemas.openxmlformats.org/spreadsheetml/2006/main">
  <c i="9" r="N149"/>
  <c i="1" r="AY95"/>
  <c r="AX95"/>
  <c i="9" r="BI148"/>
  <c r="BH148"/>
  <c r="BG148"/>
  <c r="BF148"/>
  <c r="AA148"/>
  <c r="Y148"/>
  <c r="W148"/>
  <c r="BK148"/>
  <c r="N148"/>
  <c r="BE148"/>
  <c r="BI147"/>
  <c r="BH147"/>
  <c r="BG147"/>
  <c r="BF147"/>
  <c r="AA147"/>
  <c r="Y147"/>
  <c r="W147"/>
  <c r="BK147"/>
  <c r="N147"/>
  <c r="BE147"/>
  <c r="BI146"/>
  <c r="BH146"/>
  <c r="BG146"/>
  <c r="BF146"/>
  <c r="AA146"/>
  <c r="AA145"/>
  <c r="Y146"/>
  <c r="Y145"/>
  <c r="W146"/>
  <c r="W145"/>
  <c r="BK146"/>
  <c r="BK145"/>
  <c r="N145"/>
  <c r="N146"/>
  <c r="BE146"/>
  <c r="N93"/>
  <c r="BI144"/>
  <c r="BH144"/>
  <c r="BG144"/>
  <c r="BF144"/>
  <c r="AA144"/>
  <c r="Y144"/>
  <c r="W144"/>
  <c r="BK144"/>
  <c r="N144"/>
  <c r="BE144"/>
  <c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1"/>
  <c r="BH141"/>
  <c r="BG141"/>
  <c r="BF141"/>
  <c r="AA141"/>
  <c r="Y141"/>
  <c r="W141"/>
  <c r="BK141"/>
  <c r="N141"/>
  <c r="BE141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AA133"/>
  <c r="Y134"/>
  <c r="Y133"/>
  <c r="W134"/>
  <c r="W133"/>
  <c r="BK134"/>
  <c r="BK133"/>
  <c r="N133"/>
  <c r="N134"/>
  <c r="BE134"/>
  <c r="N92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AA128"/>
  <c r="Y129"/>
  <c r="Y128"/>
  <c r="W129"/>
  <c r="W128"/>
  <c r="BK129"/>
  <c r="BK128"/>
  <c r="N128"/>
  <c r="N129"/>
  <c r="BE129"/>
  <c r="N91"/>
  <c r="BI127"/>
  <c r="BH127"/>
  <c r="BG127"/>
  <c r="BF127"/>
  <c r="AA127"/>
  <c r="Y127"/>
  <c r="W127"/>
  <c r="BK127"/>
  <c r="N127"/>
  <c r="BE127"/>
  <c r="BI126"/>
  <c r="BH126"/>
  <c r="BG126"/>
  <c r="BF126"/>
  <c r="AA126"/>
  <c r="Y126"/>
  <c r="W126"/>
  <c r="BK126"/>
  <c r="N126"/>
  <c r="BE126"/>
  <c r="BI125"/>
  <c r="BH125"/>
  <c r="BG125"/>
  <c r="BF125"/>
  <c r="AA125"/>
  <c r="Y125"/>
  <c r="W125"/>
  <c r="BK125"/>
  <c r="N125"/>
  <c r="BE125"/>
  <c r="BI124"/>
  <c r="BH124"/>
  <c r="BG124"/>
  <c r="BF124"/>
  <c r="AA124"/>
  <c r="Y124"/>
  <c r="W124"/>
  <c r="BK124"/>
  <c r="N124"/>
  <c r="BE124"/>
  <c r="BI123"/>
  <c r="BH123"/>
  <c r="BG123"/>
  <c r="BF123"/>
  <c r="AA123"/>
  <c r="AA122"/>
  <c r="AA121"/>
  <c r="AA120"/>
  <c r="Y123"/>
  <c r="Y122"/>
  <c r="Y121"/>
  <c r="Y120"/>
  <c r="W123"/>
  <c r="W122"/>
  <c r="W121"/>
  <c r="W120"/>
  <c i="1" r="AU95"/>
  <c i="9" r="BK123"/>
  <c r="BK122"/>
  <c r="N122"/>
  <c r="BK121"/>
  <c r="N121"/>
  <c r="BK120"/>
  <c r="N120"/>
  <c r="N88"/>
  <c r="N123"/>
  <c r="BE123"/>
  <c r="N90"/>
  <c r="N89"/>
  <c r="F114"/>
  <c r="F112"/>
  <c r="BI101"/>
  <c r="BH101"/>
  <c r="BG101"/>
  <c r="BF101"/>
  <c r="N101"/>
  <c r="BE101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BH97"/>
  <c r="BG97"/>
  <c r="BF97"/>
  <c r="N97"/>
  <c r="BE97"/>
  <c r="BI96"/>
  <c r="H36"/>
  <c i="1" r="BD95"/>
  <c i="9" r="BH96"/>
  <c r="H35"/>
  <c i="1" r="BC95"/>
  <c i="9" r="BG96"/>
  <c r="H34"/>
  <c i="1" r="BB95"/>
  <c i="9" r="BF96"/>
  <c r="M33"/>
  <c i="1" r="AW95"/>
  <c i="9" r="H33"/>
  <c i="1" r="BA95"/>
  <c i="9" r="N96"/>
  <c r="N95"/>
  <c r="L103"/>
  <c r="BE96"/>
  <c r="M32"/>
  <c i="1" r="AV95"/>
  <c i="9" r="H32"/>
  <c i="1" r="AZ95"/>
  <c i="9" r="M28"/>
  <c i="1" r="AS95"/>
  <c i="9" r="M27"/>
  <c r="F81"/>
  <c r="F79"/>
  <c r="M30"/>
  <c i="1" r="AG95"/>
  <c i="9" r="L38"/>
  <c r="O21"/>
  <c r="E21"/>
  <c r="M117"/>
  <c r="M84"/>
  <c r="O20"/>
  <c r="O18"/>
  <c r="E18"/>
  <c r="M116"/>
  <c r="M83"/>
  <c r="O17"/>
  <c r="O15"/>
  <c r="E15"/>
  <c r="F117"/>
  <c r="F84"/>
  <c r="O14"/>
  <c r="O12"/>
  <c r="E12"/>
  <c r="F116"/>
  <c r="F83"/>
  <c r="O11"/>
  <c r="O9"/>
  <c r="M114"/>
  <c r="M81"/>
  <c r="F6"/>
  <c r="F111"/>
  <c r="F78"/>
  <c i="8" r="N154"/>
  <c i="1" r="AY94"/>
  <c r="AX94"/>
  <c i="8" r="BI153"/>
  <c r="BH153"/>
  <c r="BG153"/>
  <c r="BF153"/>
  <c r="AA153"/>
  <c r="Y153"/>
  <c r="W153"/>
  <c r="BK153"/>
  <c r="N153"/>
  <c r="BE153"/>
  <c r="BI152"/>
  <c r="BH152"/>
  <c r="BG152"/>
  <c r="BF152"/>
  <c r="AA152"/>
  <c r="Y152"/>
  <c r="W152"/>
  <c r="BK152"/>
  <c r="N152"/>
  <c r="BE152"/>
  <c r="BI151"/>
  <c r="BH151"/>
  <c r="BG151"/>
  <c r="BF151"/>
  <c r="AA151"/>
  <c r="Y151"/>
  <c r="W151"/>
  <c r="BK151"/>
  <c r="N151"/>
  <c r="BE151"/>
  <c r="BI150"/>
  <c r="BH150"/>
  <c r="BG150"/>
  <c r="BF150"/>
  <c r="AA150"/>
  <c r="Y150"/>
  <c r="W150"/>
  <c r="BK150"/>
  <c r="N150"/>
  <c r="BE150"/>
  <c r="BI149"/>
  <c r="BH149"/>
  <c r="BG149"/>
  <c r="BF149"/>
  <c r="AA149"/>
  <c r="Y149"/>
  <c r="W149"/>
  <c r="BK149"/>
  <c r="N149"/>
  <c r="BE149"/>
  <c r="BI148"/>
  <c r="BH148"/>
  <c r="BG148"/>
  <c r="BF148"/>
  <c r="AA148"/>
  <c r="Y148"/>
  <c r="W148"/>
  <c r="BK148"/>
  <c r="N148"/>
  <c r="BE148"/>
  <c r="BI147"/>
  <c r="BH147"/>
  <c r="BG147"/>
  <c r="BF147"/>
  <c r="AA147"/>
  <c r="Y147"/>
  <c r="W147"/>
  <c r="BK147"/>
  <c r="N147"/>
  <c r="BE147"/>
  <c r="BI146"/>
  <c r="BH146"/>
  <c r="BG146"/>
  <c r="BF146"/>
  <c r="AA146"/>
  <c r="Y146"/>
  <c r="W146"/>
  <c r="BK146"/>
  <c r="N146"/>
  <c r="BE146"/>
  <c r="BI145"/>
  <c r="BH145"/>
  <c r="BG145"/>
  <c r="BF145"/>
  <c r="AA145"/>
  <c r="Y145"/>
  <c r="W145"/>
  <c r="BK145"/>
  <c r="N145"/>
  <c r="BE145"/>
  <c r="BI144"/>
  <c r="BH144"/>
  <c r="BG144"/>
  <c r="BF144"/>
  <c r="AA144"/>
  <c r="Y144"/>
  <c r="W144"/>
  <c r="BK144"/>
  <c r="N144"/>
  <c r="BE144"/>
  <c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1"/>
  <c r="BH141"/>
  <c r="BG141"/>
  <c r="BF141"/>
  <c r="AA141"/>
  <c r="Y141"/>
  <c r="W141"/>
  <c r="BK141"/>
  <c r="N141"/>
  <c r="BE141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8"/>
  <c r="BH128"/>
  <c r="BG128"/>
  <c r="BF128"/>
  <c r="AA128"/>
  <c r="Y128"/>
  <c r="W128"/>
  <c r="BK128"/>
  <c r="N128"/>
  <c r="BE128"/>
  <c r="BI127"/>
  <c r="BH127"/>
  <c r="BG127"/>
  <c r="BF127"/>
  <c r="AA127"/>
  <c r="Y127"/>
  <c r="W127"/>
  <c r="BK127"/>
  <c r="N127"/>
  <c r="BE127"/>
  <c r="BI126"/>
  <c r="BH126"/>
  <c r="BG126"/>
  <c r="BF126"/>
  <c r="AA126"/>
  <c r="Y126"/>
  <c r="W126"/>
  <c r="BK126"/>
  <c r="N126"/>
  <c r="BE126"/>
  <c r="BI125"/>
  <c r="BH125"/>
  <c r="BG125"/>
  <c r="BF125"/>
  <c r="AA125"/>
  <c r="Y125"/>
  <c r="W125"/>
  <c r="BK125"/>
  <c r="N125"/>
  <c r="BE125"/>
  <c r="BI124"/>
  <c r="BH124"/>
  <c r="BG124"/>
  <c r="BF124"/>
  <c r="AA124"/>
  <c r="Y124"/>
  <c r="W124"/>
  <c r="BK124"/>
  <c r="N124"/>
  <c r="BE124"/>
  <c r="BI123"/>
  <c r="BH123"/>
  <c r="BG123"/>
  <c r="BF123"/>
  <c r="AA123"/>
  <c r="Y123"/>
  <c r="W123"/>
  <c r="BK123"/>
  <c r="N123"/>
  <c r="BE123"/>
  <c r="BI122"/>
  <c r="BH122"/>
  <c r="BG122"/>
  <c r="BF122"/>
  <c r="AA122"/>
  <c r="Y122"/>
  <c r="W122"/>
  <c r="BK122"/>
  <c r="N122"/>
  <c r="BE122"/>
  <c r="BI121"/>
  <c r="BH121"/>
  <c r="BG121"/>
  <c r="BF121"/>
  <c r="AA121"/>
  <c r="Y121"/>
  <c r="W121"/>
  <c r="BK121"/>
  <c r="N121"/>
  <c r="BE121"/>
  <c r="BI120"/>
  <c r="BH120"/>
  <c r="BG120"/>
  <c r="BF120"/>
  <c r="AA120"/>
  <c r="AA119"/>
  <c r="AA118"/>
  <c r="AA117"/>
  <c r="Y120"/>
  <c r="Y119"/>
  <c r="Y118"/>
  <c r="Y117"/>
  <c r="W120"/>
  <c r="W119"/>
  <c r="W118"/>
  <c r="W117"/>
  <c i="1" r="AU94"/>
  <c i="8" r="BK120"/>
  <c r="BK119"/>
  <c r="N119"/>
  <c r="BK118"/>
  <c r="N118"/>
  <c r="BK117"/>
  <c r="N117"/>
  <c r="N88"/>
  <c r="N120"/>
  <c r="BE120"/>
  <c r="N90"/>
  <c r="N89"/>
  <c r="F111"/>
  <c r="F109"/>
  <c r="BI98"/>
  <c r="BH98"/>
  <c r="BG98"/>
  <c r="BF98"/>
  <c r="N98"/>
  <c r="BE98"/>
  <c r="BI97"/>
  <c r="BH97"/>
  <c r="BG97"/>
  <c r="BF97"/>
  <c r="N97"/>
  <c r="BE97"/>
  <c r="BI96"/>
  <c r="BH96"/>
  <c r="BG96"/>
  <c r="BF96"/>
  <c r="N96"/>
  <c r="BE96"/>
  <c r="BI95"/>
  <c r="BH95"/>
  <c r="BG95"/>
  <c r="BF95"/>
  <c r="N95"/>
  <c r="BE95"/>
  <c r="BI94"/>
  <c r="BH94"/>
  <c r="BG94"/>
  <c r="BF94"/>
  <c r="N94"/>
  <c r="BE94"/>
  <c r="BI93"/>
  <c r="H36"/>
  <c i="1" r="BD94"/>
  <c i="8" r="BH93"/>
  <c r="H35"/>
  <c i="1" r="BC94"/>
  <c i="8" r="BG93"/>
  <c r="H34"/>
  <c i="1" r="BB94"/>
  <c i="8" r="BF93"/>
  <c r="M33"/>
  <c i="1" r="AW94"/>
  <c i="8" r="H33"/>
  <c i="1" r="BA94"/>
  <c i="8" r="N93"/>
  <c r="N92"/>
  <c r="L100"/>
  <c r="BE93"/>
  <c r="M32"/>
  <c i="1" r="AV94"/>
  <c i="8" r="H32"/>
  <c i="1" r="AZ94"/>
  <c i="8" r="M28"/>
  <c i="1" r="AS94"/>
  <c i="8" r="M27"/>
  <c r="F81"/>
  <c r="F79"/>
  <c r="M30"/>
  <c i="1" r="AG94"/>
  <c i="8" r="L38"/>
  <c r="O21"/>
  <c r="E21"/>
  <c r="M114"/>
  <c r="M84"/>
  <c r="O20"/>
  <c r="O18"/>
  <c r="E18"/>
  <c r="M113"/>
  <c r="M83"/>
  <c r="O17"/>
  <c r="O15"/>
  <c r="E15"/>
  <c r="F114"/>
  <c r="F84"/>
  <c r="O14"/>
  <c r="O12"/>
  <c r="E12"/>
  <c r="F113"/>
  <c r="F83"/>
  <c r="O11"/>
  <c r="O9"/>
  <c r="M111"/>
  <c r="M81"/>
  <c r="F6"/>
  <c r="F108"/>
  <c r="F78"/>
  <c i="7" r="N145"/>
  <c i="1" r="AY93"/>
  <c r="AX93"/>
  <c i="7" r="BI144"/>
  <c r="BH144"/>
  <c r="BG144"/>
  <c r="BF144"/>
  <c r="AA144"/>
  <c r="Y144"/>
  <c r="W144"/>
  <c r="BK144"/>
  <c r="N144"/>
  <c r="BE144"/>
  <c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1"/>
  <c r="BH141"/>
  <c r="BG141"/>
  <c r="BF141"/>
  <c r="AA141"/>
  <c r="Y141"/>
  <c r="W141"/>
  <c r="BK141"/>
  <c r="N141"/>
  <c r="BE141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8"/>
  <c r="BH128"/>
  <c r="BG128"/>
  <c r="BF128"/>
  <c r="AA128"/>
  <c r="Y128"/>
  <c r="W128"/>
  <c r="BK128"/>
  <c r="N128"/>
  <c r="BE128"/>
  <c r="BI127"/>
  <c r="BH127"/>
  <c r="BG127"/>
  <c r="BF127"/>
  <c r="AA127"/>
  <c r="Y127"/>
  <c r="W127"/>
  <c r="BK127"/>
  <c r="N127"/>
  <c r="BE127"/>
  <c r="BI126"/>
  <c r="BH126"/>
  <c r="BG126"/>
  <c r="BF126"/>
  <c r="AA126"/>
  <c r="Y126"/>
  <c r="W126"/>
  <c r="BK126"/>
  <c r="N126"/>
  <c r="BE126"/>
  <c r="BI125"/>
  <c r="BH125"/>
  <c r="BG125"/>
  <c r="BF125"/>
  <c r="AA125"/>
  <c r="Y125"/>
  <c r="W125"/>
  <c r="BK125"/>
  <c r="N125"/>
  <c r="BE125"/>
  <c r="BI124"/>
  <c r="BH124"/>
  <c r="BG124"/>
  <c r="BF124"/>
  <c r="AA124"/>
  <c r="Y124"/>
  <c r="W124"/>
  <c r="BK124"/>
  <c r="N124"/>
  <c r="BE124"/>
  <c r="BI123"/>
  <c r="BH123"/>
  <c r="BG123"/>
  <c r="BF123"/>
  <c r="AA123"/>
  <c r="Y123"/>
  <c r="W123"/>
  <c r="BK123"/>
  <c r="N123"/>
  <c r="BE123"/>
  <c r="BI122"/>
  <c r="BH122"/>
  <c r="BG122"/>
  <c r="BF122"/>
  <c r="AA122"/>
  <c r="Y122"/>
  <c r="W122"/>
  <c r="BK122"/>
  <c r="N122"/>
  <c r="BE122"/>
  <c r="BI121"/>
  <c r="BH121"/>
  <c r="BG121"/>
  <c r="BF121"/>
  <c r="AA121"/>
  <c r="Y121"/>
  <c r="W121"/>
  <c r="BK121"/>
  <c r="N121"/>
  <c r="BE121"/>
  <c r="BI120"/>
  <c r="BH120"/>
  <c r="BG120"/>
  <c r="BF120"/>
  <c r="AA120"/>
  <c r="Y120"/>
  <c r="W120"/>
  <c r="BK120"/>
  <c r="N120"/>
  <c r="BE120"/>
  <c r="BI119"/>
  <c r="BH119"/>
  <c r="BG119"/>
  <c r="BF119"/>
  <c r="AA119"/>
  <c r="Y119"/>
  <c r="W119"/>
  <c r="BK119"/>
  <c r="N119"/>
  <c r="BE119"/>
  <c r="BI118"/>
  <c r="BH118"/>
  <c r="BG118"/>
  <c r="BF118"/>
  <c r="AA118"/>
  <c r="Y118"/>
  <c r="W118"/>
  <c r="BK118"/>
  <c r="N118"/>
  <c r="BE118"/>
  <c r="BI117"/>
  <c r="BH117"/>
  <c r="BG117"/>
  <c r="BF117"/>
  <c r="AA117"/>
  <c r="Y117"/>
  <c r="W117"/>
  <c r="BK117"/>
  <c r="N117"/>
  <c r="BE117"/>
  <c r="BI116"/>
  <c r="BH116"/>
  <c r="BG116"/>
  <c r="BF116"/>
  <c r="AA116"/>
  <c r="AA115"/>
  <c r="Y116"/>
  <c r="Y115"/>
  <c r="W116"/>
  <c r="W115"/>
  <c i="1" r="AU93"/>
  <c i="7" r="BK116"/>
  <c r="BK115"/>
  <c r="N115"/>
  <c r="N88"/>
  <c r="N116"/>
  <c r="BE116"/>
  <c r="F109"/>
  <c r="F107"/>
  <c r="BI96"/>
  <c r="BH96"/>
  <c r="BG96"/>
  <c r="BF96"/>
  <c r="N96"/>
  <c r="BE96"/>
  <c r="BI95"/>
  <c r="BH95"/>
  <c r="BG95"/>
  <c r="BF95"/>
  <c r="N95"/>
  <c r="BE95"/>
  <c r="BI94"/>
  <c r="BH94"/>
  <c r="BG94"/>
  <c r="BF94"/>
  <c r="N94"/>
  <c r="BE94"/>
  <c r="BI93"/>
  <c r="BH93"/>
  <c r="BG93"/>
  <c r="BF93"/>
  <c r="N93"/>
  <c r="BE93"/>
  <c r="BI92"/>
  <c r="BH92"/>
  <c r="BG92"/>
  <c r="BF92"/>
  <c r="N92"/>
  <c r="BE92"/>
  <c r="BI91"/>
  <c r="H36"/>
  <c i="1" r="BD93"/>
  <c i="7" r="BH91"/>
  <c r="H35"/>
  <c i="1" r="BC93"/>
  <c i="7" r="BG91"/>
  <c r="H34"/>
  <c i="1" r="BB93"/>
  <c i="7" r="BF91"/>
  <c r="M33"/>
  <c i="1" r="AW93"/>
  <c i="7" r="H33"/>
  <c i="1" r="BA93"/>
  <c i="7" r="N91"/>
  <c r="N90"/>
  <c r="L98"/>
  <c r="BE91"/>
  <c r="M32"/>
  <c i="1" r="AV93"/>
  <c i="7" r="H32"/>
  <c i="1" r="AZ93"/>
  <c i="7" r="M28"/>
  <c i="1" r="AS93"/>
  <c i="7" r="M27"/>
  <c r="F81"/>
  <c r="F79"/>
  <c r="M30"/>
  <c i="1" r="AG93"/>
  <c i="7" r="L38"/>
  <c r="O21"/>
  <c r="E21"/>
  <c r="M112"/>
  <c r="M84"/>
  <c r="O20"/>
  <c r="O18"/>
  <c r="E18"/>
  <c r="M111"/>
  <c r="M83"/>
  <c r="O17"/>
  <c r="O15"/>
  <c r="E15"/>
  <c r="F112"/>
  <c r="F84"/>
  <c r="O14"/>
  <c r="O12"/>
  <c r="E12"/>
  <c r="F111"/>
  <c r="F83"/>
  <c r="O11"/>
  <c r="O9"/>
  <c r="M109"/>
  <c r="M81"/>
  <c r="F6"/>
  <c r="F106"/>
  <c r="F78"/>
  <c i="6" r="N240"/>
  <c i="1" r="AY92"/>
  <c r="AX92"/>
  <c i="6" r="BI239"/>
  <c r="BH239"/>
  <c r="BG239"/>
  <c r="BF239"/>
  <c r="AA239"/>
  <c r="Y239"/>
  <c r="W239"/>
  <c r="BK239"/>
  <c r="N239"/>
  <c r="BE239"/>
  <c r="BI238"/>
  <c r="BH238"/>
  <c r="BG238"/>
  <c r="BF238"/>
  <c r="AA238"/>
  <c r="Y238"/>
  <c r="W238"/>
  <c r="BK238"/>
  <c r="N238"/>
  <c r="BE238"/>
  <c r="BI237"/>
  <c r="BH237"/>
  <c r="BG237"/>
  <c r="BF237"/>
  <c r="AA237"/>
  <c r="Y237"/>
  <c r="W237"/>
  <c r="BK237"/>
  <c r="N237"/>
  <c r="BE237"/>
  <c r="BI236"/>
  <c r="BH236"/>
  <c r="BG236"/>
  <c r="BF236"/>
  <c r="AA236"/>
  <c r="Y236"/>
  <c r="W236"/>
  <c r="BK236"/>
  <c r="N236"/>
  <c r="BE236"/>
  <c r="BI235"/>
  <c r="BH235"/>
  <c r="BG235"/>
  <c r="BF235"/>
  <c r="AA235"/>
  <c r="Y235"/>
  <c r="W235"/>
  <c r="BK235"/>
  <c r="N235"/>
  <c r="BE235"/>
  <c r="BI234"/>
  <c r="BH234"/>
  <c r="BG234"/>
  <c r="BF234"/>
  <c r="AA234"/>
  <c r="Y234"/>
  <c r="W234"/>
  <c r="BK234"/>
  <c r="N234"/>
  <c r="BE234"/>
  <c r="BI233"/>
  <c r="BH233"/>
  <c r="BG233"/>
  <c r="BF233"/>
  <c r="AA233"/>
  <c r="AA232"/>
  <c r="Y233"/>
  <c r="Y232"/>
  <c r="W233"/>
  <c r="W232"/>
  <c r="BK233"/>
  <c r="BK232"/>
  <c r="N232"/>
  <c r="N233"/>
  <c r="BE233"/>
  <c r="N102"/>
  <c r="BI231"/>
  <c r="BH231"/>
  <c r="BG231"/>
  <c r="BF231"/>
  <c r="AA231"/>
  <c r="Y231"/>
  <c r="W231"/>
  <c r="BK231"/>
  <c r="N231"/>
  <c r="BE231"/>
  <c r="BI230"/>
  <c r="BH230"/>
  <c r="BG230"/>
  <c r="BF230"/>
  <c r="AA230"/>
  <c r="Y230"/>
  <c r="W230"/>
  <c r="BK230"/>
  <c r="N230"/>
  <c r="BE230"/>
  <c r="BI229"/>
  <c r="BH229"/>
  <c r="BG229"/>
  <c r="BF229"/>
  <c r="AA229"/>
  <c r="Y229"/>
  <c r="W229"/>
  <c r="BK229"/>
  <c r="N229"/>
  <c r="BE229"/>
  <c r="BI228"/>
  <c r="BH228"/>
  <c r="BG228"/>
  <c r="BF228"/>
  <c r="AA228"/>
  <c r="Y228"/>
  <c r="W228"/>
  <c r="BK228"/>
  <c r="N228"/>
  <c r="BE228"/>
  <c r="BI227"/>
  <c r="BH227"/>
  <c r="BG227"/>
  <c r="BF227"/>
  <c r="AA227"/>
  <c r="Y227"/>
  <c r="W227"/>
  <c r="BK227"/>
  <c r="N227"/>
  <c r="BE227"/>
  <c r="BI226"/>
  <c r="BH226"/>
  <c r="BG226"/>
  <c r="BF226"/>
  <c r="AA226"/>
  <c r="AA225"/>
  <c r="Y226"/>
  <c r="Y225"/>
  <c r="W226"/>
  <c r="W225"/>
  <c r="BK226"/>
  <c r="BK225"/>
  <c r="N225"/>
  <c r="N226"/>
  <c r="BE226"/>
  <c r="N101"/>
  <c r="BI224"/>
  <c r="BH224"/>
  <c r="BG224"/>
  <c r="BF224"/>
  <c r="AA224"/>
  <c r="Y224"/>
  <c r="W224"/>
  <c r="BK224"/>
  <c r="N224"/>
  <c r="BE224"/>
  <c r="BI223"/>
  <c r="BH223"/>
  <c r="BG223"/>
  <c r="BF223"/>
  <c r="AA223"/>
  <c r="Y223"/>
  <c r="W223"/>
  <c r="BK223"/>
  <c r="N223"/>
  <c r="BE223"/>
  <c r="BI222"/>
  <c r="BH222"/>
  <c r="BG222"/>
  <c r="BF222"/>
  <c r="AA222"/>
  <c r="Y222"/>
  <c r="W222"/>
  <c r="BK222"/>
  <c r="N222"/>
  <c r="BE222"/>
  <c r="BI221"/>
  <c r="BH221"/>
  <c r="BG221"/>
  <c r="BF221"/>
  <c r="AA221"/>
  <c r="Y221"/>
  <c r="W221"/>
  <c r="BK221"/>
  <c r="N221"/>
  <c r="BE221"/>
  <c r="BI220"/>
  <c r="BH220"/>
  <c r="BG220"/>
  <c r="BF220"/>
  <c r="AA220"/>
  <c r="Y220"/>
  <c r="W220"/>
  <c r="BK220"/>
  <c r="N220"/>
  <c r="BE220"/>
  <c r="BI219"/>
  <c r="BH219"/>
  <c r="BG219"/>
  <c r="BF219"/>
  <c r="AA219"/>
  <c r="Y219"/>
  <c r="W219"/>
  <c r="BK219"/>
  <c r="N219"/>
  <c r="BE219"/>
  <c r="BI218"/>
  <c r="BH218"/>
  <c r="BG218"/>
  <c r="BF218"/>
  <c r="AA218"/>
  <c r="AA217"/>
  <c r="Y218"/>
  <c r="Y217"/>
  <c r="W218"/>
  <c r="W217"/>
  <c r="BK218"/>
  <c r="BK217"/>
  <c r="N217"/>
  <c r="N218"/>
  <c r="BE218"/>
  <c r="N100"/>
  <c r="BI216"/>
  <c r="BH216"/>
  <c r="BG216"/>
  <c r="BF216"/>
  <c r="AA216"/>
  <c r="Y216"/>
  <c r="W216"/>
  <c r="BK216"/>
  <c r="N216"/>
  <c r="BE216"/>
  <c r="BI215"/>
  <c r="BH215"/>
  <c r="BG215"/>
  <c r="BF215"/>
  <c r="AA215"/>
  <c r="Y215"/>
  <c r="W215"/>
  <c r="BK215"/>
  <c r="N215"/>
  <c r="BE215"/>
  <c r="BI214"/>
  <c r="BH214"/>
  <c r="BG214"/>
  <c r="BF214"/>
  <c r="AA214"/>
  <c r="AA213"/>
  <c r="Y214"/>
  <c r="Y213"/>
  <c r="W214"/>
  <c r="W213"/>
  <c r="BK214"/>
  <c r="BK213"/>
  <c r="N213"/>
  <c r="N214"/>
  <c r="BE214"/>
  <c r="N99"/>
  <c r="BI212"/>
  <c r="BH212"/>
  <c r="BG212"/>
  <c r="BF212"/>
  <c r="AA212"/>
  <c r="Y212"/>
  <c r="W212"/>
  <c r="BK212"/>
  <c r="N212"/>
  <c r="BE212"/>
  <c r="BI211"/>
  <c r="BH211"/>
  <c r="BG211"/>
  <c r="BF211"/>
  <c r="AA211"/>
  <c r="Y211"/>
  <c r="W211"/>
  <c r="BK211"/>
  <c r="N211"/>
  <c r="BE211"/>
  <c r="BI210"/>
  <c r="BH210"/>
  <c r="BG210"/>
  <c r="BF210"/>
  <c r="AA210"/>
  <c r="AA209"/>
  <c r="Y210"/>
  <c r="Y209"/>
  <c r="W210"/>
  <c r="W209"/>
  <c r="BK210"/>
  <c r="BK209"/>
  <c r="N209"/>
  <c r="N210"/>
  <c r="BE210"/>
  <c r="N98"/>
  <c r="BI208"/>
  <c r="BH208"/>
  <c r="BG208"/>
  <c r="BF208"/>
  <c r="AA208"/>
  <c r="Y208"/>
  <c r="W208"/>
  <c r="BK208"/>
  <c r="N208"/>
  <c r="BE208"/>
  <c r="BI207"/>
  <c r="BH207"/>
  <c r="BG207"/>
  <c r="BF207"/>
  <c r="AA207"/>
  <c r="Y207"/>
  <c r="W207"/>
  <c r="BK207"/>
  <c r="N207"/>
  <c r="BE207"/>
  <c r="BI206"/>
  <c r="BH206"/>
  <c r="BG206"/>
  <c r="BF206"/>
  <c r="AA206"/>
  <c r="Y206"/>
  <c r="W206"/>
  <c r="BK206"/>
  <c r="N206"/>
  <c r="BE206"/>
  <c r="BI205"/>
  <c r="BH205"/>
  <c r="BG205"/>
  <c r="BF205"/>
  <c r="AA205"/>
  <c r="Y205"/>
  <c r="W205"/>
  <c r="BK205"/>
  <c r="N205"/>
  <c r="BE205"/>
  <c r="BI204"/>
  <c r="BH204"/>
  <c r="BG204"/>
  <c r="BF204"/>
  <c r="AA204"/>
  <c r="Y204"/>
  <c r="W204"/>
  <c r="BK204"/>
  <c r="N204"/>
  <c r="BE204"/>
  <c r="BI203"/>
  <c r="BH203"/>
  <c r="BG203"/>
  <c r="BF203"/>
  <c r="AA203"/>
  <c r="Y203"/>
  <c r="W203"/>
  <c r="BK203"/>
  <c r="N203"/>
  <c r="BE203"/>
  <c r="BI202"/>
  <c r="BH202"/>
  <c r="BG202"/>
  <c r="BF202"/>
  <c r="AA202"/>
  <c r="Y202"/>
  <c r="W202"/>
  <c r="BK202"/>
  <c r="N202"/>
  <c r="BE202"/>
  <c r="BI201"/>
  <c r="BH201"/>
  <c r="BG201"/>
  <c r="BF201"/>
  <c r="AA201"/>
  <c r="Y201"/>
  <c r="W201"/>
  <c r="BK201"/>
  <c r="N201"/>
  <c r="BE201"/>
  <c r="BI200"/>
  <c r="BH200"/>
  <c r="BG200"/>
  <c r="BF200"/>
  <c r="AA200"/>
  <c r="Y200"/>
  <c r="W200"/>
  <c r="BK200"/>
  <c r="N200"/>
  <c r="BE200"/>
  <c r="BI199"/>
  <c r="BH199"/>
  <c r="BG199"/>
  <c r="BF199"/>
  <c r="AA199"/>
  <c r="Y199"/>
  <c r="W199"/>
  <c r="BK199"/>
  <c r="N199"/>
  <c r="BE199"/>
  <c r="BI198"/>
  <c r="BH198"/>
  <c r="BG198"/>
  <c r="BF198"/>
  <c r="AA198"/>
  <c r="AA197"/>
  <c r="Y198"/>
  <c r="Y197"/>
  <c r="W198"/>
  <c r="W197"/>
  <c r="BK198"/>
  <c r="BK197"/>
  <c r="N197"/>
  <c r="N198"/>
  <c r="BE198"/>
  <c r="N97"/>
  <c r="BI196"/>
  <c r="BH196"/>
  <c r="BG196"/>
  <c r="BF196"/>
  <c r="AA196"/>
  <c r="Y196"/>
  <c r="W196"/>
  <c r="BK196"/>
  <c r="N196"/>
  <c r="BE196"/>
  <c r="BI195"/>
  <c r="BH195"/>
  <c r="BG195"/>
  <c r="BF195"/>
  <c r="AA195"/>
  <c r="Y195"/>
  <c r="W195"/>
  <c r="BK195"/>
  <c r="N195"/>
  <c r="BE195"/>
  <c r="BI194"/>
  <c r="BH194"/>
  <c r="BG194"/>
  <c r="BF194"/>
  <c r="AA194"/>
  <c r="Y194"/>
  <c r="W194"/>
  <c r="BK194"/>
  <c r="N194"/>
  <c r="BE194"/>
  <c r="BI193"/>
  <c r="BH193"/>
  <c r="BG193"/>
  <c r="BF193"/>
  <c r="AA193"/>
  <c r="Y193"/>
  <c r="W193"/>
  <c r="BK193"/>
  <c r="N193"/>
  <c r="BE193"/>
  <c r="BI192"/>
  <c r="BH192"/>
  <c r="BG192"/>
  <c r="BF192"/>
  <c r="AA192"/>
  <c r="Y192"/>
  <c r="W192"/>
  <c r="BK192"/>
  <c r="N192"/>
  <c r="BE192"/>
  <c r="BI191"/>
  <c r="BH191"/>
  <c r="BG191"/>
  <c r="BF191"/>
  <c r="AA191"/>
  <c r="Y191"/>
  <c r="W191"/>
  <c r="BK191"/>
  <c r="N191"/>
  <c r="BE191"/>
  <c r="BI190"/>
  <c r="BH190"/>
  <c r="BG190"/>
  <c r="BF190"/>
  <c r="AA190"/>
  <c r="Y190"/>
  <c r="W190"/>
  <c r="BK190"/>
  <c r="N190"/>
  <c r="BE190"/>
  <c r="BI189"/>
  <c r="BH189"/>
  <c r="BG189"/>
  <c r="BF189"/>
  <c r="AA189"/>
  <c r="Y189"/>
  <c r="W189"/>
  <c r="BK189"/>
  <c r="N189"/>
  <c r="BE189"/>
  <c r="BI188"/>
  <c r="BH188"/>
  <c r="BG188"/>
  <c r="BF188"/>
  <c r="AA188"/>
  <c r="Y188"/>
  <c r="W188"/>
  <c r="BK188"/>
  <c r="N188"/>
  <c r="BE188"/>
  <c r="BI187"/>
  <c r="BH187"/>
  <c r="BG187"/>
  <c r="BF187"/>
  <c r="AA187"/>
  <c r="AA186"/>
  <c r="Y187"/>
  <c r="Y186"/>
  <c r="W187"/>
  <c r="W186"/>
  <c r="BK187"/>
  <c r="BK186"/>
  <c r="N186"/>
  <c r="N187"/>
  <c r="BE187"/>
  <c r="N96"/>
  <c r="BI185"/>
  <c r="BH185"/>
  <c r="BG185"/>
  <c r="BF185"/>
  <c r="AA185"/>
  <c r="Y185"/>
  <c r="W185"/>
  <c r="BK185"/>
  <c r="N185"/>
  <c r="BE185"/>
  <c r="BI184"/>
  <c r="BH184"/>
  <c r="BG184"/>
  <c r="BF184"/>
  <c r="AA184"/>
  <c r="Y184"/>
  <c r="W184"/>
  <c r="BK184"/>
  <c r="N184"/>
  <c r="BE184"/>
  <c r="BI183"/>
  <c r="BH183"/>
  <c r="BG183"/>
  <c r="BF183"/>
  <c r="AA183"/>
  <c r="Y183"/>
  <c r="W183"/>
  <c r="BK183"/>
  <c r="N183"/>
  <c r="BE183"/>
  <c r="BI182"/>
  <c r="BH182"/>
  <c r="BG182"/>
  <c r="BF182"/>
  <c r="AA182"/>
  <c r="Y182"/>
  <c r="W182"/>
  <c r="BK182"/>
  <c r="N182"/>
  <c r="BE182"/>
  <c r="BI181"/>
  <c r="BH181"/>
  <c r="BG181"/>
  <c r="BF181"/>
  <c r="AA181"/>
  <c r="Y181"/>
  <c r="W181"/>
  <c r="BK181"/>
  <c r="N181"/>
  <c r="BE181"/>
  <c r="BI180"/>
  <c r="BH180"/>
  <c r="BG180"/>
  <c r="BF180"/>
  <c r="AA180"/>
  <c r="Y180"/>
  <c r="W180"/>
  <c r="BK180"/>
  <c r="N180"/>
  <c r="BE180"/>
  <c r="BI179"/>
  <c r="BH179"/>
  <c r="BG179"/>
  <c r="BF179"/>
  <c r="AA179"/>
  <c r="AA178"/>
  <c r="Y179"/>
  <c r="Y178"/>
  <c r="W179"/>
  <c r="W178"/>
  <c r="BK179"/>
  <c r="BK178"/>
  <c r="N178"/>
  <c r="N179"/>
  <c r="BE179"/>
  <c r="N95"/>
  <c r="BI177"/>
  <c r="BH177"/>
  <c r="BG177"/>
  <c r="BF177"/>
  <c r="AA177"/>
  <c r="Y177"/>
  <c r="W177"/>
  <c r="BK177"/>
  <c r="N177"/>
  <c r="BE177"/>
  <c r="BI176"/>
  <c r="BH176"/>
  <c r="BG176"/>
  <c r="BF176"/>
  <c r="AA176"/>
  <c r="Y176"/>
  <c r="W176"/>
  <c r="BK176"/>
  <c r="N176"/>
  <c r="BE176"/>
  <c r="BI175"/>
  <c r="BH175"/>
  <c r="BG175"/>
  <c r="BF175"/>
  <c r="AA175"/>
  <c r="Y175"/>
  <c r="W175"/>
  <c r="BK175"/>
  <c r="N175"/>
  <c r="BE175"/>
  <c r="BI174"/>
  <c r="BH174"/>
  <c r="BG174"/>
  <c r="BF174"/>
  <c r="AA174"/>
  <c r="Y174"/>
  <c r="W174"/>
  <c r="BK174"/>
  <c r="N174"/>
  <c r="BE174"/>
  <c r="BI173"/>
  <c r="BH173"/>
  <c r="BG173"/>
  <c r="BF173"/>
  <c r="AA173"/>
  <c r="Y173"/>
  <c r="W173"/>
  <c r="BK173"/>
  <c r="N173"/>
  <c r="BE173"/>
  <c r="BI172"/>
  <c r="BH172"/>
  <c r="BG172"/>
  <c r="BF172"/>
  <c r="AA172"/>
  <c r="Y172"/>
  <c r="W172"/>
  <c r="BK172"/>
  <c r="N172"/>
  <c r="BE172"/>
  <c r="BI171"/>
  <c r="BH171"/>
  <c r="BG171"/>
  <c r="BF171"/>
  <c r="AA171"/>
  <c r="AA170"/>
  <c r="Y171"/>
  <c r="Y170"/>
  <c r="W171"/>
  <c r="W170"/>
  <c r="BK171"/>
  <c r="BK170"/>
  <c r="N170"/>
  <c r="N171"/>
  <c r="BE171"/>
  <c r="N94"/>
  <c r="BI169"/>
  <c r="BH169"/>
  <c r="BG169"/>
  <c r="BF169"/>
  <c r="AA169"/>
  <c r="Y169"/>
  <c r="W169"/>
  <c r="BK169"/>
  <c r="N169"/>
  <c r="BE169"/>
  <c r="BI168"/>
  <c r="BH168"/>
  <c r="BG168"/>
  <c r="BF168"/>
  <c r="AA168"/>
  <c r="Y168"/>
  <c r="W168"/>
  <c r="BK168"/>
  <c r="N168"/>
  <c r="BE168"/>
  <c r="BI167"/>
  <c r="BH167"/>
  <c r="BG167"/>
  <c r="BF167"/>
  <c r="AA167"/>
  <c r="Y167"/>
  <c r="W167"/>
  <c r="BK167"/>
  <c r="N167"/>
  <c r="BE167"/>
  <c r="BI166"/>
  <c r="BH166"/>
  <c r="BG166"/>
  <c r="BF166"/>
  <c r="AA166"/>
  <c r="Y166"/>
  <c r="W166"/>
  <c r="BK166"/>
  <c r="N166"/>
  <c r="BE166"/>
  <c r="BI165"/>
  <c r="BH165"/>
  <c r="BG165"/>
  <c r="BF165"/>
  <c r="AA165"/>
  <c r="Y165"/>
  <c r="W165"/>
  <c r="BK165"/>
  <c r="N165"/>
  <c r="BE165"/>
  <c r="BI164"/>
  <c r="BH164"/>
  <c r="BG164"/>
  <c r="BF164"/>
  <c r="AA164"/>
  <c r="Y164"/>
  <c r="W164"/>
  <c r="BK164"/>
  <c r="N164"/>
  <c r="BE164"/>
  <c r="BI163"/>
  <c r="BH163"/>
  <c r="BG163"/>
  <c r="BF163"/>
  <c r="AA163"/>
  <c r="Y163"/>
  <c r="W163"/>
  <c r="BK163"/>
  <c r="N163"/>
  <c r="BE163"/>
  <c r="BI162"/>
  <c r="BH162"/>
  <c r="BG162"/>
  <c r="BF162"/>
  <c r="AA162"/>
  <c r="Y162"/>
  <c r="W162"/>
  <c r="BK162"/>
  <c r="N162"/>
  <c r="BE162"/>
  <c r="BI161"/>
  <c r="BH161"/>
  <c r="BG161"/>
  <c r="BF161"/>
  <c r="AA161"/>
  <c r="Y161"/>
  <c r="W161"/>
  <c r="BK161"/>
  <c r="N161"/>
  <c r="BE161"/>
  <c r="BI160"/>
  <c r="BH160"/>
  <c r="BG160"/>
  <c r="BF160"/>
  <c r="AA160"/>
  <c r="Y160"/>
  <c r="W160"/>
  <c r="BK160"/>
  <c r="N160"/>
  <c r="BE160"/>
  <c r="BI159"/>
  <c r="BH159"/>
  <c r="BG159"/>
  <c r="BF159"/>
  <c r="AA159"/>
  <c r="AA158"/>
  <c r="Y159"/>
  <c r="Y158"/>
  <c r="W159"/>
  <c r="W158"/>
  <c r="BK159"/>
  <c r="BK158"/>
  <c r="N158"/>
  <c r="N159"/>
  <c r="BE159"/>
  <c r="N93"/>
  <c r="BI157"/>
  <c r="BH157"/>
  <c r="BG157"/>
  <c r="BF157"/>
  <c r="AA157"/>
  <c r="Y157"/>
  <c r="W157"/>
  <c r="BK157"/>
  <c r="N157"/>
  <c r="BE157"/>
  <c r="BI156"/>
  <c r="BH156"/>
  <c r="BG156"/>
  <c r="BF156"/>
  <c r="AA156"/>
  <c r="Y156"/>
  <c r="W156"/>
  <c r="BK156"/>
  <c r="N156"/>
  <c r="BE156"/>
  <c r="BI155"/>
  <c r="BH155"/>
  <c r="BG155"/>
  <c r="BF155"/>
  <c r="AA155"/>
  <c r="Y155"/>
  <c r="W155"/>
  <c r="BK155"/>
  <c r="N155"/>
  <c r="BE155"/>
  <c r="BI154"/>
  <c r="BH154"/>
  <c r="BG154"/>
  <c r="BF154"/>
  <c r="AA154"/>
  <c r="Y154"/>
  <c r="W154"/>
  <c r="BK154"/>
  <c r="N154"/>
  <c r="BE154"/>
  <c r="BI153"/>
  <c r="BH153"/>
  <c r="BG153"/>
  <c r="BF153"/>
  <c r="AA153"/>
  <c r="Y153"/>
  <c r="W153"/>
  <c r="BK153"/>
  <c r="N153"/>
  <c r="BE153"/>
  <c r="BI152"/>
  <c r="BH152"/>
  <c r="BG152"/>
  <c r="BF152"/>
  <c r="AA152"/>
  <c r="Y152"/>
  <c r="W152"/>
  <c r="BK152"/>
  <c r="N152"/>
  <c r="BE152"/>
  <c r="BI151"/>
  <c r="BH151"/>
  <c r="BG151"/>
  <c r="BF151"/>
  <c r="AA151"/>
  <c r="Y151"/>
  <c r="W151"/>
  <c r="BK151"/>
  <c r="N151"/>
  <c r="BE151"/>
  <c r="BI150"/>
  <c r="BH150"/>
  <c r="BG150"/>
  <c r="BF150"/>
  <c r="AA150"/>
  <c r="Y150"/>
  <c r="W150"/>
  <c r="BK150"/>
  <c r="N150"/>
  <c r="BE150"/>
  <c r="BI149"/>
  <c r="BH149"/>
  <c r="BG149"/>
  <c r="BF149"/>
  <c r="AA149"/>
  <c r="Y149"/>
  <c r="W149"/>
  <c r="BK149"/>
  <c r="N149"/>
  <c r="BE149"/>
  <c r="BI148"/>
  <c r="BH148"/>
  <c r="BG148"/>
  <c r="BF148"/>
  <c r="AA148"/>
  <c r="Y148"/>
  <c r="W148"/>
  <c r="BK148"/>
  <c r="N148"/>
  <c r="BE148"/>
  <c r="BI147"/>
  <c r="BH147"/>
  <c r="BG147"/>
  <c r="BF147"/>
  <c r="AA147"/>
  <c r="Y147"/>
  <c r="W147"/>
  <c r="BK147"/>
  <c r="N147"/>
  <c r="BE147"/>
  <c r="BI146"/>
  <c r="BH146"/>
  <c r="BG146"/>
  <c r="BF146"/>
  <c r="AA146"/>
  <c r="AA145"/>
  <c r="Y146"/>
  <c r="Y145"/>
  <c r="W146"/>
  <c r="W145"/>
  <c r="BK146"/>
  <c r="BK145"/>
  <c r="N145"/>
  <c r="N146"/>
  <c r="BE146"/>
  <c r="N92"/>
  <c r="BI144"/>
  <c r="BH144"/>
  <c r="BG144"/>
  <c r="BF144"/>
  <c r="AA144"/>
  <c r="Y144"/>
  <c r="W144"/>
  <c r="BK144"/>
  <c r="N144"/>
  <c r="BE144"/>
  <c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1"/>
  <c r="BH141"/>
  <c r="BG141"/>
  <c r="BF141"/>
  <c r="AA141"/>
  <c r="AA140"/>
  <c r="Y141"/>
  <c r="Y140"/>
  <c r="W141"/>
  <c r="W140"/>
  <c r="BK141"/>
  <c r="BK140"/>
  <c r="N140"/>
  <c r="N141"/>
  <c r="BE141"/>
  <c r="N91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AA135"/>
  <c r="Y136"/>
  <c r="Y135"/>
  <c r="W136"/>
  <c r="W135"/>
  <c r="BK136"/>
  <c r="BK135"/>
  <c r="N135"/>
  <c r="N136"/>
  <c r="BE136"/>
  <c r="N90"/>
  <c r="BI134"/>
  <c r="BH134"/>
  <c r="BG134"/>
  <c r="BF134"/>
  <c r="AA134"/>
  <c r="Y134"/>
  <c r="W134"/>
  <c r="BK134"/>
  <c r="N134"/>
  <c r="BE134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1"/>
  <c r="BH131"/>
  <c r="BG131"/>
  <c r="BF131"/>
  <c r="AA131"/>
  <c r="AA130"/>
  <c r="AA129"/>
  <c r="Y131"/>
  <c r="Y130"/>
  <c r="Y129"/>
  <c r="W131"/>
  <c r="W130"/>
  <c r="W129"/>
  <c i="1" r="AU92"/>
  <c i="6" r="BK131"/>
  <c r="BK130"/>
  <c r="N130"/>
  <c r="BK129"/>
  <c r="N129"/>
  <c r="N88"/>
  <c r="N131"/>
  <c r="BE131"/>
  <c r="N89"/>
  <c r="F123"/>
  <c r="F121"/>
  <c r="BI110"/>
  <c r="BH110"/>
  <c r="BG110"/>
  <c r="BF110"/>
  <c r="N110"/>
  <c r="BE110"/>
  <c r="BI109"/>
  <c r="BH109"/>
  <c r="BG109"/>
  <c r="BF109"/>
  <c r="N109"/>
  <c r="BE109"/>
  <c r="BI108"/>
  <c r="BH108"/>
  <c r="BG108"/>
  <c r="BF108"/>
  <c r="N108"/>
  <c r="BE108"/>
  <c r="BI107"/>
  <c r="BH107"/>
  <c r="BG107"/>
  <c r="BF107"/>
  <c r="N107"/>
  <c r="BE107"/>
  <c r="BI106"/>
  <c r="BH106"/>
  <c r="BG106"/>
  <c r="BF106"/>
  <c r="N106"/>
  <c r="BE106"/>
  <c r="BI105"/>
  <c r="H36"/>
  <c i="1" r="BD92"/>
  <c i="6" r="BH105"/>
  <c r="H35"/>
  <c i="1" r="BC92"/>
  <c i="6" r="BG105"/>
  <c r="H34"/>
  <c i="1" r="BB92"/>
  <c i="6" r="BF105"/>
  <c r="M33"/>
  <c i="1" r="AW92"/>
  <c i="6" r="H33"/>
  <c i="1" r="BA92"/>
  <c i="6" r="N105"/>
  <c r="N104"/>
  <c r="L112"/>
  <c r="BE105"/>
  <c r="M32"/>
  <c i="1" r="AV92"/>
  <c i="6" r="H32"/>
  <c i="1" r="AZ92"/>
  <c i="6" r="M28"/>
  <c i="1" r="AS92"/>
  <c i="6" r="M27"/>
  <c r="F81"/>
  <c r="F79"/>
  <c r="M30"/>
  <c i="1" r="AG92"/>
  <c i="6" r="L38"/>
  <c r="O21"/>
  <c r="E21"/>
  <c r="M126"/>
  <c r="M84"/>
  <c r="O20"/>
  <c r="O18"/>
  <c r="E18"/>
  <c r="M125"/>
  <c r="M83"/>
  <c r="O17"/>
  <c r="O15"/>
  <c r="E15"/>
  <c r="F126"/>
  <c r="F84"/>
  <c r="O14"/>
  <c r="O12"/>
  <c r="E12"/>
  <c r="F125"/>
  <c r="F83"/>
  <c r="O11"/>
  <c r="O9"/>
  <c r="M123"/>
  <c r="M81"/>
  <c r="F6"/>
  <c r="F120"/>
  <c r="F78"/>
  <c i="5" r="N183"/>
  <c i="1" r="AY91"/>
  <c r="AX91"/>
  <c i="5" r="BI182"/>
  <c r="BH182"/>
  <c r="BG182"/>
  <c r="BF182"/>
  <c r="AA182"/>
  <c r="Y182"/>
  <c r="W182"/>
  <c r="BK182"/>
  <c r="N182"/>
  <c r="BE182"/>
  <c r="BI181"/>
  <c r="BH181"/>
  <c r="BG181"/>
  <c r="BF181"/>
  <c r="AA181"/>
  <c r="Y181"/>
  <c r="W181"/>
  <c r="BK181"/>
  <c r="N181"/>
  <c r="BE181"/>
  <c r="BI180"/>
  <c r="BH180"/>
  <c r="BG180"/>
  <c r="BF180"/>
  <c r="AA180"/>
  <c r="Y180"/>
  <c r="W180"/>
  <c r="BK180"/>
  <c r="N180"/>
  <c r="BE180"/>
  <c r="BI179"/>
  <c r="BH179"/>
  <c r="BG179"/>
  <c r="BF179"/>
  <c r="AA179"/>
  <c r="Y179"/>
  <c r="W179"/>
  <c r="BK179"/>
  <c r="N179"/>
  <c r="BE179"/>
  <c r="BI178"/>
  <c r="BH178"/>
  <c r="BG178"/>
  <c r="BF178"/>
  <c r="AA178"/>
  <c r="Y178"/>
  <c r="W178"/>
  <c r="BK178"/>
  <c r="N178"/>
  <c r="BE178"/>
  <c r="BI177"/>
  <c r="BH177"/>
  <c r="BG177"/>
  <c r="BF177"/>
  <c r="AA177"/>
  <c r="Y177"/>
  <c r="W177"/>
  <c r="BK177"/>
  <c r="N177"/>
  <c r="BE177"/>
  <c r="BI176"/>
  <c r="BH176"/>
  <c r="BG176"/>
  <c r="BF176"/>
  <c r="AA176"/>
  <c r="Y176"/>
  <c r="W176"/>
  <c r="BK176"/>
  <c r="N176"/>
  <c r="BE176"/>
  <c r="BI175"/>
  <c r="BH175"/>
  <c r="BG175"/>
  <c r="BF175"/>
  <c r="AA175"/>
  <c r="Y175"/>
  <c r="W175"/>
  <c r="BK175"/>
  <c r="N175"/>
  <c r="BE175"/>
  <c r="BI174"/>
  <c r="BH174"/>
  <c r="BG174"/>
  <c r="BF174"/>
  <c r="AA174"/>
  <c r="Y174"/>
  <c r="W174"/>
  <c r="BK174"/>
  <c r="N174"/>
  <c r="BE174"/>
  <c r="BI173"/>
  <c r="BH173"/>
  <c r="BG173"/>
  <c r="BF173"/>
  <c r="AA173"/>
  <c r="Y173"/>
  <c r="W173"/>
  <c r="BK173"/>
  <c r="N173"/>
  <c r="BE173"/>
  <c r="BI172"/>
  <c r="BH172"/>
  <c r="BG172"/>
  <c r="BF172"/>
  <c r="AA172"/>
  <c r="Y172"/>
  <c r="W172"/>
  <c r="BK172"/>
  <c r="N172"/>
  <c r="BE172"/>
  <c r="BI171"/>
  <c r="BH171"/>
  <c r="BG171"/>
  <c r="BF171"/>
  <c r="AA171"/>
  <c r="Y171"/>
  <c r="W171"/>
  <c r="BK171"/>
  <c r="N171"/>
  <c r="BE171"/>
  <c r="BI170"/>
  <c r="BH170"/>
  <c r="BG170"/>
  <c r="BF170"/>
  <c r="AA170"/>
  <c r="AA169"/>
  <c r="Y170"/>
  <c r="Y169"/>
  <c r="W170"/>
  <c r="W169"/>
  <c r="BK170"/>
  <c r="BK169"/>
  <c r="N169"/>
  <c r="N170"/>
  <c r="BE170"/>
  <c r="N92"/>
  <c r="BI168"/>
  <c r="BH168"/>
  <c r="BG168"/>
  <c r="BF168"/>
  <c r="AA168"/>
  <c r="Y168"/>
  <c r="W168"/>
  <c r="BK168"/>
  <c r="N168"/>
  <c r="BE168"/>
  <c r="BI167"/>
  <c r="BH167"/>
  <c r="BG167"/>
  <c r="BF167"/>
  <c r="AA167"/>
  <c r="Y167"/>
  <c r="W167"/>
  <c r="BK167"/>
  <c r="N167"/>
  <c r="BE167"/>
  <c r="BI166"/>
  <c r="BH166"/>
  <c r="BG166"/>
  <c r="BF166"/>
  <c r="AA166"/>
  <c r="Y166"/>
  <c r="W166"/>
  <c r="BK166"/>
  <c r="N166"/>
  <c r="BE166"/>
  <c r="BI165"/>
  <c r="BH165"/>
  <c r="BG165"/>
  <c r="BF165"/>
  <c r="AA165"/>
  <c r="Y165"/>
  <c r="W165"/>
  <c r="BK165"/>
  <c r="N165"/>
  <c r="BE165"/>
  <c r="BI164"/>
  <c r="BH164"/>
  <c r="BG164"/>
  <c r="BF164"/>
  <c r="AA164"/>
  <c r="Y164"/>
  <c r="W164"/>
  <c r="BK164"/>
  <c r="N164"/>
  <c r="BE164"/>
  <c r="BI163"/>
  <c r="BH163"/>
  <c r="BG163"/>
  <c r="BF163"/>
  <c r="AA163"/>
  <c r="Y163"/>
  <c r="W163"/>
  <c r="BK163"/>
  <c r="N163"/>
  <c r="BE163"/>
  <c r="BI162"/>
  <c r="BH162"/>
  <c r="BG162"/>
  <c r="BF162"/>
  <c r="AA162"/>
  <c r="Y162"/>
  <c r="W162"/>
  <c r="BK162"/>
  <c r="N162"/>
  <c r="BE162"/>
  <c r="BI161"/>
  <c r="BH161"/>
  <c r="BG161"/>
  <c r="BF161"/>
  <c r="AA161"/>
  <c r="Y161"/>
  <c r="W161"/>
  <c r="BK161"/>
  <c r="N161"/>
  <c r="BE161"/>
  <c r="BI160"/>
  <c r="BH160"/>
  <c r="BG160"/>
  <c r="BF160"/>
  <c r="AA160"/>
  <c r="Y160"/>
  <c r="W160"/>
  <c r="BK160"/>
  <c r="N160"/>
  <c r="BE160"/>
  <c r="BI159"/>
  <c r="BH159"/>
  <c r="BG159"/>
  <c r="BF159"/>
  <c r="AA159"/>
  <c r="Y159"/>
  <c r="W159"/>
  <c r="BK159"/>
  <c r="N159"/>
  <c r="BE159"/>
  <c r="BI158"/>
  <c r="BH158"/>
  <c r="BG158"/>
  <c r="BF158"/>
  <c r="AA158"/>
  <c r="Y158"/>
  <c r="W158"/>
  <c r="BK158"/>
  <c r="N158"/>
  <c r="BE158"/>
  <c r="BI157"/>
  <c r="BH157"/>
  <c r="BG157"/>
  <c r="BF157"/>
  <c r="AA157"/>
  <c r="Y157"/>
  <c r="W157"/>
  <c r="BK157"/>
  <c r="N157"/>
  <c r="BE157"/>
  <c r="BI156"/>
  <c r="BH156"/>
  <c r="BG156"/>
  <c r="BF156"/>
  <c r="AA156"/>
  <c r="Y156"/>
  <c r="W156"/>
  <c r="BK156"/>
  <c r="N156"/>
  <c r="BE156"/>
  <c r="BI155"/>
  <c r="BH155"/>
  <c r="BG155"/>
  <c r="BF155"/>
  <c r="AA155"/>
  <c r="Y155"/>
  <c r="W155"/>
  <c r="BK155"/>
  <c r="N155"/>
  <c r="BE155"/>
  <c r="BI154"/>
  <c r="BH154"/>
  <c r="BG154"/>
  <c r="BF154"/>
  <c r="AA154"/>
  <c r="Y154"/>
  <c r="W154"/>
  <c r="BK154"/>
  <c r="N154"/>
  <c r="BE154"/>
  <c r="BI153"/>
  <c r="BH153"/>
  <c r="BG153"/>
  <c r="BF153"/>
  <c r="AA153"/>
  <c r="Y153"/>
  <c r="W153"/>
  <c r="BK153"/>
  <c r="N153"/>
  <c r="BE153"/>
  <c r="BI152"/>
  <c r="BH152"/>
  <c r="BG152"/>
  <c r="BF152"/>
  <c r="AA152"/>
  <c r="Y152"/>
  <c r="W152"/>
  <c r="BK152"/>
  <c r="N152"/>
  <c r="BE152"/>
  <c r="BI151"/>
  <c r="BH151"/>
  <c r="BG151"/>
  <c r="BF151"/>
  <c r="AA151"/>
  <c r="Y151"/>
  <c r="W151"/>
  <c r="BK151"/>
  <c r="N151"/>
  <c r="BE151"/>
  <c r="BI150"/>
  <c r="BH150"/>
  <c r="BG150"/>
  <c r="BF150"/>
  <c r="AA150"/>
  <c r="Y150"/>
  <c r="W150"/>
  <c r="BK150"/>
  <c r="N150"/>
  <c r="BE150"/>
  <c r="BI149"/>
  <c r="BH149"/>
  <c r="BG149"/>
  <c r="BF149"/>
  <c r="AA149"/>
  <c r="Y149"/>
  <c r="W149"/>
  <c r="BK149"/>
  <c r="N149"/>
  <c r="BE149"/>
  <c r="BI148"/>
  <c r="BH148"/>
  <c r="BG148"/>
  <c r="BF148"/>
  <c r="AA148"/>
  <c r="Y148"/>
  <c r="W148"/>
  <c r="BK148"/>
  <c r="N148"/>
  <c r="BE148"/>
  <c r="BI147"/>
  <c r="BH147"/>
  <c r="BG147"/>
  <c r="BF147"/>
  <c r="AA147"/>
  <c r="Y147"/>
  <c r="W147"/>
  <c r="BK147"/>
  <c r="N147"/>
  <c r="BE147"/>
  <c r="BI146"/>
  <c r="BH146"/>
  <c r="BG146"/>
  <c r="BF146"/>
  <c r="AA146"/>
  <c r="Y146"/>
  <c r="W146"/>
  <c r="BK146"/>
  <c r="N146"/>
  <c r="BE146"/>
  <c r="BI145"/>
  <c r="BH145"/>
  <c r="BG145"/>
  <c r="BF145"/>
  <c r="AA145"/>
  <c r="AA144"/>
  <c r="Y145"/>
  <c r="Y144"/>
  <c r="W145"/>
  <c r="W144"/>
  <c r="BK145"/>
  <c r="BK144"/>
  <c r="N144"/>
  <c r="N145"/>
  <c r="BE145"/>
  <c r="N91"/>
  <c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1"/>
  <c r="BH141"/>
  <c r="BG141"/>
  <c r="BF141"/>
  <c r="AA141"/>
  <c r="Y141"/>
  <c r="W141"/>
  <c r="BK141"/>
  <c r="N141"/>
  <c r="BE141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8"/>
  <c r="BH128"/>
  <c r="BG128"/>
  <c r="BF128"/>
  <c r="AA128"/>
  <c r="AA127"/>
  <c r="Y128"/>
  <c r="Y127"/>
  <c r="W128"/>
  <c r="W127"/>
  <c r="BK128"/>
  <c r="BK127"/>
  <c r="N127"/>
  <c r="N128"/>
  <c r="BE128"/>
  <c r="N90"/>
  <c r="BI126"/>
  <c r="BH126"/>
  <c r="BG126"/>
  <c r="BF126"/>
  <c r="AA126"/>
  <c r="Y126"/>
  <c r="W126"/>
  <c r="BK126"/>
  <c r="N126"/>
  <c r="BE126"/>
  <c r="BI125"/>
  <c r="BH125"/>
  <c r="BG125"/>
  <c r="BF125"/>
  <c r="AA125"/>
  <c r="Y125"/>
  <c r="W125"/>
  <c r="BK125"/>
  <c r="N125"/>
  <c r="BE125"/>
  <c r="BI124"/>
  <c r="BH124"/>
  <c r="BG124"/>
  <c r="BF124"/>
  <c r="AA124"/>
  <c r="Y124"/>
  <c r="W124"/>
  <c r="BK124"/>
  <c r="N124"/>
  <c r="BE124"/>
  <c r="BI123"/>
  <c r="BH123"/>
  <c r="BG123"/>
  <c r="BF123"/>
  <c r="AA123"/>
  <c r="Y123"/>
  <c r="W123"/>
  <c r="BK123"/>
  <c r="N123"/>
  <c r="BE123"/>
  <c r="BI122"/>
  <c r="BH122"/>
  <c r="BG122"/>
  <c r="BF122"/>
  <c r="AA122"/>
  <c r="Y122"/>
  <c r="W122"/>
  <c r="BK122"/>
  <c r="N122"/>
  <c r="BE122"/>
  <c r="BI121"/>
  <c r="BH121"/>
  <c r="BG121"/>
  <c r="BF121"/>
  <c r="AA121"/>
  <c r="AA120"/>
  <c r="AA119"/>
  <c r="Y121"/>
  <c r="Y120"/>
  <c r="Y119"/>
  <c r="W121"/>
  <c r="W120"/>
  <c r="W119"/>
  <c i="1" r="AU91"/>
  <c i="5" r="BK121"/>
  <c r="BK120"/>
  <c r="N120"/>
  <c r="BK119"/>
  <c r="N119"/>
  <c r="N88"/>
  <c r="N121"/>
  <c r="BE121"/>
  <c r="N89"/>
  <c r="F113"/>
  <c r="F111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BH97"/>
  <c r="BG97"/>
  <c r="BF97"/>
  <c r="N97"/>
  <c r="BE97"/>
  <c r="BI96"/>
  <c r="BH96"/>
  <c r="BG96"/>
  <c r="BF96"/>
  <c r="N96"/>
  <c r="BE96"/>
  <c r="BI95"/>
  <c r="H36"/>
  <c i="1" r="BD91"/>
  <c i="5" r="BH95"/>
  <c r="H35"/>
  <c i="1" r="BC91"/>
  <c i="5" r="BG95"/>
  <c r="H34"/>
  <c i="1" r="BB91"/>
  <c i="5" r="BF95"/>
  <c r="M33"/>
  <c i="1" r="AW91"/>
  <c i="5" r="H33"/>
  <c i="1" r="BA91"/>
  <c i="5" r="N95"/>
  <c r="N94"/>
  <c r="L102"/>
  <c r="BE95"/>
  <c r="M32"/>
  <c i="1" r="AV91"/>
  <c i="5" r="H32"/>
  <c i="1" r="AZ91"/>
  <c i="5" r="M28"/>
  <c i="1" r="AS91"/>
  <c i="5" r="M27"/>
  <c r="F81"/>
  <c r="F79"/>
  <c r="M30"/>
  <c i="1" r="AG91"/>
  <c i="5" r="L38"/>
  <c r="O21"/>
  <c r="E21"/>
  <c r="M116"/>
  <c r="M84"/>
  <c r="O20"/>
  <c r="O18"/>
  <c r="E18"/>
  <c r="M115"/>
  <c r="M83"/>
  <c r="O17"/>
  <c r="O15"/>
  <c r="E15"/>
  <c r="F116"/>
  <c r="F84"/>
  <c r="O14"/>
  <c r="O12"/>
  <c r="E12"/>
  <c r="F115"/>
  <c r="F83"/>
  <c r="O11"/>
  <c r="O9"/>
  <c r="M113"/>
  <c r="M81"/>
  <c r="F6"/>
  <c r="F110"/>
  <c r="F78"/>
  <c i="4" r="N188"/>
  <c i="1" r="AY90"/>
  <c r="AX90"/>
  <c i="4" r="BI187"/>
  <c r="BH187"/>
  <c r="BG187"/>
  <c r="BF187"/>
  <c r="AA187"/>
  <c r="Y187"/>
  <c r="W187"/>
  <c r="BK187"/>
  <c r="N187"/>
  <c r="BE187"/>
  <c r="BI186"/>
  <c r="BH186"/>
  <c r="BG186"/>
  <c r="BF186"/>
  <c r="AA186"/>
  <c r="Y186"/>
  <c r="W186"/>
  <c r="BK186"/>
  <c r="N186"/>
  <c r="BE186"/>
  <c r="BI185"/>
  <c r="BH185"/>
  <c r="BG185"/>
  <c r="BF185"/>
  <c r="AA185"/>
  <c r="Y185"/>
  <c r="W185"/>
  <c r="BK185"/>
  <c r="N185"/>
  <c r="BE185"/>
  <c r="BI184"/>
  <c r="BH184"/>
  <c r="BG184"/>
  <c r="BF184"/>
  <c r="AA184"/>
  <c r="Y184"/>
  <c r="W184"/>
  <c r="BK184"/>
  <c r="N184"/>
  <c r="BE184"/>
  <c r="BI183"/>
  <c r="BH183"/>
  <c r="BG183"/>
  <c r="BF183"/>
  <c r="AA183"/>
  <c r="Y183"/>
  <c r="W183"/>
  <c r="BK183"/>
  <c r="N183"/>
  <c r="BE183"/>
  <c r="BI182"/>
  <c r="BH182"/>
  <c r="BG182"/>
  <c r="BF182"/>
  <c r="AA182"/>
  <c r="AA181"/>
  <c r="Y182"/>
  <c r="Y181"/>
  <c r="W182"/>
  <c r="W181"/>
  <c r="BK182"/>
  <c r="BK181"/>
  <c r="N181"/>
  <c r="N182"/>
  <c r="BE182"/>
  <c r="N92"/>
  <c r="BI180"/>
  <c r="BH180"/>
  <c r="BG180"/>
  <c r="BF180"/>
  <c r="AA180"/>
  <c r="Y180"/>
  <c r="W180"/>
  <c r="BK180"/>
  <c r="N180"/>
  <c r="BE180"/>
  <c r="BI179"/>
  <c r="BH179"/>
  <c r="BG179"/>
  <c r="BF179"/>
  <c r="AA179"/>
  <c r="Y179"/>
  <c r="W179"/>
  <c r="BK179"/>
  <c r="N179"/>
  <c r="BE179"/>
  <c r="BI178"/>
  <c r="BH178"/>
  <c r="BG178"/>
  <c r="BF178"/>
  <c r="AA178"/>
  <c r="Y178"/>
  <c r="W178"/>
  <c r="BK178"/>
  <c r="N178"/>
  <c r="BE178"/>
  <c r="BI177"/>
  <c r="BH177"/>
  <c r="BG177"/>
  <c r="BF177"/>
  <c r="AA177"/>
  <c r="Y177"/>
  <c r="W177"/>
  <c r="BK177"/>
  <c r="N177"/>
  <c r="BE177"/>
  <c r="BI176"/>
  <c r="BH176"/>
  <c r="BG176"/>
  <c r="BF176"/>
  <c r="AA176"/>
  <c r="Y176"/>
  <c r="W176"/>
  <c r="BK176"/>
  <c r="N176"/>
  <c r="BE176"/>
  <c r="BI175"/>
  <c r="BH175"/>
  <c r="BG175"/>
  <c r="BF175"/>
  <c r="AA175"/>
  <c r="Y175"/>
  <c r="W175"/>
  <c r="BK175"/>
  <c r="N175"/>
  <c r="BE175"/>
  <c r="BI174"/>
  <c r="BH174"/>
  <c r="BG174"/>
  <c r="BF174"/>
  <c r="AA174"/>
  <c r="Y174"/>
  <c r="W174"/>
  <c r="BK174"/>
  <c r="N174"/>
  <c r="BE174"/>
  <c r="BI173"/>
  <c r="BH173"/>
  <c r="BG173"/>
  <c r="BF173"/>
  <c r="AA173"/>
  <c r="Y173"/>
  <c r="W173"/>
  <c r="BK173"/>
  <c r="N173"/>
  <c r="BE173"/>
  <c r="BI172"/>
  <c r="BH172"/>
  <c r="BG172"/>
  <c r="BF172"/>
  <c r="AA172"/>
  <c r="Y172"/>
  <c r="W172"/>
  <c r="BK172"/>
  <c r="N172"/>
  <c r="BE172"/>
  <c r="BI171"/>
  <c r="BH171"/>
  <c r="BG171"/>
  <c r="BF171"/>
  <c r="AA171"/>
  <c r="Y171"/>
  <c r="W171"/>
  <c r="BK171"/>
  <c r="N171"/>
  <c r="BE171"/>
  <c r="BI170"/>
  <c r="BH170"/>
  <c r="BG170"/>
  <c r="BF170"/>
  <c r="AA170"/>
  <c r="Y170"/>
  <c r="W170"/>
  <c r="BK170"/>
  <c r="N170"/>
  <c r="BE170"/>
  <c r="BI169"/>
  <c r="BH169"/>
  <c r="BG169"/>
  <c r="BF169"/>
  <c r="AA169"/>
  <c r="Y169"/>
  <c r="W169"/>
  <c r="BK169"/>
  <c r="N169"/>
  <c r="BE169"/>
  <c r="BI168"/>
  <c r="BH168"/>
  <c r="BG168"/>
  <c r="BF168"/>
  <c r="AA168"/>
  <c r="Y168"/>
  <c r="W168"/>
  <c r="BK168"/>
  <c r="N168"/>
  <c r="BE168"/>
  <c r="BI167"/>
  <c r="BH167"/>
  <c r="BG167"/>
  <c r="BF167"/>
  <c r="AA167"/>
  <c r="Y167"/>
  <c r="W167"/>
  <c r="BK167"/>
  <c r="N167"/>
  <c r="BE167"/>
  <c r="BI166"/>
  <c r="BH166"/>
  <c r="BG166"/>
  <c r="BF166"/>
  <c r="AA166"/>
  <c r="Y166"/>
  <c r="W166"/>
  <c r="BK166"/>
  <c r="N166"/>
  <c r="BE166"/>
  <c r="BI165"/>
  <c r="BH165"/>
  <c r="BG165"/>
  <c r="BF165"/>
  <c r="AA165"/>
  <c r="Y165"/>
  <c r="W165"/>
  <c r="BK165"/>
  <c r="N165"/>
  <c r="BE165"/>
  <c r="BI164"/>
  <c r="BH164"/>
  <c r="BG164"/>
  <c r="BF164"/>
  <c r="AA164"/>
  <c r="Y164"/>
  <c r="W164"/>
  <c r="BK164"/>
  <c r="N164"/>
  <c r="BE164"/>
  <c r="BI163"/>
  <c r="BH163"/>
  <c r="BG163"/>
  <c r="BF163"/>
  <c r="AA163"/>
  <c r="Y163"/>
  <c r="W163"/>
  <c r="BK163"/>
  <c r="N163"/>
  <c r="BE163"/>
  <c r="BI162"/>
  <c r="BH162"/>
  <c r="BG162"/>
  <c r="BF162"/>
  <c r="AA162"/>
  <c r="Y162"/>
  <c r="W162"/>
  <c r="BK162"/>
  <c r="N162"/>
  <c r="BE162"/>
  <c r="BI161"/>
  <c r="BH161"/>
  <c r="BG161"/>
  <c r="BF161"/>
  <c r="AA161"/>
  <c r="Y161"/>
  <c r="W161"/>
  <c r="BK161"/>
  <c r="N161"/>
  <c r="BE161"/>
  <c r="BI160"/>
  <c r="BH160"/>
  <c r="BG160"/>
  <c r="BF160"/>
  <c r="AA160"/>
  <c r="Y160"/>
  <c r="W160"/>
  <c r="BK160"/>
  <c r="N160"/>
  <c r="BE160"/>
  <c r="BI159"/>
  <c r="BH159"/>
  <c r="BG159"/>
  <c r="BF159"/>
  <c r="AA159"/>
  <c r="Y159"/>
  <c r="W159"/>
  <c r="BK159"/>
  <c r="N159"/>
  <c r="BE159"/>
  <c r="BI158"/>
  <c r="BH158"/>
  <c r="BG158"/>
  <c r="BF158"/>
  <c r="AA158"/>
  <c r="Y158"/>
  <c r="W158"/>
  <c r="BK158"/>
  <c r="N158"/>
  <c r="BE158"/>
  <c r="BI157"/>
  <c r="BH157"/>
  <c r="BG157"/>
  <c r="BF157"/>
  <c r="AA157"/>
  <c r="Y157"/>
  <c r="W157"/>
  <c r="BK157"/>
  <c r="N157"/>
  <c r="BE157"/>
  <c r="BI156"/>
  <c r="BH156"/>
  <c r="BG156"/>
  <c r="BF156"/>
  <c r="AA156"/>
  <c r="Y156"/>
  <c r="W156"/>
  <c r="BK156"/>
  <c r="N156"/>
  <c r="BE156"/>
  <c r="BI155"/>
  <c r="BH155"/>
  <c r="BG155"/>
  <c r="BF155"/>
  <c r="AA155"/>
  <c r="Y155"/>
  <c r="W155"/>
  <c r="BK155"/>
  <c r="N155"/>
  <c r="BE155"/>
  <c r="BI154"/>
  <c r="BH154"/>
  <c r="BG154"/>
  <c r="BF154"/>
  <c r="AA154"/>
  <c r="AA153"/>
  <c r="Y154"/>
  <c r="Y153"/>
  <c r="W154"/>
  <c r="W153"/>
  <c r="BK154"/>
  <c r="BK153"/>
  <c r="N153"/>
  <c r="N154"/>
  <c r="BE154"/>
  <c r="N91"/>
  <c r="BI152"/>
  <c r="BH152"/>
  <c r="BG152"/>
  <c r="BF152"/>
  <c r="AA152"/>
  <c r="Y152"/>
  <c r="W152"/>
  <c r="BK152"/>
  <c r="N152"/>
  <c r="BE152"/>
  <c r="BI151"/>
  <c r="BH151"/>
  <c r="BG151"/>
  <c r="BF151"/>
  <c r="AA151"/>
  <c r="Y151"/>
  <c r="W151"/>
  <c r="BK151"/>
  <c r="N151"/>
  <c r="BE151"/>
  <c r="BI150"/>
  <c r="BH150"/>
  <c r="BG150"/>
  <c r="BF150"/>
  <c r="AA150"/>
  <c r="Y150"/>
  <c r="W150"/>
  <c r="BK150"/>
  <c r="N150"/>
  <c r="BE150"/>
  <c r="BI149"/>
  <c r="BH149"/>
  <c r="BG149"/>
  <c r="BF149"/>
  <c r="AA149"/>
  <c r="Y149"/>
  <c r="W149"/>
  <c r="BK149"/>
  <c r="N149"/>
  <c r="BE149"/>
  <c r="BI148"/>
  <c r="BH148"/>
  <c r="BG148"/>
  <c r="BF148"/>
  <c r="AA148"/>
  <c r="Y148"/>
  <c r="W148"/>
  <c r="BK148"/>
  <c r="N148"/>
  <c r="BE148"/>
  <c r="BI147"/>
  <c r="BH147"/>
  <c r="BG147"/>
  <c r="BF147"/>
  <c r="AA147"/>
  <c r="Y147"/>
  <c r="W147"/>
  <c r="BK147"/>
  <c r="N147"/>
  <c r="BE147"/>
  <c r="BI146"/>
  <c r="BH146"/>
  <c r="BG146"/>
  <c r="BF146"/>
  <c r="AA146"/>
  <c r="Y146"/>
  <c r="W146"/>
  <c r="BK146"/>
  <c r="N146"/>
  <c r="BE146"/>
  <c r="BI145"/>
  <c r="BH145"/>
  <c r="BG145"/>
  <c r="BF145"/>
  <c r="AA145"/>
  <c r="Y145"/>
  <c r="W145"/>
  <c r="BK145"/>
  <c r="N145"/>
  <c r="BE145"/>
  <c r="BI144"/>
  <c r="BH144"/>
  <c r="BG144"/>
  <c r="BF144"/>
  <c r="AA144"/>
  <c r="Y144"/>
  <c r="W144"/>
  <c r="BK144"/>
  <c r="N144"/>
  <c r="BE144"/>
  <c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1"/>
  <c r="BH141"/>
  <c r="BG141"/>
  <c r="BF141"/>
  <c r="AA141"/>
  <c r="Y141"/>
  <c r="W141"/>
  <c r="BK141"/>
  <c r="N141"/>
  <c r="BE141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AA134"/>
  <c r="Y135"/>
  <c r="Y134"/>
  <c r="W135"/>
  <c r="W134"/>
  <c r="BK135"/>
  <c r="BK134"/>
  <c r="N134"/>
  <c r="N135"/>
  <c r="BE135"/>
  <c r="N90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8"/>
  <c r="BH128"/>
  <c r="BG128"/>
  <c r="BF128"/>
  <c r="AA128"/>
  <c r="Y128"/>
  <c r="W128"/>
  <c r="BK128"/>
  <c r="N128"/>
  <c r="BE128"/>
  <c r="BI127"/>
  <c r="BH127"/>
  <c r="BG127"/>
  <c r="BF127"/>
  <c r="AA127"/>
  <c r="Y127"/>
  <c r="W127"/>
  <c r="BK127"/>
  <c r="N127"/>
  <c r="BE127"/>
  <c r="BI126"/>
  <c r="BH126"/>
  <c r="BG126"/>
  <c r="BF126"/>
  <c r="AA126"/>
  <c r="Y126"/>
  <c r="W126"/>
  <c r="BK126"/>
  <c r="N126"/>
  <c r="BE126"/>
  <c r="BI125"/>
  <c r="BH125"/>
  <c r="BG125"/>
  <c r="BF125"/>
  <c r="AA125"/>
  <c r="Y125"/>
  <c r="W125"/>
  <c r="BK125"/>
  <c r="N125"/>
  <c r="BE125"/>
  <c r="BI124"/>
  <c r="BH124"/>
  <c r="BG124"/>
  <c r="BF124"/>
  <c r="AA124"/>
  <c r="Y124"/>
  <c r="W124"/>
  <c r="BK124"/>
  <c r="N124"/>
  <c r="BE124"/>
  <c r="BI123"/>
  <c r="BH123"/>
  <c r="BG123"/>
  <c r="BF123"/>
  <c r="AA123"/>
  <c r="Y123"/>
  <c r="W123"/>
  <c r="BK123"/>
  <c r="N123"/>
  <c r="BE123"/>
  <c r="BI122"/>
  <c r="BH122"/>
  <c r="BG122"/>
  <c r="BF122"/>
  <c r="AA122"/>
  <c r="Y122"/>
  <c r="W122"/>
  <c r="BK122"/>
  <c r="N122"/>
  <c r="BE122"/>
  <c r="BI121"/>
  <c r="BH121"/>
  <c r="BG121"/>
  <c r="BF121"/>
  <c r="AA121"/>
  <c r="AA120"/>
  <c r="AA119"/>
  <c r="Y121"/>
  <c r="Y120"/>
  <c r="Y119"/>
  <c r="W121"/>
  <c r="W120"/>
  <c r="W119"/>
  <c i="1" r="AU90"/>
  <c i="4" r="BK121"/>
  <c r="BK120"/>
  <c r="N120"/>
  <c r="BK119"/>
  <c r="N119"/>
  <c r="N88"/>
  <c r="N121"/>
  <c r="BE121"/>
  <c r="N89"/>
  <c r="F113"/>
  <c r="F111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BH97"/>
  <c r="BG97"/>
  <c r="BF97"/>
  <c r="N97"/>
  <c r="BE97"/>
  <c r="BI96"/>
  <c r="BH96"/>
  <c r="BG96"/>
  <c r="BF96"/>
  <c r="N96"/>
  <c r="BE96"/>
  <c r="BI95"/>
  <c r="H36"/>
  <c i="1" r="BD90"/>
  <c i="4" r="BH95"/>
  <c r="H35"/>
  <c i="1" r="BC90"/>
  <c i="4" r="BG95"/>
  <c r="H34"/>
  <c i="1" r="BB90"/>
  <c i="4" r="BF95"/>
  <c r="M33"/>
  <c i="1" r="AW90"/>
  <c i="4" r="H33"/>
  <c i="1" r="BA90"/>
  <c i="4" r="N95"/>
  <c r="N94"/>
  <c r="L102"/>
  <c r="BE95"/>
  <c r="M32"/>
  <c i="1" r="AV90"/>
  <c i="4" r="H32"/>
  <c i="1" r="AZ90"/>
  <c i="4" r="M28"/>
  <c i="1" r="AS90"/>
  <c i="4" r="M27"/>
  <c r="F81"/>
  <c r="F79"/>
  <c r="M30"/>
  <c i="1" r="AG90"/>
  <c i="4" r="L38"/>
  <c r="O21"/>
  <c r="E21"/>
  <c r="M116"/>
  <c r="M84"/>
  <c r="O20"/>
  <c r="O18"/>
  <c r="E18"/>
  <c r="M115"/>
  <c r="M83"/>
  <c r="O17"/>
  <c r="O15"/>
  <c r="E15"/>
  <c r="F116"/>
  <c r="F84"/>
  <c r="O14"/>
  <c r="O12"/>
  <c r="E12"/>
  <c r="F115"/>
  <c r="F83"/>
  <c r="O11"/>
  <c r="O9"/>
  <c r="M113"/>
  <c r="M81"/>
  <c r="F6"/>
  <c r="F110"/>
  <c r="F78"/>
  <c i="3" r="N224"/>
  <c i="1" r="AY89"/>
  <c r="AX89"/>
  <c i="3" r="BI223"/>
  <c r="BH223"/>
  <c r="BG223"/>
  <c r="BF223"/>
  <c r="AA223"/>
  <c r="Y223"/>
  <c r="W223"/>
  <c r="BK223"/>
  <c r="N223"/>
  <c r="BE223"/>
  <c r="BI222"/>
  <c r="BH222"/>
  <c r="BG222"/>
  <c r="BF222"/>
  <c r="AA222"/>
  <c r="AA221"/>
  <c r="AA220"/>
  <c r="Y222"/>
  <c r="Y221"/>
  <c r="Y220"/>
  <c r="W222"/>
  <c r="W221"/>
  <c r="W220"/>
  <c r="BK222"/>
  <c r="BK221"/>
  <c r="N221"/>
  <c r="BK220"/>
  <c r="N220"/>
  <c r="N222"/>
  <c r="BE222"/>
  <c r="N106"/>
  <c r="N105"/>
  <c r="BI219"/>
  <c r="BH219"/>
  <c r="BG219"/>
  <c r="BF219"/>
  <c r="AA219"/>
  <c r="Y219"/>
  <c r="W219"/>
  <c r="BK219"/>
  <c r="N219"/>
  <c r="BE219"/>
  <c r="BI218"/>
  <c r="BH218"/>
  <c r="BG218"/>
  <c r="BF218"/>
  <c r="AA218"/>
  <c r="AA217"/>
  <c r="Y218"/>
  <c r="Y217"/>
  <c r="W218"/>
  <c r="W217"/>
  <c r="BK218"/>
  <c r="BK217"/>
  <c r="N217"/>
  <c r="N218"/>
  <c r="BE218"/>
  <c r="N104"/>
  <c r="BI216"/>
  <c r="BH216"/>
  <c r="BG216"/>
  <c r="BF216"/>
  <c r="AA216"/>
  <c r="AA215"/>
  <c r="Y216"/>
  <c r="Y215"/>
  <c r="W216"/>
  <c r="W215"/>
  <c r="BK216"/>
  <c r="BK215"/>
  <c r="N215"/>
  <c r="N216"/>
  <c r="BE216"/>
  <c r="N103"/>
  <c r="BI214"/>
  <c r="BH214"/>
  <c r="BG214"/>
  <c r="BF214"/>
  <c r="AA214"/>
  <c r="Y214"/>
  <c r="W214"/>
  <c r="BK214"/>
  <c r="N214"/>
  <c r="BE214"/>
  <c r="BI213"/>
  <c r="BH213"/>
  <c r="BG213"/>
  <c r="BF213"/>
  <c r="AA213"/>
  <c r="Y213"/>
  <c r="W213"/>
  <c r="BK213"/>
  <c r="N213"/>
  <c r="BE213"/>
  <c r="BI212"/>
  <c r="BH212"/>
  <c r="BG212"/>
  <c r="BF212"/>
  <c r="AA212"/>
  <c r="Y212"/>
  <c r="W212"/>
  <c r="BK212"/>
  <c r="N212"/>
  <c r="BE212"/>
  <c r="BI211"/>
  <c r="BH211"/>
  <c r="BG211"/>
  <c r="BF211"/>
  <c r="AA211"/>
  <c r="Y211"/>
  <c r="W211"/>
  <c r="BK211"/>
  <c r="N211"/>
  <c r="BE211"/>
  <c r="BI210"/>
  <c r="BH210"/>
  <c r="BG210"/>
  <c r="BF210"/>
  <c r="AA210"/>
  <c r="Y210"/>
  <c r="W210"/>
  <c r="BK210"/>
  <c r="N210"/>
  <c r="BE210"/>
  <c r="BI209"/>
  <c r="BH209"/>
  <c r="BG209"/>
  <c r="BF209"/>
  <c r="AA209"/>
  <c r="Y209"/>
  <c r="W209"/>
  <c r="BK209"/>
  <c r="N209"/>
  <c r="BE209"/>
  <c r="BI208"/>
  <c r="BH208"/>
  <c r="BG208"/>
  <c r="BF208"/>
  <c r="AA208"/>
  <c r="Y208"/>
  <c r="W208"/>
  <c r="BK208"/>
  <c r="N208"/>
  <c r="BE208"/>
  <c r="BI207"/>
  <c r="BH207"/>
  <c r="BG207"/>
  <c r="BF207"/>
  <c r="AA207"/>
  <c r="Y207"/>
  <c r="W207"/>
  <c r="BK207"/>
  <c r="N207"/>
  <c r="BE207"/>
  <c r="BI206"/>
  <c r="BH206"/>
  <c r="BG206"/>
  <c r="BF206"/>
  <c r="AA206"/>
  <c r="AA205"/>
  <c r="Y206"/>
  <c r="Y205"/>
  <c r="W206"/>
  <c r="W205"/>
  <c r="BK206"/>
  <c r="BK205"/>
  <c r="N205"/>
  <c r="N206"/>
  <c r="BE206"/>
  <c r="N102"/>
  <c r="BI204"/>
  <c r="BH204"/>
  <c r="BG204"/>
  <c r="BF204"/>
  <c r="AA204"/>
  <c r="Y204"/>
  <c r="W204"/>
  <c r="BK204"/>
  <c r="N204"/>
  <c r="BE204"/>
  <c r="BI203"/>
  <c r="BH203"/>
  <c r="BG203"/>
  <c r="BF203"/>
  <c r="AA203"/>
  <c r="Y203"/>
  <c r="W203"/>
  <c r="BK203"/>
  <c r="N203"/>
  <c r="BE203"/>
  <c r="BI202"/>
  <c r="BH202"/>
  <c r="BG202"/>
  <c r="BF202"/>
  <c r="AA202"/>
  <c r="AA201"/>
  <c r="Y202"/>
  <c r="Y201"/>
  <c r="W202"/>
  <c r="W201"/>
  <c r="BK202"/>
  <c r="BK201"/>
  <c r="N201"/>
  <c r="N202"/>
  <c r="BE202"/>
  <c r="N101"/>
  <c r="BI200"/>
  <c r="BH200"/>
  <c r="BG200"/>
  <c r="BF200"/>
  <c r="AA200"/>
  <c r="Y200"/>
  <c r="W200"/>
  <c r="BK200"/>
  <c r="N200"/>
  <c r="BE200"/>
  <c r="BI199"/>
  <c r="BH199"/>
  <c r="BG199"/>
  <c r="BF199"/>
  <c r="AA199"/>
  <c r="Y199"/>
  <c r="W199"/>
  <c r="BK199"/>
  <c r="N199"/>
  <c r="BE199"/>
  <c r="BI198"/>
  <c r="BH198"/>
  <c r="BG198"/>
  <c r="BF198"/>
  <c r="AA198"/>
  <c r="Y198"/>
  <c r="W198"/>
  <c r="BK198"/>
  <c r="N198"/>
  <c r="BE198"/>
  <c r="BI197"/>
  <c r="BH197"/>
  <c r="BG197"/>
  <c r="BF197"/>
  <c r="AA197"/>
  <c r="Y197"/>
  <c r="W197"/>
  <c r="BK197"/>
  <c r="N197"/>
  <c r="BE197"/>
  <c r="BI196"/>
  <c r="BH196"/>
  <c r="BG196"/>
  <c r="BF196"/>
  <c r="AA196"/>
  <c r="Y196"/>
  <c r="W196"/>
  <c r="BK196"/>
  <c r="N196"/>
  <c r="BE196"/>
  <c r="BI195"/>
  <c r="BH195"/>
  <c r="BG195"/>
  <c r="BF195"/>
  <c r="AA195"/>
  <c r="Y195"/>
  <c r="W195"/>
  <c r="BK195"/>
  <c r="N195"/>
  <c r="BE195"/>
  <c r="BI194"/>
  <c r="BH194"/>
  <c r="BG194"/>
  <c r="BF194"/>
  <c r="AA194"/>
  <c r="Y194"/>
  <c r="W194"/>
  <c r="BK194"/>
  <c r="N194"/>
  <c r="BE194"/>
  <c r="BI193"/>
  <c r="BH193"/>
  <c r="BG193"/>
  <c r="BF193"/>
  <c r="AA193"/>
  <c r="Y193"/>
  <c r="W193"/>
  <c r="BK193"/>
  <c r="N193"/>
  <c r="BE193"/>
  <c r="BI192"/>
  <c r="BH192"/>
  <c r="BG192"/>
  <c r="BF192"/>
  <c r="AA192"/>
  <c r="Y192"/>
  <c r="W192"/>
  <c r="BK192"/>
  <c r="N192"/>
  <c r="BE192"/>
  <c r="BI191"/>
  <c r="BH191"/>
  <c r="BG191"/>
  <c r="BF191"/>
  <c r="AA191"/>
  <c r="AA190"/>
  <c r="Y191"/>
  <c r="Y190"/>
  <c r="W191"/>
  <c r="W190"/>
  <c r="BK191"/>
  <c r="BK190"/>
  <c r="N190"/>
  <c r="N191"/>
  <c r="BE191"/>
  <c r="N100"/>
  <c r="BI189"/>
  <c r="BH189"/>
  <c r="BG189"/>
  <c r="BF189"/>
  <c r="AA189"/>
  <c r="Y189"/>
  <c r="W189"/>
  <c r="BK189"/>
  <c r="N189"/>
  <c r="BE189"/>
  <c r="BI188"/>
  <c r="BH188"/>
  <c r="BG188"/>
  <c r="BF188"/>
  <c r="AA188"/>
  <c r="Y188"/>
  <c r="W188"/>
  <c r="BK188"/>
  <c r="N188"/>
  <c r="BE188"/>
  <c r="BI187"/>
  <c r="BH187"/>
  <c r="BG187"/>
  <c r="BF187"/>
  <c r="AA187"/>
  <c r="AA186"/>
  <c r="Y187"/>
  <c r="Y186"/>
  <c r="W187"/>
  <c r="W186"/>
  <c r="BK187"/>
  <c r="BK186"/>
  <c r="N186"/>
  <c r="N187"/>
  <c r="BE187"/>
  <c r="N99"/>
  <c r="BI185"/>
  <c r="BH185"/>
  <c r="BG185"/>
  <c r="BF185"/>
  <c r="AA185"/>
  <c r="Y185"/>
  <c r="W185"/>
  <c r="BK185"/>
  <c r="N185"/>
  <c r="BE185"/>
  <c r="BI184"/>
  <c r="BH184"/>
  <c r="BG184"/>
  <c r="BF184"/>
  <c r="AA184"/>
  <c r="Y184"/>
  <c r="W184"/>
  <c r="BK184"/>
  <c r="N184"/>
  <c r="BE184"/>
  <c r="BI183"/>
  <c r="BH183"/>
  <c r="BG183"/>
  <c r="BF183"/>
  <c r="AA183"/>
  <c r="AA182"/>
  <c r="Y183"/>
  <c r="Y182"/>
  <c r="W183"/>
  <c r="W182"/>
  <c r="BK183"/>
  <c r="BK182"/>
  <c r="N182"/>
  <c r="N183"/>
  <c r="BE183"/>
  <c r="N98"/>
  <c r="BI181"/>
  <c r="BH181"/>
  <c r="BG181"/>
  <c r="BF181"/>
  <c r="AA181"/>
  <c r="Y181"/>
  <c r="W181"/>
  <c r="BK181"/>
  <c r="N181"/>
  <c r="BE181"/>
  <c r="BI180"/>
  <c r="BH180"/>
  <c r="BG180"/>
  <c r="BF180"/>
  <c r="AA180"/>
  <c r="AA179"/>
  <c r="AA178"/>
  <c r="Y180"/>
  <c r="Y179"/>
  <c r="Y178"/>
  <c r="W180"/>
  <c r="W179"/>
  <c r="W178"/>
  <c r="BK180"/>
  <c r="BK179"/>
  <c r="N179"/>
  <c r="BK178"/>
  <c r="N178"/>
  <c r="N180"/>
  <c r="BE180"/>
  <c r="N97"/>
  <c r="N96"/>
  <c r="BI177"/>
  <c r="BH177"/>
  <c r="BG177"/>
  <c r="BF177"/>
  <c r="AA177"/>
  <c r="AA176"/>
  <c r="Y177"/>
  <c r="Y176"/>
  <c r="W177"/>
  <c r="W176"/>
  <c r="BK177"/>
  <c r="BK176"/>
  <c r="N176"/>
  <c r="N177"/>
  <c r="BE177"/>
  <c r="N95"/>
  <c r="BI175"/>
  <c r="BH175"/>
  <c r="BG175"/>
  <c r="BF175"/>
  <c r="AA175"/>
  <c r="Y175"/>
  <c r="W175"/>
  <c r="BK175"/>
  <c r="N175"/>
  <c r="BE175"/>
  <c r="BI174"/>
  <c r="BH174"/>
  <c r="BG174"/>
  <c r="BF174"/>
  <c r="AA174"/>
  <c r="Y174"/>
  <c r="W174"/>
  <c r="BK174"/>
  <c r="N174"/>
  <c r="BE174"/>
  <c r="BI173"/>
  <c r="BH173"/>
  <c r="BG173"/>
  <c r="BF173"/>
  <c r="AA173"/>
  <c r="Y173"/>
  <c r="W173"/>
  <c r="BK173"/>
  <c r="N173"/>
  <c r="BE173"/>
  <c r="BI172"/>
  <c r="BH172"/>
  <c r="BG172"/>
  <c r="BF172"/>
  <c r="AA172"/>
  <c r="AA171"/>
  <c r="Y172"/>
  <c r="Y171"/>
  <c r="W172"/>
  <c r="W171"/>
  <c r="BK172"/>
  <c r="BK171"/>
  <c r="N171"/>
  <c r="N172"/>
  <c r="BE172"/>
  <c r="N94"/>
  <c r="BI170"/>
  <c r="BH170"/>
  <c r="BG170"/>
  <c r="BF170"/>
  <c r="AA170"/>
  <c r="Y170"/>
  <c r="W170"/>
  <c r="BK170"/>
  <c r="N170"/>
  <c r="BE170"/>
  <c r="BI169"/>
  <c r="BH169"/>
  <c r="BG169"/>
  <c r="BF169"/>
  <c r="AA169"/>
  <c r="Y169"/>
  <c r="W169"/>
  <c r="BK169"/>
  <c r="N169"/>
  <c r="BE169"/>
  <c r="BI168"/>
  <c r="BH168"/>
  <c r="BG168"/>
  <c r="BF168"/>
  <c r="AA168"/>
  <c r="Y168"/>
  <c r="W168"/>
  <c r="BK168"/>
  <c r="N168"/>
  <c r="BE168"/>
  <c r="BI167"/>
  <c r="BH167"/>
  <c r="BG167"/>
  <c r="BF167"/>
  <c r="AA167"/>
  <c r="Y167"/>
  <c r="W167"/>
  <c r="BK167"/>
  <c r="N167"/>
  <c r="BE167"/>
  <c r="BI166"/>
  <c r="BH166"/>
  <c r="BG166"/>
  <c r="BF166"/>
  <c r="AA166"/>
  <c r="Y166"/>
  <c r="W166"/>
  <c r="BK166"/>
  <c r="N166"/>
  <c r="BE166"/>
  <c r="BI165"/>
  <c r="BH165"/>
  <c r="BG165"/>
  <c r="BF165"/>
  <c r="AA165"/>
  <c r="Y165"/>
  <c r="W165"/>
  <c r="BK165"/>
  <c r="N165"/>
  <c r="BE165"/>
  <c r="BI164"/>
  <c r="BH164"/>
  <c r="BG164"/>
  <c r="BF164"/>
  <c r="AA164"/>
  <c r="Y164"/>
  <c r="W164"/>
  <c r="BK164"/>
  <c r="N164"/>
  <c r="BE164"/>
  <c r="BI163"/>
  <c r="BH163"/>
  <c r="BG163"/>
  <c r="BF163"/>
  <c r="AA163"/>
  <c r="Y163"/>
  <c r="W163"/>
  <c r="BK163"/>
  <c r="N163"/>
  <c r="BE163"/>
  <c r="BI162"/>
  <c r="BH162"/>
  <c r="BG162"/>
  <c r="BF162"/>
  <c r="AA162"/>
  <c r="Y162"/>
  <c r="W162"/>
  <c r="BK162"/>
  <c r="N162"/>
  <c r="BE162"/>
  <c r="BI161"/>
  <c r="BH161"/>
  <c r="BG161"/>
  <c r="BF161"/>
  <c r="AA161"/>
  <c r="Y161"/>
  <c r="W161"/>
  <c r="BK161"/>
  <c r="N161"/>
  <c r="BE161"/>
  <c r="BI160"/>
  <c r="BH160"/>
  <c r="BG160"/>
  <c r="BF160"/>
  <c r="AA160"/>
  <c r="Y160"/>
  <c r="W160"/>
  <c r="BK160"/>
  <c r="N160"/>
  <c r="BE160"/>
  <c r="BI159"/>
  <c r="BH159"/>
  <c r="BG159"/>
  <c r="BF159"/>
  <c r="AA159"/>
  <c r="Y159"/>
  <c r="W159"/>
  <c r="BK159"/>
  <c r="N159"/>
  <c r="BE159"/>
  <c r="BI158"/>
  <c r="BH158"/>
  <c r="BG158"/>
  <c r="BF158"/>
  <c r="AA158"/>
  <c r="Y158"/>
  <c r="W158"/>
  <c r="BK158"/>
  <c r="N158"/>
  <c r="BE158"/>
  <c r="BI157"/>
  <c r="BH157"/>
  <c r="BG157"/>
  <c r="BF157"/>
  <c r="AA157"/>
  <c r="AA156"/>
  <c r="Y157"/>
  <c r="Y156"/>
  <c r="W157"/>
  <c r="W156"/>
  <c r="BK157"/>
  <c r="BK156"/>
  <c r="N156"/>
  <c r="N157"/>
  <c r="BE157"/>
  <c r="N93"/>
  <c r="BI155"/>
  <c r="BH155"/>
  <c r="BG155"/>
  <c r="BF155"/>
  <c r="AA155"/>
  <c r="Y155"/>
  <c r="W155"/>
  <c r="BK155"/>
  <c r="N155"/>
  <c r="BE155"/>
  <c r="BI154"/>
  <c r="BH154"/>
  <c r="BG154"/>
  <c r="BF154"/>
  <c r="AA154"/>
  <c r="Y154"/>
  <c r="W154"/>
  <c r="BK154"/>
  <c r="N154"/>
  <c r="BE154"/>
  <c r="BI153"/>
  <c r="BH153"/>
  <c r="BG153"/>
  <c r="BF153"/>
  <c r="AA153"/>
  <c r="Y153"/>
  <c r="W153"/>
  <c r="BK153"/>
  <c r="N153"/>
  <c r="BE153"/>
  <c r="BI152"/>
  <c r="BH152"/>
  <c r="BG152"/>
  <c r="BF152"/>
  <c r="AA152"/>
  <c r="Y152"/>
  <c r="W152"/>
  <c r="BK152"/>
  <c r="N152"/>
  <c r="BE152"/>
  <c r="BI151"/>
  <c r="BH151"/>
  <c r="BG151"/>
  <c r="BF151"/>
  <c r="AA151"/>
  <c r="Y151"/>
  <c r="W151"/>
  <c r="BK151"/>
  <c r="N151"/>
  <c r="BE151"/>
  <c r="BI150"/>
  <c r="BH150"/>
  <c r="BG150"/>
  <c r="BF150"/>
  <c r="AA150"/>
  <c r="Y150"/>
  <c r="W150"/>
  <c r="BK150"/>
  <c r="N150"/>
  <c r="BE150"/>
  <c r="BI149"/>
  <c r="BH149"/>
  <c r="BG149"/>
  <c r="BF149"/>
  <c r="AA149"/>
  <c r="Y149"/>
  <c r="W149"/>
  <c r="BK149"/>
  <c r="N149"/>
  <c r="BE149"/>
  <c r="BI148"/>
  <c r="BH148"/>
  <c r="BG148"/>
  <c r="BF148"/>
  <c r="AA148"/>
  <c r="AA147"/>
  <c r="Y148"/>
  <c r="Y147"/>
  <c r="W148"/>
  <c r="W147"/>
  <c r="BK148"/>
  <c r="BK147"/>
  <c r="N147"/>
  <c r="N148"/>
  <c r="BE148"/>
  <c r="N92"/>
  <c r="BI146"/>
  <c r="BH146"/>
  <c r="BG146"/>
  <c r="BF146"/>
  <c r="AA146"/>
  <c r="Y146"/>
  <c r="W146"/>
  <c r="BK146"/>
  <c r="N146"/>
  <c r="BE146"/>
  <c r="BI145"/>
  <c r="BH145"/>
  <c r="BG145"/>
  <c r="BF145"/>
  <c r="AA145"/>
  <c r="Y145"/>
  <c r="W145"/>
  <c r="BK145"/>
  <c r="N145"/>
  <c r="BE145"/>
  <c r="BI144"/>
  <c r="BH144"/>
  <c r="BG144"/>
  <c r="BF144"/>
  <c r="AA144"/>
  <c r="Y144"/>
  <c r="W144"/>
  <c r="BK144"/>
  <c r="N144"/>
  <c r="BE144"/>
  <c r="BI143"/>
  <c r="BH143"/>
  <c r="BG143"/>
  <c r="BF143"/>
  <c r="AA143"/>
  <c r="AA142"/>
  <c r="Y143"/>
  <c r="Y142"/>
  <c r="W143"/>
  <c r="W142"/>
  <c r="BK143"/>
  <c r="BK142"/>
  <c r="N142"/>
  <c r="N143"/>
  <c r="BE143"/>
  <c r="N91"/>
  <c r="BI141"/>
  <c r="BH141"/>
  <c r="BG141"/>
  <c r="BF141"/>
  <c r="AA141"/>
  <c r="Y141"/>
  <c r="W141"/>
  <c r="BK141"/>
  <c r="N141"/>
  <c r="BE141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AA135"/>
  <c r="AA134"/>
  <c r="AA133"/>
  <c r="Y136"/>
  <c r="Y135"/>
  <c r="Y134"/>
  <c r="Y133"/>
  <c r="W136"/>
  <c r="W135"/>
  <c r="W134"/>
  <c r="W133"/>
  <c i="1" r="AU89"/>
  <c i="3" r="BK136"/>
  <c r="BK135"/>
  <c r="N135"/>
  <c r="BK134"/>
  <c r="N134"/>
  <c r="BK133"/>
  <c r="N133"/>
  <c r="N88"/>
  <c r="N136"/>
  <c r="BE136"/>
  <c r="N90"/>
  <c r="N89"/>
  <c r="F127"/>
  <c r="F125"/>
  <c r="BI114"/>
  <c r="BH114"/>
  <c r="BG114"/>
  <c r="BF114"/>
  <c r="N114"/>
  <c r="BE114"/>
  <c r="BI113"/>
  <c r="BH113"/>
  <c r="BG113"/>
  <c r="BF113"/>
  <c r="N113"/>
  <c r="BE113"/>
  <c r="BI112"/>
  <c r="BH112"/>
  <c r="BG112"/>
  <c r="BF112"/>
  <c r="N112"/>
  <c r="BE112"/>
  <c r="BI111"/>
  <c r="BH111"/>
  <c r="BG111"/>
  <c r="BF111"/>
  <c r="N111"/>
  <c r="BE111"/>
  <c r="BI110"/>
  <c r="BH110"/>
  <c r="BG110"/>
  <c r="BF110"/>
  <c r="N110"/>
  <c r="BE110"/>
  <c r="BI109"/>
  <c r="H36"/>
  <c i="1" r="BD89"/>
  <c i="3" r="BH109"/>
  <c r="H35"/>
  <c i="1" r="BC89"/>
  <c i="3" r="BG109"/>
  <c r="H34"/>
  <c i="1" r="BB89"/>
  <c i="3" r="BF109"/>
  <c r="M33"/>
  <c i="1" r="AW89"/>
  <c i="3" r="H33"/>
  <c i="1" r="BA89"/>
  <c i="3" r="N109"/>
  <c r="N108"/>
  <c r="L116"/>
  <c r="BE109"/>
  <c r="M32"/>
  <c i="1" r="AV89"/>
  <c i="3" r="H32"/>
  <c i="1" r="AZ89"/>
  <c i="3" r="M28"/>
  <c i="1" r="AS89"/>
  <c i="3" r="M27"/>
  <c r="F81"/>
  <c r="F79"/>
  <c r="M30"/>
  <c i="1" r="AG89"/>
  <c i="3" r="L38"/>
  <c r="O21"/>
  <c r="E21"/>
  <c r="M130"/>
  <c r="M84"/>
  <c r="O20"/>
  <c r="O18"/>
  <c r="E18"/>
  <c r="M129"/>
  <c r="M83"/>
  <c r="O17"/>
  <c r="O15"/>
  <c r="E15"/>
  <c r="F130"/>
  <c r="F84"/>
  <c r="O14"/>
  <c r="O12"/>
  <c r="E12"/>
  <c r="F129"/>
  <c r="F83"/>
  <c r="O11"/>
  <c r="O9"/>
  <c r="M127"/>
  <c r="M81"/>
  <c r="F6"/>
  <c r="F124"/>
  <c r="F78"/>
  <c i="2" r="N130"/>
  <c i="1" r="AY88"/>
  <c r="AX88"/>
  <c i="2" r="BI129"/>
  <c r="BH129"/>
  <c r="BG129"/>
  <c r="BF129"/>
  <c r="AA129"/>
  <c r="AA128"/>
  <c r="Y129"/>
  <c r="Y128"/>
  <c r="W129"/>
  <c r="W128"/>
  <c r="BK129"/>
  <c r="BK128"/>
  <c r="N128"/>
  <c r="N129"/>
  <c r="BE129"/>
  <c r="N93"/>
  <c r="BI127"/>
  <c r="BH127"/>
  <c r="BG127"/>
  <c r="BF127"/>
  <c r="AA127"/>
  <c r="AA126"/>
  <c r="Y127"/>
  <c r="Y126"/>
  <c r="W127"/>
  <c r="W126"/>
  <c r="BK127"/>
  <c r="BK126"/>
  <c r="N126"/>
  <c r="N127"/>
  <c r="BE127"/>
  <c r="N92"/>
  <c r="BI125"/>
  <c r="BH125"/>
  <c r="BG125"/>
  <c r="BF125"/>
  <c r="AA125"/>
  <c r="AA124"/>
  <c r="Y125"/>
  <c r="Y124"/>
  <c r="W125"/>
  <c r="W124"/>
  <c r="BK125"/>
  <c r="BK124"/>
  <c r="N124"/>
  <c r="N125"/>
  <c r="BE125"/>
  <c r="N91"/>
  <c r="BI123"/>
  <c r="BH123"/>
  <c r="BG123"/>
  <c r="BF123"/>
  <c r="AA123"/>
  <c r="AA122"/>
  <c r="AA121"/>
  <c r="AA120"/>
  <c r="Y123"/>
  <c r="Y122"/>
  <c r="Y121"/>
  <c r="Y120"/>
  <c r="W123"/>
  <c r="W122"/>
  <c r="W121"/>
  <c r="W120"/>
  <c i="1" r="AU88"/>
  <c i="2" r="BK123"/>
  <c r="BK122"/>
  <c r="N122"/>
  <c r="BK121"/>
  <c r="N121"/>
  <c r="BK120"/>
  <c r="N120"/>
  <c r="N88"/>
  <c r="N123"/>
  <c r="BE123"/>
  <c r="N90"/>
  <c r="N89"/>
  <c r="F114"/>
  <c r="F112"/>
  <c r="BI101"/>
  <c r="BH101"/>
  <c r="BG101"/>
  <c r="BF101"/>
  <c r="N101"/>
  <c r="BE101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BH97"/>
  <c r="BG97"/>
  <c r="BF97"/>
  <c r="N97"/>
  <c r="BE97"/>
  <c r="BI96"/>
  <c r="H36"/>
  <c i="1" r="BD88"/>
  <c i="2" r="BH96"/>
  <c r="H35"/>
  <c i="1" r="BC88"/>
  <c i="2" r="BG96"/>
  <c r="H34"/>
  <c i="1" r="BB88"/>
  <c i="2" r="BF96"/>
  <c r="M33"/>
  <c i="1" r="AW88"/>
  <c i="2" r="H33"/>
  <c i="1" r="BA88"/>
  <c i="2" r="N96"/>
  <c r="N95"/>
  <c r="L103"/>
  <c r="BE96"/>
  <c r="M32"/>
  <c i="1" r="AV88"/>
  <c i="2" r="H32"/>
  <c i="1" r="AZ88"/>
  <c i="2" r="M28"/>
  <c i="1" r="AS88"/>
  <c i="2" r="M27"/>
  <c r="F81"/>
  <c r="F79"/>
  <c r="M30"/>
  <c i="1" r="AG88"/>
  <c i="2" r="L38"/>
  <c r="O21"/>
  <c r="E21"/>
  <c r="M117"/>
  <c r="M84"/>
  <c r="O20"/>
  <c r="O18"/>
  <c r="E18"/>
  <c r="M116"/>
  <c r="M83"/>
  <c r="O17"/>
  <c r="O15"/>
  <c r="E15"/>
  <c r="F117"/>
  <c r="F84"/>
  <c r="O14"/>
  <c r="O12"/>
  <c r="E12"/>
  <c r="F116"/>
  <c r="F83"/>
  <c r="O11"/>
  <c r="O9"/>
  <c r="M114"/>
  <c r="M81"/>
  <c r="F6"/>
  <c r="F111"/>
  <c r="F78"/>
  <c i="1" r="CK101"/>
  <c r="CJ101"/>
  <c r="CI101"/>
  <c r="CC101"/>
  <c r="CH101"/>
  <c r="CB101"/>
  <c r="CG101"/>
  <c r="CA101"/>
  <c r="CF101"/>
  <c r="BZ101"/>
  <c r="CE101"/>
  <c r="CK100"/>
  <c r="CJ100"/>
  <c r="CI100"/>
  <c r="CC100"/>
  <c r="CH100"/>
  <c r="CB100"/>
  <c r="CG100"/>
  <c r="CA100"/>
  <c r="CF100"/>
  <c r="BZ100"/>
  <c r="CE100"/>
  <c r="CK99"/>
  <c r="CJ99"/>
  <c r="CI99"/>
  <c r="CC99"/>
  <c r="CH99"/>
  <c r="CB99"/>
  <c r="CG99"/>
  <c r="CA99"/>
  <c r="CF99"/>
  <c r="BZ99"/>
  <c r="CE99"/>
  <c r="CK98"/>
  <c r="CJ98"/>
  <c r="CI98"/>
  <c r="CH98"/>
  <c r="CG98"/>
  <c r="CF98"/>
  <c r="BZ98"/>
  <c r="CE98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101"/>
  <c r="CD101"/>
  <c r="AV101"/>
  <c r="BY101"/>
  <c r="AN101"/>
  <c r="AG100"/>
  <c r="CD100"/>
  <c r="AV100"/>
  <c r="BY100"/>
  <c r="AN100"/>
  <c r="AG99"/>
  <c r="CD99"/>
  <c r="AV99"/>
  <c r="BY99"/>
  <c r="AN99"/>
  <c r="AG98"/>
  <c r="AG97"/>
  <c r="AK27"/>
  <c r="AG103"/>
  <c r="CD98"/>
  <c r="W31"/>
  <c r="AV98"/>
  <c r="BY98"/>
  <c r="AK31"/>
  <c r="AN98"/>
  <c r="AN97"/>
  <c r="AT95"/>
  <c r="AN95"/>
  <c r="AT94"/>
  <c r="AN94"/>
  <c r="AT93"/>
  <c r="AN93"/>
  <c r="AT92"/>
  <c r="AN92"/>
  <c r="AT91"/>
  <c r="AN91"/>
  <c r="AT90"/>
  <c r="AN90"/>
  <c r="AT89"/>
  <c r="AN89"/>
  <c r="AT88"/>
  <c r="AN88"/>
  <c r="AN87"/>
  <c r="AN103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<sst xmlns="http://schemas.openxmlformats.org/spreadsheetml/2006/main">
  <si>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</si>
  <si>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</si>
  <si>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</si>
  <si>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</si>
  <si>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</si>
  <si>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</si>
  <si>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</si>
  <si>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</si>
  <si>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 xml:space="preserve">&gt;&gt;  skryté sloupce  &lt;&lt;</t>
  </si>
  <si>
    <t>0,01</t>
  </si>
  <si>
    <t>21</t>
  </si>
  <si>
    <t>15</t>
  </si>
  <si>
    <t>SOUHRNNÝ LIST STAVBY</t>
  </si>
  <si>
    <t xml:space="preserve">v ---  níže se nacházejí doplnkové a pomocné údaje k sestavám  --- v</t>
  </si>
  <si>
    <t>Návod na vyplnění</t>
  </si>
  <si>
    <t>0,001</t>
  </si>
  <si>
    <t>Kód:</t>
  </si>
  <si>
    <t>006/18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</si>
  <si>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</si>
  <si>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</si>
  <si>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Odvětrání svářecích pracovišť na odloučeném pracovišti Tehov 39</t>
  </si>
  <si>
    <t>JKSO:</t>
  </si>
  <si>
    <t/>
  </si>
  <si>
    <t>CC-CZ:</t>
  </si>
  <si>
    <t>Místo:</t>
  </si>
  <si>
    <t xml:space="preserve"> </t>
  </si>
  <si>
    <t>Datum:</t>
  </si>
  <si>
    <t>2. 3. 2018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</si>
  <si>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</si>
  <si>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</si>
  <si>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</si>
  <si>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</si>
  <si>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</si>
  <si>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</si>
  <si>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</si>
  <si>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</si>
  <si>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</si>
  <si>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</si>
  <si>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</si>
  <si>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</si>
  <si>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</si>
  <si>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</si>
  <si>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</si>
  <si>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</si>
  <si>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</si>
  <si>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</si>
  <si>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</si>
  <si>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</si>
  <si>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</si>
  <si>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</si>
  <si>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</si>
  <si>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</si>
  <si>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</si>
  <si>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</si>
  <si>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</si>
  <si>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</si>
  <si>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</si>
  <si>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</si>
  <si>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</si>
  <si>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</si>
  <si>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</si>
  <si>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</si>
  <si>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</si>
  <si>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</si>
  <si>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</si>
  <si>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</si>
  <si>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</si>
  <si>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</si>
  <si>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</si>
  <si>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</si>
  <si>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</si>
  <si>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</si>
  <si>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</si>
  <si>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</si>
  <si>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</si>
  <si>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</si>
  <si>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</si>
  <si>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</si>
  <si>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</si>
  <si>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{0a5381fe-99d7-4163-bbe7-ccc5ad5bfbb1}</t>
  </si>
  <si>
    <t>{00000000-0000-0000-0000-000000000000}</t>
  </si>
  <si>
    <t>/</t>
  </si>
  <si>
    <t>00</t>
  </si>
  <si>
    <t>vedlejší rozpočtové náklady</t>
  </si>
  <si>
    <t>1</t>
  </si>
  <si>
    <t>{c165561d-1ef2-49e5-8c3c-69acb7a68cd2}</t>
  </si>
  <si>
    <t>01</t>
  </si>
  <si>
    <t>stavební část</t>
  </si>
  <si>
    <t>{b89bf468-83c4-43d0-beb8-9cf602b18e7e}</t>
  </si>
  <si>
    <t>02</t>
  </si>
  <si>
    <t>plyn</t>
  </si>
  <si>
    <t>{8a75b6b0-3c18-4f30-9462-56d8138b1057}</t>
  </si>
  <si>
    <t>03</t>
  </si>
  <si>
    <t>ÚT</t>
  </si>
  <si>
    <t>{bdf7c643-99c8-4fbb-89bd-b83aca1dea04}</t>
  </si>
  <si>
    <t>04</t>
  </si>
  <si>
    <t>VZT</t>
  </si>
  <si>
    <t>{d6aee877-a250-4c6f-b620-8b487c912067}</t>
  </si>
  <si>
    <t>06</t>
  </si>
  <si>
    <t>MaR</t>
  </si>
  <si>
    <t>{0a74f870-4a51-4baa-926f-1c2903e112f1}</t>
  </si>
  <si>
    <t>05</t>
  </si>
  <si>
    <t>elektro</t>
  </si>
  <si>
    <t>{749d7379-a3f0-4063-ae2a-5629f29a1e22}</t>
  </si>
  <si>
    <t>07</t>
  </si>
  <si>
    <t>ZTI</t>
  </si>
  <si>
    <t>{8946412b-9cc6-40ec-ac5d-b546b58354d2}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</si>
  <si>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</si>
  <si>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</si>
  <si>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</si>
  <si>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</si>
  <si>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</si>
  <si>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</si>
  <si>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</si>
  <si>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</si>
  <si>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</si>
  <si>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</si>
  <si>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</si>
  <si>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</si>
  <si>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</si>
  <si>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</si>
  <si>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</si>
  <si>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</si>
  <si>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</si>
  <si>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00 - vedlejší rozpočtové náklady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</si>
  <si>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</si>
  <si>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</si>
  <si>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</si>
  <si>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</si>
  <si>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</si>
  <si>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</si>
  <si>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</si>
  <si>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</si>
  <si>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</si>
  <si>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</si>
  <si>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</si>
  <si>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</si>
  <si>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</si>
  <si>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</si>
  <si>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</si>
  <si>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</si>
  <si>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</si>
  <si>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</si>
  <si>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</si>
  <si>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</si>
  <si>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</si>
  <si>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</si>
  <si>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</si>
  <si>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</si>
  <si>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</si>
  <si>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</si>
  <si>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</si>
  <si>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</si>
  <si>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</si>
  <si>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</si>
  <si>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</si>
  <si>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</si>
  <si>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</si>
  <si>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</si>
  <si>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5</t>
  </si>
  <si>
    <t>ROZPOCET</t>
  </si>
  <si>
    <t>K</t>
  </si>
  <si>
    <t>013254000</t>
  </si>
  <si>
    <t>Dokumentace skutečného provedení stavby</t>
  </si>
  <si>
    <t>soubor</t>
  </si>
  <si>
    <t>1024</t>
  </si>
  <si>
    <t>350499847</t>
  </si>
  <si>
    <t>032903000</t>
  </si>
  <si>
    <t>-1097945558</t>
  </si>
  <si>
    <t>3</t>
  </si>
  <si>
    <t>045002000</t>
  </si>
  <si>
    <t>Kompletační a koordinační činnost</t>
  </si>
  <si>
    <t>-1620461311</t>
  </si>
  <si>
    <t>4</t>
  </si>
  <si>
    <t>071103000</t>
  </si>
  <si>
    <t>Provoz investora</t>
  </si>
  <si>
    <t>-1735348934</t>
  </si>
  <si>
    <t>VP - Vícepráce</t>
  </si>
  <si>
    <t>PN</t>
  </si>
  <si>
    <t>01 - stavební část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</si>
  <si>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</si>
  <si>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</si>
  <si>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</si>
  <si>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</si>
  <si>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</si>
  <si>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</si>
  <si>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</si>
  <si>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</si>
  <si>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761 - Konstrukce prosvětlovací</t>
  </si>
  <si>
    <t xml:space="preserve">    763 - Konstrukce suché výstavby</t>
  </si>
  <si>
    <t xml:space="preserve">  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</si>
  <si>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</si>
  <si>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</si>
  <si>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</si>
  <si>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784 - Dokončovací práce - malby a tapety</t>
  </si>
  <si>
    <t xml:space="preserve">    787 - Dokončovací práce - zasklívání</t>
  </si>
  <si>
    <t>310278800</t>
  </si>
  <si>
    <t xml:space="preserve">Zazdívka otvorů  - vstupní dveře m.č. 1.13</t>
  </si>
  <si>
    <t>m3</t>
  </si>
  <si>
    <t>-1569481411</t>
  </si>
  <si>
    <t>310279811</t>
  </si>
  <si>
    <t>Zazdívka otvorů - zazdění okna m.č. 1.01 + m.č. 1.05</t>
  </si>
  <si>
    <t>1995828586</t>
  </si>
  <si>
    <t>310279840</t>
  </si>
  <si>
    <t>Dozdívky u vrat m.č. 1.03</t>
  </si>
  <si>
    <t>-1870057371</t>
  </si>
  <si>
    <t>317941123</t>
  </si>
  <si>
    <t>Osazování ocelových válcovaných nosníků na zdivu I, IE, U, UE nebo L do č 22</t>
  </si>
  <si>
    <t>t</t>
  </si>
  <si>
    <t>-676122046</t>
  </si>
  <si>
    <t>M</t>
  </si>
  <si>
    <t>13010716</t>
  </si>
  <si>
    <t>ocel profilová IPN 140 jakost 11 375</t>
  </si>
  <si>
    <t>8</t>
  </si>
  <si>
    <t>-1706079275</t>
  </si>
  <si>
    <t>6</t>
  </si>
  <si>
    <t>342272225</t>
  </si>
  <si>
    <t xml:space="preserve">Příčka z pórobetonových hladkých tvárnic  tl 100 mm- příčka mezi m.č. 1.13 a 1.14</t>
  </si>
  <si>
    <t>m2</t>
  </si>
  <si>
    <t>1499570048</t>
  </si>
  <si>
    <t>69</t>
  </si>
  <si>
    <t>430321313</t>
  </si>
  <si>
    <t>Schodišťová konstrukce a rampa ze ŽB tř. C 16/20</t>
  </si>
  <si>
    <t>1116286607</t>
  </si>
  <si>
    <t>70</t>
  </si>
  <si>
    <t>430362021</t>
  </si>
  <si>
    <t>Výztuž schodišťové konstrukce a rampy svařovanými sítěmi Kari</t>
  </si>
  <si>
    <t>-272374634</t>
  </si>
  <si>
    <t>71</t>
  </si>
  <si>
    <t>434351141</t>
  </si>
  <si>
    <t>Zřízení bednění stupňů přímočarých schodišť</t>
  </si>
  <si>
    <t>742120600</t>
  </si>
  <si>
    <t>72</t>
  </si>
  <si>
    <t>434351142</t>
  </si>
  <si>
    <t>Odstranění bednění stupňů přímočarých schodišť</t>
  </si>
  <si>
    <t>1399676614</t>
  </si>
  <si>
    <t>7</t>
  </si>
  <si>
    <t>612321141</t>
  </si>
  <si>
    <t>Vápenocementová omítka štuková - omítka nové příčky a dozdívek</t>
  </si>
  <si>
    <t>758842689</t>
  </si>
  <si>
    <t>612325302</t>
  </si>
  <si>
    <t xml:space="preserve">Vápenocementová štuková omítka -  začištění stěn po bourání a dozdívkách</t>
  </si>
  <si>
    <t>-1459923521</t>
  </si>
  <si>
    <t>9</t>
  </si>
  <si>
    <t>622211000</t>
  </si>
  <si>
    <t>Montáž kontaktního zateplení vnějších stěn z polystyrénových desek tl do 160 mm</t>
  </si>
  <si>
    <t>238214578</t>
  </si>
  <si>
    <t>10</t>
  </si>
  <si>
    <t>28375900</t>
  </si>
  <si>
    <t xml:space="preserve">deska EPS 70 fasádní  tl 140mm</t>
  </si>
  <si>
    <t>1726476262</t>
  </si>
  <si>
    <t>11</t>
  </si>
  <si>
    <t>622531011</t>
  </si>
  <si>
    <t>Tenkovrstvá silikonová zrnitá omítka tl. 1,5 mm včetně penetrace vnějších stěn</t>
  </si>
  <si>
    <t>-1627197130</t>
  </si>
  <si>
    <t>12</t>
  </si>
  <si>
    <t>622211021</t>
  </si>
  <si>
    <t xml:space="preserve">Montáž kontaktního zateplení vnějších stěn z polystyrénových desek tl do 120 mm  - sokl</t>
  </si>
  <si>
    <t>-1755238427</t>
  </si>
  <si>
    <t>13</t>
  </si>
  <si>
    <t>28376354</t>
  </si>
  <si>
    <t>deska fasádní polystyrénová pro tepelné izolace spodní stavby tl 100mm - sokl</t>
  </si>
  <si>
    <t>1079328252</t>
  </si>
  <si>
    <t>14</t>
  </si>
  <si>
    <t>622381011</t>
  </si>
  <si>
    <t xml:space="preserve">Tenkovrstvá  zrnitá omítka - sokl - marmolit</t>
  </si>
  <si>
    <t>1928343823</t>
  </si>
  <si>
    <t>962031133</t>
  </si>
  <si>
    <t>Bourání příček z cihel pálených na MVC tl do 150 mm- m.č.1.13</t>
  </si>
  <si>
    <t>1269236545</t>
  </si>
  <si>
    <t>16</t>
  </si>
  <si>
    <t>962031133a</t>
  </si>
  <si>
    <t>Bourání příček z cihel pálených na MVC tl do 150 mm-mezi m.č.1.01 a 1.02</t>
  </si>
  <si>
    <t>-1964414032</t>
  </si>
  <si>
    <t>17</t>
  </si>
  <si>
    <t>962032230</t>
  </si>
  <si>
    <t>Bourání zdiva z cihel pálených nebo vápenopískových na MV nebo MVC do 1 m3 - parapet m.č. 1.13</t>
  </si>
  <si>
    <t>2143412410</t>
  </si>
  <si>
    <t>18</t>
  </si>
  <si>
    <t>96608100</t>
  </si>
  <si>
    <t>Demontáž podhledu m.č. 1.01, 1.02, 1.03, 1.08 a 1.09</t>
  </si>
  <si>
    <t>604072061</t>
  </si>
  <si>
    <t>19</t>
  </si>
  <si>
    <t>968072350</t>
  </si>
  <si>
    <t xml:space="preserve">Vybourání  oken - m.č. 1.06 a 1.05</t>
  </si>
  <si>
    <t>kus</t>
  </si>
  <si>
    <t>659433412</t>
  </si>
  <si>
    <t>20</t>
  </si>
  <si>
    <t>968072450</t>
  </si>
  <si>
    <t xml:space="preserve">Vybourání kovových dveří-  m.č.1.13</t>
  </si>
  <si>
    <t>-1043665811</t>
  </si>
  <si>
    <t>968072456</t>
  </si>
  <si>
    <t>Vybourání kovových dveří - m.č. 1.01</t>
  </si>
  <si>
    <t>-1520802983</t>
  </si>
  <si>
    <t>22</t>
  </si>
  <si>
    <t>968072558</t>
  </si>
  <si>
    <t>Vybourání kovových vrat m.č. 1.03</t>
  </si>
  <si>
    <t>2048857876</t>
  </si>
  <si>
    <t>23</t>
  </si>
  <si>
    <t>971033000</t>
  </si>
  <si>
    <t>Vybourání prostupů pro profese</t>
  </si>
  <si>
    <t>-287903702</t>
  </si>
  <si>
    <t>24</t>
  </si>
  <si>
    <t>971033541</t>
  </si>
  <si>
    <t>Vybourání otvorů ve zdivu cihelném - mezi 1.01 a 1.03 pro dveře</t>
  </si>
  <si>
    <t>1552262549</t>
  </si>
  <si>
    <t>25</t>
  </si>
  <si>
    <t>971033561</t>
  </si>
  <si>
    <t>Vybourání otvorů ve zdivu cihelném - mezi m.č. 1.01 a m.č. 1.03 - sklobetonové tvárnice</t>
  </si>
  <si>
    <t>-611461653</t>
  </si>
  <si>
    <t>26</t>
  </si>
  <si>
    <t>771571810</t>
  </si>
  <si>
    <t>Demontáž podlah z dlaždic keramických</t>
  </si>
  <si>
    <t>-663537842</t>
  </si>
  <si>
    <t>27</t>
  </si>
  <si>
    <t>767132810</t>
  </si>
  <si>
    <t xml:space="preserve">Demontáž  plechových kójí</t>
  </si>
  <si>
    <t>-18756503</t>
  </si>
  <si>
    <t>28</t>
  </si>
  <si>
    <t>767311810</t>
  </si>
  <si>
    <t>Demontáž stěn střešních světlíků</t>
  </si>
  <si>
    <t>-1439650034</t>
  </si>
  <si>
    <t>29</t>
  </si>
  <si>
    <t>997013111</t>
  </si>
  <si>
    <t xml:space="preserve">Vnitrostaveništní doprava suti a vybouraných hmot </t>
  </si>
  <si>
    <t>-1711917901</t>
  </si>
  <si>
    <t>30</t>
  </si>
  <si>
    <t>997013501</t>
  </si>
  <si>
    <t>Odvoz suti a vybouraných hmot na skládku nebo meziskládku do 1 km se složením</t>
  </si>
  <si>
    <t>-2060734461</t>
  </si>
  <si>
    <t>31</t>
  </si>
  <si>
    <t>997013509</t>
  </si>
  <si>
    <t>Příplatek k odvozu suti a vybouraných hmot na skládku ZKD 1 km přes 1 km</t>
  </si>
  <si>
    <t>-2027422872</t>
  </si>
  <si>
    <t>32</t>
  </si>
  <si>
    <t>997013831</t>
  </si>
  <si>
    <t>Poplatek za uložení na skládce (skládkovné) stavebního odpadu směsného kód odpadu 170 904</t>
  </si>
  <si>
    <t>580898459</t>
  </si>
  <si>
    <t>33</t>
  </si>
  <si>
    <t>998021021</t>
  </si>
  <si>
    <t xml:space="preserve">Přesun hmot pro haly </t>
  </si>
  <si>
    <t>-632459518</t>
  </si>
  <si>
    <t>34</t>
  </si>
  <si>
    <t>761111111</t>
  </si>
  <si>
    <t>Stěna zděná ze skleněných tvárnic</t>
  </si>
  <si>
    <t>-1513441806</t>
  </si>
  <si>
    <t>35</t>
  </si>
  <si>
    <t>998761101</t>
  </si>
  <si>
    <t>Přesun hmot tonážní pro konstrukce sklobetonové v objektech v do 6 m</t>
  </si>
  <si>
    <t>380259046</t>
  </si>
  <si>
    <t>36</t>
  </si>
  <si>
    <t>763131512</t>
  </si>
  <si>
    <t>SDK podhled deska vč.min. vaty tl. 150 mm - m.č. 1.01, 1.02, 1.03, 1.08 a 1.09</t>
  </si>
  <si>
    <t>-760559251</t>
  </si>
  <si>
    <t>37</t>
  </si>
  <si>
    <t>763164300</t>
  </si>
  <si>
    <t xml:space="preserve">SDK obklad  bočních částí světlíků včetně zateplení</t>
  </si>
  <si>
    <t>-1361320555</t>
  </si>
  <si>
    <t>38</t>
  </si>
  <si>
    <t>998763301</t>
  </si>
  <si>
    <t>Přesun hmot tonážní pro sádrokartonové konstrukce v objektech v do 6 m</t>
  </si>
  <si>
    <t>537333962</t>
  </si>
  <si>
    <t>39</t>
  </si>
  <si>
    <t>764518622</t>
  </si>
  <si>
    <t>Svody kruhové včetně objímek, kolen, odskoků z Pz s povrchovou úpravou průměru 100 mm</t>
  </si>
  <si>
    <t>m</t>
  </si>
  <si>
    <t>709763692</t>
  </si>
  <si>
    <t>40</t>
  </si>
  <si>
    <t>764511601</t>
  </si>
  <si>
    <t>Žlab podokapní půlkruhový z Pz s povrchovou úpravou rš 250 mm</t>
  </si>
  <si>
    <t>-47740362</t>
  </si>
  <si>
    <t>41</t>
  </si>
  <si>
    <t>998764101</t>
  </si>
  <si>
    <t>Přesun hmot tonážní pro konstrukce klempířské v objektech v do 6 m</t>
  </si>
  <si>
    <t>-284249287</t>
  </si>
  <si>
    <t>42</t>
  </si>
  <si>
    <t>766622116</t>
  </si>
  <si>
    <t xml:space="preserve">Montáž plastových oken </t>
  </si>
  <si>
    <t>1638008381</t>
  </si>
  <si>
    <t>43</t>
  </si>
  <si>
    <t>61144282</t>
  </si>
  <si>
    <t>okno plastové -- jižní fasáda fixní (1,0 m/1,75 m)</t>
  </si>
  <si>
    <t>-540082633</t>
  </si>
  <si>
    <t>44</t>
  </si>
  <si>
    <t>61140023</t>
  </si>
  <si>
    <t>okno plastové jednokřídlé - jižní fasáda sklopné (1,0 m/1,75 m)</t>
  </si>
  <si>
    <t>-229657617</t>
  </si>
  <si>
    <t>45</t>
  </si>
  <si>
    <t>61144111</t>
  </si>
  <si>
    <t xml:space="preserve">okno plastové jednokřídlové otvíravé a sklápěcí -  m.č. 1.06 (1,150 m/1,45 m)</t>
  </si>
  <si>
    <t>-1629567996</t>
  </si>
  <si>
    <t>46</t>
  </si>
  <si>
    <t>766660300</t>
  </si>
  <si>
    <t>Montáž posuvných dveří - vnitřní posuvné teleskopické dveře (2,0 m/2,0 m)</t>
  </si>
  <si>
    <t>863655530</t>
  </si>
  <si>
    <t>47</t>
  </si>
  <si>
    <t>55329000</t>
  </si>
  <si>
    <t>dveře automatické teleskopické</t>
  </si>
  <si>
    <t>1178702159</t>
  </si>
  <si>
    <t>48</t>
  </si>
  <si>
    <t>766660411</t>
  </si>
  <si>
    <t>Montáž vchodových dveří 1křídlových - prosklené m.č. 1.01 (0,8 m/1,97 m)</t>
  </si>
  <si>
    <t>-572744704</t>
  </si>
  <si>
    <t>49</t>
  </si>
  <si>
    <t>61144163</t>
  </si>
  <si>
    <t>dveře plastové vchodové jednokřídlové otevíravé - prosklené m.č. 1.01 (0,8 m/1,97 m)</t>
  </si>
  <si>
    <t>-1213657159</t>
  </si>
  <si>
    <t>50</t>
  </si>
  <si>
    <t>61144164</t>
  </si>
  <si>
    <t xml:space="preserve">dveře plastové vchodové jednokřídlové otevíravé -  plynová kotelna m.č. 1.13 (0,8 m/1,97 m)</t>
  </si>
  <si>
    <t>363413666</t>
  </si>
  <si>
    <t>51</t>
  </si>
  <si>
    <t>998766101</t>
  </si>
  <si>
    <t>Přesun hmot tonážní pro konstrukce truhlářské v objektech v do 6 m</t>
  </si>
  <si>
    <t>-1355794593</t>
  </si>
  <si>
    <t>52</t>
  </si>
  <si>
    <t>767651210</t>
  </si>
  <si>
    <t xml:space="preserve">Dodávka a montáž vrat -  m.č. 1.03 (2,0 m/2,0 m)</t>
  </si>
  <si>
    <t>2020698663</t>
  </si>
  <si>
    <t>53</t>
  </si>
  <si>
    <t>767660000</t>
  </si>
  <si>
    <t>Kóje pro svářecí pracoviště z pozinku</t>
  </si>
  <si>
    <t>-1982906651</t>
  </si>
  <si>
    <t>54</t>
  </si>
  <si>
    <t>998767101</t>
  </si>
  <si>
    <t>Přesun hmot tonážní pro zámečnické konstrukce v objektech v do 6 m</t>
  </si>
  <si>
    <t>974888916</t>
  </si>
  <si>
    <t>66</t>
  </si>
  <si>
    <t>771274123</t>
  </si>
  <si>
    <t>Montáž obkladů stupnic z dlaždic protiskluzných keramických flexibilní lepidlo š do 300 mm</t>
  </si>
  <si>
    <t>-1686915985</t>
  </si>
  <si>
    <t>68</t>
  </si>
  <si>
    <t>771274242</t>
  </si>
  <si>
    <t>Montáž obkladů podstupnic z dlaždic protiskluzných keramických flexibilní lepidlo v do 200 mm</t>
  </si>
  <si>
    <t>-1397414426</t>
  </si>
  <si>
    <t>67</t>
  </si>
  <si>
    <t>59761433</t>
  </si>
  <si>
    <t>dlaždice keramické slinuté neglazované mrazuvzdorné pro extrémní mechanické namáhání světlé přes 9 do 12 ks/m2</t>
  </si>
  <si>
    <t>-1112365801</t>
  </si>
  <si>
    <t>55</t>
  </si>
  <si>
    <t>771551112</t>
  </si>
  <si>
    <t xml:space="preserve">Montáž podlah z dlaždic teracových do malty </t>
  </si>
  <si>
    <t>916676525</t>
  </si>
  <si>
    <t>56</t>
  </si>
  <si>
    <t>59247374</t>
  </si>
  <si>
    <t>dlaždice teracová 30x30x3,5 cm</t>
  </si>
  <si>
    <t>-1611318570</t>
  </si>
  <si>
    <t>57</t>
  </si>
  <si>
    <t>771574130</t>
  </si>
  <si>
    <t>Montáž podlah keramických - sociální zařízení</t>
  </si>
  <si>
    <t>-71964665</t>
  </si>
  <si>
    <t>58</t>
  </si>
  <si>
    <t>59761290</t>
  </si>
  <si>
    <t>dlaždice keramické</t>
  </si>
  <si>
    <t>-154699470</t>
  </si>
  <si>
    <t>59</t>
  </si>
  <si>
    <t>771990000</t>
  </si>
  <si>
    <t>Vyrovnání podkladu pod dlažbu</t>
  </si>
  <si>
    <t>-1576099363</t>
  </si>
  <si>
    <t>60</t>
  </si>
  <si>
    <t>998771101</t>
  </si>
  <si>
    <t>Přesun hmot tonážní pro podlahy z dlaždic v objektech v do 6 m</t>
  </si>
  <si>
    <t>-1364264673</t>
  </si>
  <si>
    <t>61</t>
  </si>
  <si>
    <t>784321033</t>
  </si>
  <si>
    <t xml:space="preserve">Dvojnásobné  bílé malby</t>
  </si>
  <si>
    <t>1929100010</t>
  </si>
  <si>
    <t>62</t>
  </si>
  <si>
    <t>787313000</t>
  </si>
  <si>
    <t>Nové zasklení střešních světlíků včetně ovládání otevírání</t>
  </si>
  <si>
    <t>-1018699037</t>
  </si>
  <si>
    <t>63</t>
  </si>
  <si>
    <t>998787101</t>
  </si>
  <si>
    <t>Přesun hmot tonážní pro zasklívání v objektech v do 6 m</t>
  </si>
  <si>
    <t>209026545</t>
  </si>
  <si>
    <t>64</t>
  </si>
  <si>
    <t>030001000</t>
  </si>
  <si>
    <t>%</t>
  </si>
  <si>
    <t>210450336</t>
  </si>
  <si>
    <t>65</t>
  </si>
  <si>
    <t>070001000</t>
  </si>
  <si>
    <t>227059055</t>
  </si>
  <si>
    <t>02 - plyn</t>
  </si>
  <si>
    <t>D1 - Demontáž</t>
  </si>
  <si>
    <t xml:space="preserve">D2 - Skříň  regulace (D + M)</t>
  </si>
  <si>
    <t xml:space="preserve">D3 - Plynovodní  rozvody (ze  skříně regulace ke spotřebičům)</t>
  </si>
  <si>
    <t>D4 - Ostatní</t>
  </si>
  <si>
    <t>001</t>
  </si>
  <si>
    <t xml:space="preserve">plynový zářič  12 kW</t>
  </si>
  <si>
    <t>kpl</t>
  </si>
  <si>
    <t>002</t>
  </si>
  <si>
    <t>potrubí do DN 32 vč. tvarovek</t>
  </si>
  <si>
    <t>003</t>
  </si>
  <si>
    <t>potrubí DN 40 vč. tvarovek</t>
  </si>
  <si>
    <t>004</t>
  </si>
  <si>
    <t>potrubí do pr. 76 vč. tvarovek</t>
  </si>
  <si>
    <t>005</t>
  </si>
  <si>
    <t>zaslepení potrubí do pr. 40</t>
  </si>
  <si>
    <t>006</t>
  </si>
  <si>
    <t>regulátor Francel B 25</t>
  </si>
  <si>
    <t>ks</t>
  </si>
  <si>
    <t>007</t>
  </si>
  <si>
    <t>armatury do DN 40</t>
  </si>
  <si>
    <t>008</t>
  </si>
  <si>
    <t>tlakoměr</t>
  </si>
  <si>
    <t>009</t>
  </si>
  <si>
    <t>odpojení plynového kole</t>
  </si>
  <si>
    <t>010</t>
  </si>
  <si>
    <t>demontáž ocelového potrubí odvodu spalin pr. 100 mm vč. tvarovek</t>
  </si>
  <si>
    <t>011</t>
  </si>
  <si>
    <t>vybourání skříně regulátoru 500 x 540 mm vč. přívodu plynu</t>
  </si>
  <si>
    <t>012</t>
  </si>
  <si>
    <t>zkrácení přívodu plynu - lPE D 32</t>
  </si>
  <si>
    <t>013</t>
  </si>
  <si>
    <t>demontáž hl. uzávěru plynu KK DN 25</t>
  </si>
  <si>
    <t>014</t>
  </si>
  <si>
    <t xml:space="preserve">plechová dvířka s rámem, tl. plechu 1,5 mm, 1000 x 1250  mm</t>
  </si>
  <si>
    <t>015</t>
  </si>
  <si>
    <t>zpětná montáž stávajícího HUP DN 25</t>
  </si>
  <si>
    <t>016</t>
  </si>
  <si>
    <t xml:space="preserve">regulátor Al-z8A  (100/2 kPa)+ šroubení</t>
  </si>
  <si>
    <t>017</t>
  </si>
  <si>
    <t>kulový kohout DN 25</t>
  </si>
  <si>
    <t>018</t>
  </si>
  <si>
    <t>kulový kohout DN 50</t>
  </si>
  <si>
    <t>019</t>
  </si>
  <si>
    <t>tlakoměr o 100, 0 - 6 kPa, vč. kohoutu a smyčky</t>
  </si>
  <si>
    <t>020</t>
  </si>
  <si>
    <t>zpětná montáž - tlakoměr o 100, 0 - 400 kPa, vč. kohoutu a smyčky</t>
  </si>
  <si>
    <t>021</t>
  </si>
  <si>
    <t>zpětná montáž - tlakoměr o 100, 0 - 6 kPa, vč. kohoutu a smyčky</t>
  </si>
  <si>
    <t>022</t>
  </si>
  <si>
    <t xml:space="preserve">potrubí  DN 20</t>
  </si>
  <si>
    <t>023</t>
  </si>
  <si>
    <t xml:space="preserve">potrubí  DN 25</t>
  </si>
  <si>
    <t>024</t>
  </si>
  <si>
    <t xml:space="preserve">potrubí  DN 50</t>
  </si>
  <si>
    <t>025</t>
  </si>
  <si>
    <t>koleno 90°, DN 50, R = 1,5 D , PN 16</t>
  </si>
  <si>
    <t>026</t>
  </si>
  <si>
    <t>koleno 90°, DN 25, PN16</t>
  </si>
  <si>
    <t>027</t>
  </si>
  <si>
    <t>redukce DN 32/DN 50</t>
  </si>
  <si>
    <t>028</t>
  </si>
  <si>
    <t>redukce DN 50/DN 80</t>
  </si>
  <si>
    <t>029</t>
  </si>
  <si>
    <t>chránička DN 80, délka do 600 mm, požární odolnost prostupu 30minut</t>
  </si>
  <si>
    <t>030</t>
  </si>
  <si>
    <t>montážní materiál</t>
  </si>
  <si>
    <t>kg</t>
  </si>
  <si>
    <t>031</t>
  </si>
  <si>
    <t>nátěry (třívrstvý nátěr potrubí a ocelových konstrukcí)</t>
  </si>
  <si>
    <t>032</t>
  </si>
  <si>
    <t xml:space="preserve">potrubí  DN 100</t>
  </si>
  <si>
    <t>033</t>
  </si>
  <si>
    <t>potrubí pr. 76/3,6</t>
  </si>
  <si>
    <t>034</t>
  </si>
  <si>
    <t>035</t>
  </si>
  <si>
    <t xml:space="preserve">potrubí  DN 32</t>
  </si>
  <si>
    <t>036</t>
  </si>
  <si>
    <t>037</t>
  </si>
  <si>
    <t xml:space="preserve">potrubí  DN 15</t>
  </si>
  <si>
    <t>74</t>
  </si>
  <si>
    <t>038</t>
  </si>
  <si>
    <t>kulový kohout DN 32</t>
  </si>
  <si>
    <t>76</t>
  </si>
  <si>
    <t>039</t>
  </si>
  <si>
    <t>kulový kohout DN15</t>
  </si>
  <si>
    <t>78</t>
  </si>
  <si>
    <t>040</t>
  </si>
  <si>
    <t>kulový kohout DN15 + zátka</t>
  </si>
  <si>
    <t>80</t>
  </si>
  <si>
    <t>041</t>
  </si>
  <si>
    <t xml:space="preserve">elmg. uzávěr1050.02/P + příruby a těsnění   vč. čidla úniku plynu a připojení na systém měření a regulace</t>
  </si>
  <si>
    <t>82</t>
  </si>
  <si>
    <t>042</t>
  </si>
  <si>
    <t>koleno 90°, DN 100, R = 1,5 D , PN 16</t>
  </si>
  <si>
    <t>84</t>
  </si>
  <si>
    <t>043</t>
  </si>
  <si>
    <t>redukce DN20/DN 15</t>
  </si>
  <si>
    <t>86</t>
  </si>
  <si>
    <t>044</t>
  </si>
  <si>
    <t>redukce DN 32/DN 20</t>
  </si>
  <si>
    <t>88</t>
  </si>
  <si>
    <t>045</t>
  </si>
  <si>
    <t>redukce DN 32/DN 15</t>
  </si>
  <si>
    <t>90</t>
  </si>
  <si>
    <t>046</t>
  </si>
  <si>
    <t>redukce DN 50/ pr. 76</t>
  </si>
  <si>
    <t>92</t>
  </si>
  <si>
    <t>047</t>
  </si>
  <si>
    <t>redukce DN 50/DN 100</t>
  </si>
  <si>
    <t>94</t>
  </si>
  <si>
    <t>048</t>
  </si>
  <si>
    <t>chránička DN 80</t>
  </si>
  <si>
    <t>96</t>
  </si>
  <si>
    <t>049</t>
  </si>
  <si>
    <t>chránička DN 80, délka do 600 mm, požární odolnost prostupu 30 minut</t>
  </si>
  <si>
    <t>98</t>
  </si>
  <si>
    <t>050</t>
  </si>
  <si>
    <t>nátěry (třívrstvý nátěr potrubí a konstrukcí)</t>
  </si>
  <si>
    <t>100</t>
  </si>
  <si>
    <t>051</t>
  </si>
  <si>
    <t>102</t>
  </si>
  <si>
    <t>052</t>
  </si>
  <si>
    <t>zpětná montáž zářiče Midvo</t>
  </si>
  <si>
    <t>104</t>
  </si>
  <si>
    <t>053</t>
  </si>
  <si>
    <t>zpětná montáž KK DN 20</t>
  </si>
  <si>
    <t>106</t>
  </si>
  <si>
    <t>054</t>
  </si>
  <si>
    <t>připojení plynového kotle</t>
  </si>
  <si>
    <t>108</t>
  </si>
  <si>
    <t>055</t>
  </si>
  <si>
    <t>zpětná montáž odkouření - Spiro potrubí pr. 100 mm</t>
  </si>
  <si>
    <t>110</t>
  </si>
  <si>
    <t>056</t>
  </si>
  <si>
    <t>Spiro pr. 100 mm</t>
  </si>
  <si>
    <t>112</t>
  </si>
  <si>
    <t>057</t>
  </si>
  <si>
    <t>koleno Spiro pr. 100/90°</t>
  </si>
  <si>
    <t>114</t>
  </si>
  <si>
    <t>058</t>
  </si>
  <si>
    <t>koleno Spiro pr. 100/45°</t>
  </si>
  <si>
    <t>116</t>
  </si>
  <si>
    <t>059</t>
  </si>
  <si>
    <t xml:space="preserve">demontáž a zpětná montáž ohřívače vody 125 l   vč. odpojení a připojení rozvodů vody a elektro</t>
  </si>
  <si>
    <t>118</t>
  </si>
  <si>
    <t>060</t>
  </si>
  <si>
    <t>revize, zkoušení potrubí</t>
  </si>
  <si>
    <t>120</t>
  </si>
  <si>
    <t>062</t>
  </si>
  <si>
    <t>odvzdušnění potrubí</t>
  </si>
  <si>
    <t>124</t>
  </si>
  <si>
    <t>064</t>
  </si>
  <si>
    <t>přesuny hmot</t>
  </si>
  <si>
    <t>128</t>
  </si>
  <si>
    <t>065</t>
  </si>
  <si>
    <t>uzemnění, pospojování zařízení</t>
  </si>
  <si>
    <t>130</t>
  </si>
  <si>
    <t>066</t>
  </si>
  <si>
    <t>dopravní náklady</t>
  </si>
  <si>
    <t>132</t>
  </si>
  <si>
    <t>03 - ÚT</t>
  </si>
  <si>
    <t>D2 - Rozvod pro VZT</t>
  </si>
  <si>
    <t xml:space="preserve">D3 - Rozvod pro  ÚT</t>
  </si>
  <si>
    <t>0001</t>
  </si>
  <si>
    <t xml:space="preserve">plynový kotel  24 kW vč. odkouření turbo délky do 3 m</t>
  </si>
  <si>
    <t>0002</t>
  </si>
  <si>
    <t>zaslepení střešní konstrukce - krytina plechová</t>
  </si>
  <si>
    <t>0003</t>
  </si>
  <si>
    <t xml:space="preserve">otopné těleso  22-800/900</t>
  </si>
  <si>
    <t>0004</t>
  </si>
  <si>
    <t xml:space="preserve">potrubí  Cu do  pr. 28 vč. tvarovek</t>
  </si>
  <si>
    <t>0005</t>
  </si>
  <si>
    <t>armatury do DN 32</t>
  </si>
  <si>
    <t>0006</t>
  </si>
  <si>
    <t>expanzomat 5 l</t>
  </si>
  <si>
    <t>0007</t>
  </si>
  <si>
    <t xml:space="preserve">sestava dle PD2x, regulace  + panel pro montáž na stěnu  + venkovní sonda</t>
  </si>
  <si>
    <t>0008</t>
  </si>
  <si>
    <t>vertikální koncentrická sada 80/125 + prodloužení 500 mm a 1000 mm, revizní otvor, těsnění</t>
  </si>
  <si>
    <t>0009</t>
  </si>
  <si>
    <t>hydraulický vyrovnávač tlaků pro kaskádu (200 kW)</t>
  </si>
  <si>
    <t>0010</t>
  </si>
  <si>
    <t>sada pro připojení dvou kotlů v kaskádě</t>
  </si>
  <si>
    <t>0011</t>
  </si>
  <si>
    <t>expanzomat 15 l, kulový kohout DN 25 s vypouštěním, odvzdušnění</t>
  </si>
  <si>
    <t>0012</t>
  </si>
  <si>
    <t>sestava -KK DN 50, filtr DN 50, VK DN 15</t>
  </si>
  <si>
    <t>0013</t>
  </si>
  <si>
    <t xml:space="preserve">kombinovaný rozdělovač a sběrač, přívod bokem DN 50,   zpátečka spodem DN 50, 4 x vývod DN 40 (vše vývody závitové), teploměr, 2x tlakoměr</t>
  </si>
  <si>
    <t>0014</t>
  </si>
  <si>
    <t>KK DN 50</t>
  </si>
  <si>
    <t>0015</t>
  </si>
  <si>
    <t xml:space="preserve">vývod z rozdělovače - 2x KK DN 40, čerpadlo UPE 25-60, zpětná klapka DN 40,   VK DN 15</t>
  </si>
  <si>
    <t>0016</t>
  </si>
  <si>
    <t>zpátečka - 2x KK DN 40, regulační KK DN 40, filtr DN 40, VK DN 15, teploměr</t>
  </si>
  <si>
    <t>0017</t>
  </si>
  <si>
    <t>hydrolux DN 25</t>
  </si>
  <si>
    <t>0018</t>
  </si>
  <si>
    <t>návarek pro manostat</t>
  </si>
  <si>
    <t>0019</t>
  </si>
  <si>
    <t>potrubí Cu 42 x 1,5 vč. tvarovek a tepelné izolace tl. 30 mm</t>
  </si>
  <si>
    <t>0020</t>
  </si>
  <si>
    <t>potrubí Cu 35 x 1,5 vč. tvarovek a tepelné izolace tl. 20 mm</t>
  </si>
  <si>
    <t>0021</t>
  </si>
  <si>
    <t>potrubí Cu 28 x 1,0 vč. tvarovek a tepelné izolace tl. 20 mm</t>
  </si>
  <si>
    <t>0022</t>
  </si>
  <si>
    <t>potrubí Cu 28 x 1,0 vč. tvarovek (pro expanzomat)</t>
  </si>
  <si>
    <t>0023</t>
  </si>
  <si>
    <t>kotel dle PD 32 X2,</t>
  </si>
  <si>
    <t>0024</t>
  </si>
  <si>
    <t>regulátor, panel pro připojení a montáž regulátoru na stěnu , sonda výstupní teploty topného systému VF 204, venkovní sonda pro regulátor</t>
  </si>
  <si>
    <t>0025</t>
  </si>
  <si>
    <t>vertikální koncentrická sada 60/100 + prodloužení 500 mm a 1000 mm, revizní otvor, těsnění</t>
  </si>
  <si>
    <t>0026</t>
  </si>
  <si>
    <t>hydraulický vyrovnávač tlaků pro samostatný kotel</t>
  </si>
  <si>
    <t>0027</t>
  </si>
  <si>
    <t>expanzomat 10 l, kulový kohout DN 25 s vypouštěním, odvzdušnění</t>
  </si>
  <si>
    <t>0028</t>
  </si>
  <si>
    <t>sestava -KK DN 40, filtr DN 40, VK DN 15</t>
  </si>
  <si>
    <t>0029</t>
  </si>
  <si>
    <t xml:space="preserve">kombinovaný rozdělovač a sběrač, přívod bokem DN 40, zpátečka spodem DN 40   2x  vývod DN 32 , 2x vývod DN 25 (vše vývody závitové), teploměr, 2x tlakoměr</t>
  </si>
  <si>
    <t>0030</t>
  </si>
  <si>
    <t>KK DN 25</t>
  </si>
  <si>
    <t>0031</t>
  </si>
  <si>
    <t xml:space="preserve">vývod z rozdělovače - 2x KK DN 32, čerpadlo UPE 25-60, zpětná klapka DN 32,      VK DN 15</t>
  </si>
  <si>
    <t>0032</t>
  </si>
  <si>
    <t>zpátečka - 2x KK DN 32, regulační KK DN 32, filtr DN 32, VK DN 15, teploměr</t>
  </si>
  <si>
    <t>0033</t>
  </si>
  <si>
    <t xml:space="preserve">vývod z rozdělovače - 2x KK DN 25, čerpadlo UPE 25-40, zpětná klapka DN 25,      VK DN 15</t>
  </si>
  <si>
    <t>0034</t>
  </si>
  <si>
    <t>zpátečka - 2x KK DN 25, regulační KK DN 25, filtr DN 25, VK DN 15, teploměr</t>
  </si>
  <si>
    <t>0035</t>
  </si>
  <si>
    <t>VK DN 15</t>
  </si>
  <si>
    <t>0036</t>
  </si>
  <si>
    <t>odvzdušňovač</t>
  </si>
  <si>
    <t>0037</t>
  </si>
  <si>
    <t>pevný bod</t>
  </si>
  <si>
    <t>0038</t>
  </si>
  <si>
    <t>potrubí Cu 35 x 1,5 vč. tvarovek a tepelné izolace tl. 30 mm</t>
  </si>
  <si>
    <t>0039</t>
  </si>
  <si>
    <t>potrubí Cu 28 x 1,0 vč. tvarovek a tepoelné izolace</t>
  </si>
  <si>
    <t>0040</t>
  </si>
  <si>
    <t>potrubí Cu 28 x 1,0 vč. tvarovek</t>
  </si>
  <si>
    <t>0041</t>
  </si>
  <si>
    <t>potrubí Cu 22 x 1,0 vč. tvarovek</t>
  </si>
  <si>
    <t>0042</t>
  </si>
  <si>
    <t>potrubí Cu 18 x 1,0 vč. tvarovek</t>
  </si>
  <si>
    <t>0043</t>
  </si>
  <si>
    <t xml:space="preserve">otopné těleso   22 - 1200/600 (typ- délka/výška)</t>
  </si>
  <si>
    <t>0044</t>
  </si>
  <si>
    <t xml:space="preserve">regulační závitový ventil přímý  DN 15</t>
  </si>
  <si>
    <t>0045</t>
  </si>
  <si>
    <t>přímé radiátorové šroubení DN 15</t>
  </si>
  <si>
    <t>0046</t>
  </si>
  <si>
    <t>nátěry (třívrstvý nátěr )</t>
  </si>
  <si>
    <t>0047</t>
  </si>
  <si>
    <t>objímky</t>
  </si>
  <si>
    <t>0048</t>
  </si>
  <si>
    <t>motážní materiál</t>
  </si>
  <si>
    <t>0049</t>
  </si>
  <si>
    <t>tlaková a topná zkouška, revizní zpráva</t>
  </si>
  <si>
    <t>0050</t>
  </si>
  <si>
    <t>zaměření trasy potrubí</t>
  </si>
  <si>
    <t>0051</t>
  </si>
  <si>
    <t>celkové zaregulování</t>
  </si>
  <si>
    <t>0052</t>
  </si>
  <si>
    <t>lešení</t>
  </si>
  <si>
    <t>0053</t>
  </si>
  <si>
    <t>stavební úpravy - průrazy, začištění prostupů</t>
  </si>
  <si>
    <t>0054</t>
  </si>
  <si>
    <t>0056</t>
  </si>
  <si>
    <t>oplechování prostupů odkouření střechou</t>
  </si>
  <si>
    <t>0057</t>
  </si>
  <si>
    <t>0058</t>
  </si>
  <si>
    <t>elektroinstalace, měření a regulace, pospojování zařízení</t>
  </si>
  <si>
    <t>0059</t>
  </si>
  <si>
    <t>uzemnění odvodu spalin nad střechou</t>
  </si>
  <si>
    <t>0060</t>
  </si>
  <si>
    <t>prostupy potrubí s požární odolností</t>
  </si>
  <si>
    <t>04 - VZT</t>
  </si>
  <si>
    <t>D1 - Zařízení č.1 Přívod pro svářecí pracoviště</t>
  </si>
  <si>
    <t>D2 - Zařízení č.2 Přívod pro svářecí pracoviště</t>
  </si>
  <si>
    <t>D3 - Společná sací větev</t>
  </si>
  <si>
    <t>D4 - Přívod zař.č.1</t>
  </si>
  <si>
    <t>D5 - Přívod zař.č.2</t>
  </si>
  <si>
    <t>D6 - Zařízení č.1A - odvod pro svářecí pracoviště</t>
  </si>
  <si>
    <t>D7 - Zařízení č.2A - odvod pro svářecí pracoviště</t>
  </si>
  <si>
    <t>D8 - Odvod zař.č.1A</t>
  </si>
  <si>
    <t>D9 - Odvod zař.č.2A</t>
  </si>
  <si>
    <t>D10 - Odvětrání místnosti bez oken</t>
  </si>
  <si>
    <t>D11 - Úpravy stávajících instalací pro umožnění montáže nového VZT potrubí</t>
  </si>
  <si>
    <t>D12 - Pro zař.č.1</t>
  </si>
  <si>
    <t>D13 - Pro zař.č.2</t>
  </si>
  <si>
    <t>D14 - Společné položky</t>
  </si>
  <si>
    <t>00001</t>
  </si>
  <si>
    <t>podstropní přívodní jednotka s filtrem G4, ventilátorem, teplovodním ohřívačem 80/60stC 43,4kW při vstupní teplotě vzduchu te=-12stC, výstupní teplotě +27stC a 3300m3/h, tlaková ztráta výměníku 5kPa, průtok vody 80/60stC 1,9m3/h, přívod nominální 3300m3/h</t>
  </si>
  <si>
    <t>00002</t>
  </si>
  <si>
    <t>závěsný systém pro zavěšení VZT jednotky pod strop, nutno uvažovat s možným kotvením do stěn přes Hilti profily, pokud strop strojovny neunese dané zatížení</t>
  </si>
  <si>
    <t>00003</t>
  </si>
  <si>
    <t>veškerá nutná čidla pro funkci originálně dodaného MaR jednotky, propojení dodaného MaR VZT jednotky, oživení, uvedení do provozu, revize</t>
  </si>
  <si>
    <t>00004</t>
  </si>
  <si>
    <t>regulační klapka včetně servopohonu 230V, plynulá regulace 0-10V-700x400</t>
  </si>
  <si>
    <t>00005</t>
  </si>
  <si>
    <t>00006</t>
  </si>
  <si>
    <t>00007</t>
  </si>
  <si>
    <t>00008</t>
  </si>
  <si>
    <t>regulační klapka včetně servopohonu 230V, plynulá regulace 0-10V - 700x400</t>
  </si>
  <si>
    <t>00009</t>
  </si>
  <si>
    <t>sací protidešťová žaluzie pozink s pozdením rámem a sítem proti hmyzu - 630x630</t>
  </si>
  <si>
    <t>00010</t>
  </si>
  <si>
    <t>čtyřhranné potrubí ocelový plech pozinkovaný tl.0,8mm - 100% tvarovek</t>
  </si>
  <si>
    <t>00011</t>
  </si>
  <si>
    <t>tepelná izolace z minerální vlny tl.40mm s Al polepem</t>
  </si>
  <si>
    <t>00012</t>
  </si>
  <si>
    <t>nátrubek 700x400-50</t>
  </si>
  <si>
    <t>00013</t>
  </si>
  <si>
    <t>čtyřhranné potrubí ocelový plech pozinkovaný tl.0,8mm - 50% tvarovek</t>
  </si>
  <si>
    <t>00014</t>
  </si>
  <si>
    <t>čtyřhranné potrubí ocelový plech pozinkovaný tl.0,8mm - 30% tvarovek</t>
  </si>
  <si>
    <t>00015</t>
  </si>
  <si>
    <t>tepelná izolace z minerální vlny tl.40mm s Al polepem - izolovat pouze část potrubí ve strojovně VZT</t>
  </si>
  <si>
    <t>00016</t>
  </si>
  <si>
    <t>tepelná izolace z minerální vlny tl.60mm s oplechováním pozinkovaným ocelovým plechem tl.0,6mm - izolovat pouze části potrubí v exteriéru</t>
  </si>
  <si>
    <t>00017</t>
  </si>
  <si>
    <t>nátrubek D125</t>
  </si>
  <si>
    <t>00018</t>
  </si>
  <si>
    <t>spiro D125</t>
  </si>
  <si>
    <t>bm</t>
  </si>
  <si>
    <t>00019</t>
  </si>
  <si>
    <t>ruční regulační klapky pro spiro D125</t>
  </si>
  <si>
    <t>00020</t>
  </si>
  <si>
    <t>tlumič hluku kruhový pro spiro D125 L=900mm</t>
  </si>
  <si>
    <t>00021</t>
  </si>
  <si>
    <t>vložka tlumiče hluku pozink rám a kašírovaný povrch 50x450-1000</t>
  </si>
  <si>
    <t>00022</t>
  </si>
  <si>
    <t>talířový ventil kruhový přívodní plastový D125</t>
  </si>
  <si>
    <t>00023</t>
  </si>
  <si>
    <t>čtyřhranná vyústka přívodní dvouřadá s regulací R1 komfortní hliníková 525x225</t>
  </si>
  <si>
    <t>00024</t>
  </si>
  <si>
    <t>závěsný a spojovací materiál</t>
  </si>
  <si>
    <t>00025</t>
  </si>
  <si>
    <t>00026</t>
  </si>
  <si>
    <t>00027</t>
  </si>
  <si>
    <t xml:space="preserve">tepelná izolace z minerální vlny tl.40mm s Al polepem -  izolovat pouze část potrubí ve strojovně VZT</t>
  </si>
  <si>
    <t>00028</t>
  </si>
  <si>
    <t>00029</t>
  </si>
  <si>
    <t>čtyřhranná vyústka přívodní dvouřadá s regulací R1 komfortní hliníková - 525x225</t>
  </si>
  <si>
    <t>00030</t>
  </si>
  <si>
    <t>čtyřhranná vyústka přívodní dvouřadá s regulací R1 komfortní hliníková - 525x125</t>
  </si>
  <si>
    <t>00031</t>
  </si>
  <si>
    <t>00032</t>
  </si>
  <si>
    <t>vložka tlumiče hluku pozink rám a kašírovaný povrch - 50x315-1000</t>
  </si>
  <si>
    <t>00033</t>
  </si>
  <si>
    <t>ruční regulační klapka čtyřhranná - 200x315</t>
  </si>
  <si>
    <t>00034</t>
  </si>
  <si>
    <t>ruční regulační klapka čtyřhranná - 315x250</t>
  </si>
  <si>
    <t>00035</t>
  </si>
  <si>
    <t>ruční regulační klapka čtyřhranná - 315x200</t>
  </si>
  <si>
    <t>00036</t>
  </si>
  <si>
    <t xml:space="preserve">odvodní radiální ventilátor s dozadu zahnutými lopatkami, motor 3f, izolace třídy F, krytí IP55, včetně rámu, řemenu a napínání, včetně ochranné klece řemenu, nominální odvod 3150m3/h při Dp dopravní celkový = 1500Pa, otáčky 3400ot/min, příkon motoru max </t>
  </si>
  <si>
    <t>00037</t>
  </si>
  <si>
    <t>pružná manžeta sání D300</t>
  </si>
  <si>
    <t>00038</t>
  </si>
  <si>
    <t>pružná manžeta výdechu 404x217</t>
  </si>
  <si>
    <t>00039</t>
  </si>
  <si>
    <t>výfuková hlavice 500x450</t>
  </si>
  <si>
    <t>00040</t>
  </si>
  <si>
    <t>00041</t>
  </si>
  <si>
    <t>vložka tlumiče hluku pozink rám a kašírovaný povrch - 50x450-1000</t>
  </si>
  <si>
    <t>00042</t>
  </si>
  <si>
    <t>00043</t>
  </si>
  <si>
    <t>00044</t>
  </si>
  <si>
    <t>pružná manžeta sání - D300</t>
  </si>
  <si>
    <t>00045</t>
  </si>
  <si>
    <t>pružná manžeta výdechu - 404x217</t>
  </si>
  <si>
    <t>00046</t>
  </si>
  <si>
    <t>výfuková hlavice - 500x450</t>
  </si>
  <si>
    <t>00047</t>
  </si>
  <si>
    <t>00048</t>
  </si>
  <si>
    <t>00049</t>
  </si>
  <si>
    <t>00050</t>
  </si>
  <si>
    <t>spiro přechod - D300/D315</t>
  </si>
  <si>
    <t>00051</t>
  </si>
  <si>
    <t>spiro oblouk - D315/90st</t>
  </si>
  <si>
    <t>00052</t>
  </si>
  <si>
    <t>spiro doměr - D315</t>
  </si>
  <si>
    <t>00053</t>
  </si>
  <si>
    <t>čtyřhranné potrubí ocelový plech pozinkovaný tl.0,8mm - 40% tvarovek</t>
  </si>
  <si>
    <t>00054</t>
  </si>
  <si>
    <t>nátrubek - 200x200</t>
  </si>
  <si>
    <t>00055</t>
  </si>
  <si>
    <t>přechod - 200x200/D200</t>
  </si>
  <si>
    <t>00056</t>
  </si>
  <si>
    <t>ruční regulační klapka pro spiro D200</t>
  </si>
  <si>
    <t>00057</t>
  </si>
  <si>
    <t>spiro 30% tvarovek D200</t>
  </si>
  <si>
    <t>00058</t>
  </si>
  <si>
    <t>odsávací ramena originální výrobek pro svářečská pracoviště, teleskopiské rameno 3bm, hadice sací 3bm s výztužnou spirálou, D160mm minimálně, doporučeno D200mm, se sací hubicí se škrticí klapkou</t>
  </si>
  <si>
    <t>00059</t>
  </si>
  <si>
    <t>závěsný materiál, Hilti profily, šrouby a ostatní pro zavěšení konzoly hadice na zeď případně strop dle finálního umístění jednotlivých svářečských pracovišť</t>
  </si>
  <si>
    <t>00060</t>
  </si>
  <si>
    <t>spiro přechod -D300/D315</t>
  </si>
  <si>
    <t>00061</t>
  </si>
  <si>
    <t>122</t>
  </si>
  <si>
    <t>00062</t>
  </si>
  <si>
    <t>00063</t>
  </si>
  <si>
    <t>126</t>
  </si>
  <si>
    <t>00064</t>
  </si>
  <si>
    <t>00065</t>
  </si>
  <si>
    <t>00066</t>
  </si>
  <si>
    <t>00067</t>
  </si>
  <si>
    <t>spiro 30% tvarovek - D200</t>
  </si>
  <si>
    <t>134</t>
  </si>
  <si>
    <t>00068</t>
  </si>
  <si>
    <t xml:space="preserve">odsávací stůl svářečský 1000x800x850mm s vanou na nečistoty a roštěm pro uchycení přípravků a aretaci materiálu </t>
  </si>
  <si>
    <t>136</t>
  </si>
  <si>
    <t>00069</t>
  </si>
  <si>
    <t>odsávací zákryt nad svářečský stůl vyroben atyp z pozinkovaného ocelového plechu tl.0,8mm s nátrubkem D200mm na horní hraně, rozměry a podoba viz výkresová dokumentace -</t>
  </si>
  <si>
    <t>138</t>
  </si>
  <si>
    <t>00070</t>
  </si>
  <si>
    <t>závěsný materiál, Hilti profily, šrouby a ostatní pro zavěšení potrubí pod stropem hal</t>
  </si>
  <si>
    <t>140</t>
  </si>
  <si>
    <t>00071</t>
  </si>
  <si>
    <t>spiro D160</t>
  </si>
  <si>
    <t>142</t>
  </si>
  <si>
    <t>00072</t>
  </si>
  <si>
    <t>fasádní mřížka plastová nebo pozink kruhová D160</t>
  </si>
  <si>
    <t>144</t>
  </si>
  <si>
    <t>73</t>
  </si>
  <si>
    <t>00073</t>
  </si>
  <si>
    <t>větrací prvek přívodu čerstvého vzduchu do interiéru, ruční nastavení stupně otevření, přeslechový tlumič hluku molitanový pro spiro D160mm</t>
  </si>
  <si>
    <t>146</t>
  </si>
  <si>
    <t>00074</t>
  </si>
  <si>
    <t>demontáž stávajícího potrubí VZT pro odsávání svařoven včetně digestoří nad svářečskými stoly</t>
  </si>
  <si>
    <t>148</t>
  </si>
  <si>
    <t>75</t>
  </si>
  <si>
    <t>00075</t>
  </si>
  <si>
    <t>demontáž ventilátoru ve strojovně VZT a navazujícího potrubí</t>
  </si>
  <si>
    <t>150</t>
  </si>
  <si>
    <t>00076</t>
  </si>
  <si>
    <t>demontáž stávající výfukové hlavice-výfukového kusu</t>
  </si>
  <si>
    <t>152</t>
  </si>
  <si>
    <t>77</t>
  </si>
  <si>
    <t>00077</t>
  </si>
  <si>
    <t>demontáž stávajícího spiro potrubí do D160 - systém odkouření tmavých plynových zářičů</t>
  </si>
  <si>
    <t>154</t>
  </si>
  <si>
    <t>00078</t>
  </si>
  <si>
    <t>odvoz demontovaného stávajícího zařízení na skládku, ekoligická likvidace</t>
  </si>
  <si>
    <t>156</t>
  </si>
  <si>
    <t>79</t>
  </si>
  <si>
    <t>00079</t>
  </si>
  <si>
    <t>posun demontovaného spiro potrubí ke stropu, odskoky pro koordinaci s novým VZT potrubím -systém odkouření tmavých plynových zářičů</t>
  </si>
  <si>
    <t>158</t>
  </si>
  <si>
    <t>00080</t>
  </si>
  <si>
    <t>spiro nové, odskoky, tvarovky a prodloužení tras pro položku výše - systém odkouření tmavých plynových zářičů</t>
  </si>
  <si>
    <t>160</t>
  </si>
  <si>
    <t>81</t>
  </si>
  <si>
    <t>00081</t>
  </si>
  <si>
    <t>montážní a závěsný materiál pro přeložku spiro potrubí D125 - systém odkouření tmavých plynových zářičů</t>
  </si>
  <si>
    <t>162</t>
  </si>
  <si>
    <t>00082</t>
  </si>
  <si>
    <t>revize spalinové cesty</t>
  </si>
  <si>
    <t>164</t>
  </si>
  <si>
    <t>83</t>
  </si>
  <si>
    <t>00083</t>
  </si>
  <si>
    <t>revize plynových tmavých zářičů</t>
  </si>
  <si>
    <t>166</t>
  </si>
  <si>
    <t>00084</t>
  </si>
  <si>
    <t>168</t>
  </si>
  <si>
    <t>85</t>
  </si>
  <si>
    <t>00085</t>
  </si>
  <si>
    <t>posun demontovaného spiro potrubí ke stropu, odskoky pro koordinaci s novým VZT potrubím - systém odkouření tmavých plynových zářičů</t>
  </si>
  <si>
    <t>170</t>
  </si>
  <si>
    <t>00086</t>
  </si>
  <si>
    <t>172</t>
  </si>
  <si>
    <t>87</t>
  </si>
  <si>
    <t>00087</t>
  </si>
  <si>
    <t>174</t>
  </si>
  <si>
    <t>00088</t>
  </si>
  <si>
    <t>176</t>
  </si>
  <si>
    <t>89</t>
  </si>
  <si>
    <t>00089</t>
  </si>
  <si>
    <t>178</t>
  </si>
  <si>
    <t>00090</t>
  </si>
  <si>
    <t>montáž zařízení - uvedena buď na tomto řádku a nebo započtena do cen jednotlivých položek, upřesní dodavatel</t>
  </si>
  <si>
    <t>180</t>
  </si>
  <si>
    <t>91</t>
  </si>
  <si>
    <t>00091</t>
  </si>
  <si>
    <t>doprava společná</t>
  </si>
  <si>
    <t>182</t>
  </si>
  <si>
    <t>00092</t>
  </si>
  <si>
    <t>montážní materiál společný</t>
  </si>
  <si>
    <t>184</t>
  </si>
  <si>
    <t>93</t>
  </si>
  <si>
    <t>00093</t>
  </si>
  <si>
    <t>zaregulování a vystavení protokolu měření množství vzduchu větracího</t>
  </si>
  <si>
    <t>186</t>
  </si>
  <si>
    <t>00094</t>
  </si>
  <si>
    <t>funkční zkouška činnosti MaR, protimrazové ochrany, regulace výkonu ohřívače, funkce havarijního vypínače všech zařízení</t>
  </si>
  <si>
    <t>188</t>
  </si>
  <si>
    <t>95</t>
  </si>
  <si>
    <t>00095</t>
  </si>
  <si>
    <t>měření hluku a vystavení protokolu</t>
  </si>
  <si>
    <t>190</t>
  </si>
  <si>
    <t>00096</t>
  </si>
  <si>
    <t>zaškolení obsluhy</t>
  </si>
  <si>
    <t>192</t>
  </si>
  <si>
    <t>06 - MaR</t>
  </si>
  <si>
    <t>Regulátor VZT vč. víka, průchodek a vypínače, vel. 640x280x120, hmotnost cca 8kg, jistič 20A, přív., odvod. 400V</t>
  </si>
  <si>
    <t>Teploměr do potrubí</t>
  </si>
  <si>
    <t xml:space="preserve">Ovl. panel k regulátoru </t>
  </si>
  <si>
    <t>Dif. snímač tlaku 50-500Pa</t>
  </si>
  <si>
    <t>Snímač teploty příložný</t>
  </si>
  <si>
    <t>Servopohon s vratnou pružinou 24V</t>
  </si>
  <si>
    <t>Servopohon tříbodové ovládání 24V</t>
  </si>
  <si>
    <t>Připojení motoru</t>
  </si>
  <si>
    <t>Připojení oběhového čerpadla</t>
  </si>
  <si>
    <t>Kabel CYKY-J 5x4</t>
  </si>
  <si>
    <t>Kabel CYKY-J 5x2,5</t>
  </si>
  <si>
    <t>Kabel CYKY-J 3x1,5</t>
  </si>
  <si>
    <t>Kabel JYTY 4x1</t>
  </si>
  <si>
    <t>Kabel JYTY 2x1</t>
  </si>
  <si>
    <t>Kabel sdělovací 4x2x0,5</t>
  </si>
  <si>
    <t>Kabelový žlab 60/60 vč. příslušenství</t>
  </si>
  <si>
    <t>Lista vkládací 40/40</t>
  </si>
  <si>
    <t>Lista vkládací 20/20</t>
  </si>
  <si>
    <t>Vodič CY6 zžl</t>
  </si>
  <si>
    <t>Programování regulátorů</t>
  </si>
  <si>
    <t>Zaregulování</t>
  </si>
  <si>
    <t>Zkušební provoz</t>
  </si>
  <si>
    <t>Zhotovení dokumentace skutečného provedení</t>
  </si>
  <si>
    <t>Revize elektro</t>
  </si>
  <si>
    <t>Doprava</t>
  </si>
  <si>
    <t>Likvidace odpadu</t>
  </si>
  <si>
    <t>Zaškolení obsluhy</t>
  </si>
  <si>
    <t>Předání díla</t>
  </si>
  <si>
    <t>Další nespecifikované dodávky a práce</t>
  </si>
  <si>
    <t>05 - elektro</t>
  </si>
  <si>
    <t xml:space="preserve">    741 - Elektroinstalace - silnoproud</t>
  </si>
  <si>
    <t>741112000</t>
  </si>
  <si>
    <t>Krabice nástěnná odbočná IP44</t>
  </si>
  <si>
    <t>1285093434</t>
  </si>
  <si>
    <t>741122600</t>
  </si>
  <si>
    <t xml:space="preserve">Kabel CYKY 5Cx1,5 mm2 </t>
  </si>
  <si>
    <t>24929108</t>
  </si>
  <si>
    <t>741122629</t>
  </si>
  <si>
    <t xml:space="preserve">Kabel CYKY 4x10 mm2 </t>
  </si>
  <si>
    <t>1759975861</t>
  </si>
  <si>
    <t>741122649</t>
  </si>
  <si>
    <t xml:space="preserve">Kabel CYKY 5x10 mm2 </t>
  </si>
  <si>
    <t>282861589</t>
  </si>
  <si>
    <t>741122690</t>
  </si>
  <si>
    <t xml:space="preserve">Kabel CYKY 2Ax1,5 mm2 </t>
  </si>
  <si>
    <t>1592826215</t>
  </si>
  <si>
    <t>741122692</t>
  </si>
  <si>
    <t xml:space="preserve">Kabel CYKY 3Ax1,5 mm2 </t>
  </si>
  <si>
    <t>-290894198</t>
  </si>
  <si>
    <t>741122695</t>
  </si>
  <si>
    <t xml:space="preserve">Kabel CYKY 5Cx6 mm2 </t>
  </si>
  <si>
    <t>-860486099</t>
  </si>
  <si>
    <t>741122793</t>
  </si>
  <si>
    <t xml:space="preserve">Kabel CYKY 3Cx1,5 mm2 </t>
  </si>
  <si>
    <t>598061765</t>
  </si>
  <si>
    <t>741122794</t>
  </si>
  <si>
    <t xml:space="preserve">Kabel CYKY 3Cx2,5 mm2 </t>
  </si>
  <si>
    <t>-1188086429</t>
  </si>
  <si>
    <t>741210000</t>
  </si>
  <si>
    <t>Celoplechový skříňový rozvaděč k přistavení ke zdi, rozměr 60/40/200, IP40, s přístrojovou náplní dle PD</t>
  </si>
  <si>
    <t>-2023172487</t>
  </si>
  <si>
    <t>741220000</t>
  </si>
  <si>
    <t>Rozvodnice na omítku FKV-07-55H- 2/36 , IP44, s přípojovou náplní dle PD</t>
  </si>
  <si>
    <t>1334161611</t>
  </si>
  <si>
    <t>741230000</t>
  </si>
  <si>
    <t>Rozvodnice na omítku FKV-07-55H-2/24 , IP44, s přípojovou náplní dle PD</t>
  </si>
  <si>
    <t>-1170758577</t>
  </si>
  <si>
    <t>741310009</t>
  </si>
  <si>
    <t xml:space="preserve">Spínač  jednopólový pod omítku - kanceláře,soc. prostory</t>
  </si>
  <si>
    <t>-180966325</t>
  </si>
  <si>
    <t>741310049</t>
  </si>
  <si>
    <t>Přepínač střídavý dvojitý - kancelář</t>
  </si>
  <si>
    <t>1894390051</t>
  </si>
  <si>
    <t>741310090</t>
  </si>
  <si>
    <t>Ovladač zapínací s průzorem a orientační doutnavkou - svařovna</t>
  </si>
  <si>
    <t>1173486596</t>
  </si>
  <si>
    <t>741310099</t>
  </si>
  <si>
    <t>Spínač jednopólový na omítku - kotelna</t>
  </si>
  <si>
    <t>2051452052</t>
  </si>
  <si>
    <t>741310291</t>
  </si>
  <si>
    <t>Spínač jednopolový- svařovna</t>
  </si>
  <si>
    <t>-1305559379</t>
  </si>
  <si>
    <t>741310299</t>
  </si>
  <si>
    <t>Přepínač seriový- svařovna</t>
  </si>
  <si>
    <t>296395407</t>
  </si>
  <si>
    <t>741313099</t>
  </si>
  <si>
    <t>Zásuvka jednonásobná na omítku s víčkem - strojovna VZT</t>
  </si>
  <si>
    <t>2037185517</t>
  </si>
  <si>
    <t>741313100</t>
  </si>
  <si>
    <t>Zásuvková rozvodnice, IP44, dle PD / 3x zásuvka/</t>
  </si>
  <si>
    <t>500783143</t>
  </si>
  <si>
    <t>741313200</t>
  </si>
  <si>
    <t>Zásuvková rozvodnice, IP44, dle PD / 4x zásuvka/</t>
  </si>
  <si>
    <t>754446643</t>
  </si>
  <si>
    <t>741313300</t>
  </si>
  <si>
    <t>1117175626</t>
  </si>
  <si>
    <t>741314020</t>
  </si>
  <si>
    <t>Vidlice pětipolová zásuvková 32 A</t>
  </si>
  <si>
    <t>-1503404966</t>
  </si>
  <si>
    <t>741314029</t>
  </si>
  <si>
    <t xml:space="preserve">Vidlice pětipolová zásuvková  16 A</t>
  </si>
  <si>
    <t>1150378339</t>
  </si>
  <si>
    <t>741320000</t>
  </si>
  <si>
    <t>Pojistková skříň na stěnu , 3x50A</t>
  </si>
  <si>
    <t>1312615766</t>
  </si>
  <si>
    <t>741370000</t>
  </si>
  <si>
    <t>Svítidlo zářivkové 2x36W, IP40</t>
  </si>
  <si>
    <t>753422064</t>
  </si>
  <si>
    <t>741371000</t>
  </si>
  <si>
    <t>Svítidlo zářivkové průmyslové 2x36W, IP54</t>
  </si>
  <si>
    <t>-346989057</t>
  </si>
  <si>
    <t>741371100</t>
  </si>
  <si>
    <t>Svítidlo zářivkové průmyslové 2x18W, IP54</t>
  </si>
  <si>
    <t>-282654130</t>
  </si>
  <si>
    <t>741371200</t>
  </si>
  <si>
    <t>Svítidlo zářivkové průmyslové 136 PC E, IP65</t>
  </si>
  <si>
    <t>-337372446</t>
  </si>
  <si>
    <t>741373000</t>
  </si>
  <si>
    <t>Svítidlo venkovní, IP55</t>
  </si>
  <si>
    <t>450595652</t>
  </si>
  <si>
    <t>741374000</t>
  </si>
  <si>
    <t>Svítidlo do sociálního prostoru IP55</t>
  </si>
  <si>
    <t>-1900249719</t>
  </si>
  <si>
    <t>741910300</t>
  </si>
  <si>
    <t>Dvojitý lanový závěs s napínači</t>
  </si>
  <si>
    <t>-1484896686</t>
  </si>
  <si>
    <t>741910400</t>
  </si>
  <si>
    <t>Kabelový drátěný žlab DZ35x150</t>
  </si>
  <si>
    <t>2117410890</t>
  </si>
  <si>
    <t>741910500</t>
  </si>
  <si>
    <t>Kabelový drátěný žlab DZ30x100</t>
  </si>
  <si>
    <t>1389221114</t>
  </si>
  <si>
    <t>07 - ZTI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</si>
  <si>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</si>
  <si>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</si>
  <si>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</si>
  <si>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</si>
  <si>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721171905</t>
  </si>
  <si>
    <t>Potrubí z PP vsazení odbočky do hrdla DN 110</t>
  </si>
  <si>
    <t>-731089249</t>
  </si>
  <si>
    <t>721171900</t>
  </si>
  <si>
    <t>Potrubí z PP propojení potrubí DN 110</t>
  </si>
  <si>
    <t>-1915771652</t>
  </si>
  <si>
    <t>721174044</t>
  </si>
  <si>
    <t>Potrubí kanalizační z PP připojovací DN 70</t>
  </si>
  <si>
    <t>528565187</t>
  </si>
  <si>
    <t>721290111</t>
  </si>
  <si>
    <t>Zkouška těsnosti potrubí kanalizace vodou do DN 125</t>
  </si>
  <si>
    <t>1475914183</t>
  </si>
  <si>
    <t>998721201</t>
  </si>
  <si>
    <t>Přesun hmot procentní pro vnitřní kanalizace v objektech v do 6 m</t>
  </si>
  <si>
    <t>-211655176</t>
  </si>
  <si>
    <t>722174002</t>
  </si>
  <si>
    <t xml:space="preserve">Potrubí vodovodní plastové PPR </t>
  </si>
  <si>
    <t>-1001632486</t>
  </si>
  <si>
    <t>722290226</t>
  </si>
  <si>
    <t xml:space="preserve">Zkouška těsnosti vodovodního potrubí  do DN 50</t>
  </si>
  <si>
    <t>-1478410174</t>
  </si>
  <si>
    <t>722290234</t>
  </si>
  <si>
    <t>Proplach a dezinfekce vodovodního potrubí do DN 80</t>
  </si>
  <si>
    <t>-883355221</t>
  </si>
  <si>
    <t>998722201</t>
  </si>
  <si>
    <t>Přesun hmot procentní pro vnitřní vodovod v objektech v do 6 m</t>
  </si>
  <si>
    <t>558893167</t>
  </si>
  <si>
    <t>725110811</t>
  </si>
  <si>
    <t>Demontáž klozetů splachovací s nádrží</t>
  </si>
  <si>
    <t>795271631</t>
  </si>
  <si>
    <t>725112022</t>
  </si>
  <si>
    <t>Klozet keramický závěsný na nosné stěny s hlubokým splachováním odpad vodorovný</t>
  </si>
  <si>
    <t>-1578600104</t>
  </si>
  <si>
    <t>725121521</t>
  </si>
  <si>
    <t>Pisoárový záchodek automatický s infračerveným senzorem</t>
  </si>
  <si>
    <t>-218239964</t>
  </si>
  <si>
    <t>725130811</t>
  </si>
  <si>
    <t xml:space="preserve">Demontáž pisoárových stání </t>
  </si>
  <si>
    <t>1729351543</t>
  </si>
  <si>
    <t>725210821</t>
  </si>
  <si>
    <t xml:space="preserve">Demontáž umyvadel </t>
  </si>
  <si>
    <t>-465928512</t>
  </si>
  <si>
    <t>725211601</t>
  </si>
  <si>
    <t>Umyvadlo keramické připevněné na stěnu šrouby bílé bez krytu na sifon 500 mm</t>
  </si>
  <si>
    <t>187948092</t>
  </si>
  <si>
    <t>725291511</t>
  </si>
  <si>
    <t xml:space="preserve">Doplňky zařízení koupelen a záchodů plastové dávkovač tekutého mýdla </t>
  </si>
  <si>
    <t>-1193113075</t>
  </si>
  <si>
    <t>725291521</t>
  </si>
  <si>
    <t>Doplňky zařízení koupelen a záchodů plastové zásobník toaletních papírů</t>
  </si>
  <si>
    <t>1287709886</t>
  </si>
  <si>
    <t>725291531</t>
  </si>
  <si>
    <t>Doplňky zařízení koupelen a záchodů plastové zásobník papírových ručníků</t>
  </si>
  <si>
    <t>20860712</t>
  </si>
  <si>
    <t>725822642</t>
  </si>
  <si>
    <t>Baterie umyvadlová automatická senzorová s přívodem teplé a studené vody</t>
  </si>
  <si>
    <t>1585800402</t>
  </si>
  <si>
    <t>998725201</t>
  </si>
  <si>
    <t>Přesun hmot procentní pro zařizovací předměty v objektech v do 6 m</t>
  </si>
  <si>
    <t>722468857</t>
  </si>
  <si>
    <t>726111031</t>
  </si>
  <si>
    <t>Instalační předstěna - klozet s ovládáním zepředu v 1080 mm závěsný do masivní zděné kce</t>
  </si>
  <si>
    <t>-237989242</t>
  </si>
  <si>
    <t>726191002</t>
  </si>
  <si>
    <t>Souprava pro předstěnovou montáž</t>
  </si>
  <si>
    <t>1784019248</t>
  </si>
  <si>
    <t>998726211</t>
  </si>
  <si>
    <t>Přesun hmot procentní pro instalační prefabrikáty v objektech v do 6 m</t>
  </si>
  <si>
    <t>380035602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</si>
</sst>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6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4" fontId="9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18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16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19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8" fillId="0" borderId="16" xfId="0" applyNumberFormat="1" applyFont="1" applyBorder="1" applyAlignment="1" applyProtection="1">
      <alignment vertical="center"/>
    </xf>
    <xf numFmtId="4" fontId="28" fillId="0" borderId="17" xfId="0" applyNumberFormat="1" applyFont="1" applyBorder="1" applyAlignment="1" applyProtection="1">
      <alignment vertical="center"/>
    </xf>
    <xf numFmtId="166" fontId="28" fillId="0" borderId="17" xfId="0" applyNumberFormat="1" applyFont="1" applyBorder="1" applyAlignment="1" applyProtection="1">
      <alignment vertical="center"/>
    </xf>
    <xf numFmtId="4" fontId="28" fillId="0" borderId="1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 applyProtection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 applyProtection="1">
      <alignment vertical="center"/>
    </xf>
    <xf numFmtId="0" fontId="23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3" fillId="6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11" fillId="2" borderId="0" xfId="1" applyFont="1" applyFill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4" fontId="18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left" vertical="center"/>
    </xf>
    <xf numFmtId="4" fontId="29" fillId="0" borderId="0" xfId="0" applyNumberFormat="1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" fontId="23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0" fontId="33" fillId="0" borderId="25" xfId="0" applyFont="1" applyBorder="1" applyAlignment="1" applyProtection="1">
      <alignment horizontal="center" vertical="center"/>
    </xf>
    <xf numFmtId="49" fontId="33" fillId="0" borderId="25" xfId="0" applyNumberFormat="1" applyFont="1" applyBorder="1" applyAlignment="1" applyProtection="1">
      <alignment horizontal="left" vertical="center" wrapText="1"/>
    </xf>
    <xf numFmtId="0" fontId="33" fillId="0" borderId="25" xfId="0" applyFont="1" applyBorder="1" applyAlignment="1" applyProtection="1">
      <alignment horizontal="left" vertical="center" wrapText="1"/>
    </xf>
    <xf numFmtId="0" fontId="33" fillId="0" borderId="25" xfId="0" applyFont="1" applyBorder="1" applyAlignment="1" applyProtection="1">
      <alignment horizontal="center" vertical="center" wrapText="1"/>
    </xf>
    <xf numFmtId="167" fontId="33" fillId="0" borderId="25" xfId="0" applyNumberFormat="1" applyFont="1" applyBorder="1" applyAlignment="1" applyProtection="1">
      <alignment vertical="center"/>
    </xf>
    <xf numFmtId="4" fontId="33" fillId="4" borderId="25" xfId="0" applyNumberFormat="1" applyFont="1" applyFill="1" applyBorder="1" applyAlignment="1" applyProtection="1">
      <alignment vertical="center"/>
      <protection locked="0"/>
    </xf>
    <xf numFmtId="4" fontId="33" fillId="4" borderId="25" xfId="0" applyNumberFormat="1" applyFont="1" applyFill="1" applyBorder="1" applyAlignment="1" applyProtection="1">
      <alignment vertical="center"/>
    </xf>
    <xf numFmtId="4" fontId="33" fillId="0" borderId="25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5" fillId="0" borderId="17" xfId="0" applyNumberFormat="1" applyFont="1" applyBorder="1" applyAlignment="1" applyProtection="1"/>
    <xf numFmtId="4" fontId="5" fillId="0" borderId="17" xfId="0" applyNumberFormat="1" applyFont="1" applyBorder="1" applyAlignment="1" applyProtection="1">
      <alignment vertical="center"/>
    </xf>
    <xf numFmtId="4" fontId="5" fillId="0" borderId="23" xfId="0" applyNumberFormat="1" applyFont="1" applyBorder="1" applyAlignment="1" applyProtection="1"/>
    <xf numFmtId="4" fontId="5" fillId="0" borderId="23" xfId="0" applyNumberFormat="1" applyFont="1" applyBorder="1" applyAlignment="1" applyProtection="1">
      <alignment vertical="center"/>
    </xf>
    <xf numFmtId="4" fontId="23" fillId="0" borderId="23" xfId="0" applyNumberFormat="1" applyFont="1" applyBorder="1" applyAlignment="1" applyProtection="1"/>
    <xf numFmtId="4" fontId="3" fillId="0" borderId="23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theme" Target="theme/theme1.xml" /><Relationship Id="rId12" Type="http://schemas.openxmlformats.org/officeDocument/2006/relationships/calcChain" Target="calcChain.xml" /><Relationship Id="rId13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R2" s="19" t="s">
        <v>8</v>
      </c>
      <c r="BS2" s="20" t="s">
        <v>9</v>
      </c>
      <c r="BT2" s="20" t="s">
        <v>10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ht="36.96" customHeight="1">
      <c r="B4" s="24"/>
      <c r="C4" s="25" t="s">
        <v>12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  <c r="AS4" s="18" t="s">
        <v>13</v>
      </c>
      <c r="BE4" s="28" t="s">
        <v>14</v>
      </c>
      <c r="BS4" s="20" t="s">
        <v>15</v>
      </c>
    </row>
    <row r="5" ht="14.4" customHeight="1">
      <c r="B5" s="24"/>
      <c r="C5" s="29"/>
      <c r="D5" s="30" t="s">
        <v>16</v>
      </c>
      <c r="E5" s="29"/>
      <c r="F5" s="29"/>
      <c r="G5" s="29"/>
      <c r="H5" s="29"/>
      <c r="I5" s="29"/>
      <c r="J5" s="29"/>
      <c r="K5" s="31" t="s">
        <v>17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7"/>
      <c r="BE5" s="32" t="s">
        <v>18</v>
      </c>
      <c r="BS5" s="20" t="s">
        <v>9</v>
      </c>
    </row>
    <row r="6" ht="36.96" customHeight="1">
      <c r="B6" s="24"/>
      <c r="C6" s="29"/>
      <c r="D6" s="33" t="s">
        <v>19</v>
      </c>
      <c r="E6" s="29"/>
      <c r="F6" s="29"/>
      <c r="G6" s="29"/>
      <c r="H6" s="29"/>
      <c r="I6" s="29"/>
      <c r="J6" s="29"/>
      <c r="K6" s="34" t="s">
        <v>20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7"/>
      <c r="BE6" s="35"/>
      <c r="BS6" s="20" t="s">
        <v>9</v>
      </c>
    </row>
    <row r="7" ht="14.4" customHeight="1">
      <c r="B7" s="24"/>
      <c r="C7" s="29"/>
      <c r="D7" s="36" t="s">
        <v>21</v>
      </c>
      <c r="E7" s="29"/>
      <c r="F7" s="29"/>
      <c r="G7" s="29"/>
      <c r="H7" s="29"/>
      <c r="I7" s="29"/>
      <c r="J7" s="29"/>
      <c r="K7" s="31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6" t="s">
        <v>23</v>
      </c>
      <c r="AL7" s="29"/>
      <c r="AM7" s="29"/>
      <c r="AN7" s="31" t="s">
        <v>22</v>
      </c>
      <c r="AO7" s="29"/>
      <c r="AP7" s="29"/>
      <c r="AQ7" s="27"/>
      <c r="BE7" s="35"/>
      <c r="BS7" s="20" t="s">
        <v>9</v>
      </c>
    </row>
    <row r="8" ht="14.4" customHeight="1">
      <c r="B8" s="24"/>
      <c r="C8" s="29"/>
      <c r="D8" s="36" t="s">
        <v>24</v>
      </c>
      <c r="E8" s="29"/>
      <c r="F8" s="29"/>
      <c r="G8" s="29"/>
      <c r="H8" s="29"/>
      <c r="I8" s="29"/>
      <c r="J8" s="29"/>
      <c r="K8" s="31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6" t="s">
        <v>26</v>
      </c>
      <c r="AL8" s="29"/>
      <c r="AM8" s="29"/>
      <c r="AN8" s="37" t="s">
        <v>27</v>
      </c>
      <c r="AO8" s="29"/>
      <c r="AP8" s="29"/>
      <c r="AQ8" s="27"/>
      <c r="BE8" s="35"/>
      <c r="BS8" s="20" t="s">
        <v>9</v>
      </c>
    </row>
    <row r="9" ht="14.4" customHeight="1">
      <c r="B9" s="24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35"/>
      <c r="BS9" s="20" t="s">
        <v>9</v>
      </c>
    </row>
    <row r="10" ht="14.4" customHeight="1">
      <c r="B10" s="24"/>
      <c r="C10" s="29"/>
      <c r="D10" s="36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6" t="s">
        <v>29</v>
      </c>
      <c r="AL10" s="29"/>
      <c r="AM10" s="29"/>
      <c r="AN10" s="31" t="s">
        <v>22</v>
      </c>
      <c r="AO10" s="29"/>
      <c r="AP10" s="29"/>
      <c r="AQ10" s="27"/>
      <c r="BE10" s="35"/>
      <c r="BS10" s="20" t="s">
        <v>9</v>
      </c>
    </row>
    <row r="11" ht="18.48" customHeight="1">
      <c r="B11" s="24"/>
      <c r="C11" s="29"/>
      <c r="D11" s="29"/>
      <c r="E11" s="31" t="s">
        <v>25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6" t="s">
        <v>30</v>
      </c>
      <c r="AL11" s="29"/>
      <c r="AM11" s="29"/>
      <c r="AN11" s="31" t="s">
        <v>22</v>
      </c>
      <c r="AO11" s="29"/>
      <c r="AP11" s="29"/>
      <c r="AQ11" s="27"/>
      <c r="BE11" s="35"/>
      <c r="BS11" s="20" t="s">
        <v>9</v>
      </c>
    </row>
    <row r="12" ht="6.96" customHeight="1">
      <c r="B12" s="2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35"/>
      <c r="BS12" s="20" t="s">
        <v>9</v>
      </c>
    </row>
    <row r="13" ht="14.4" customHeight="1">
      <c r="B13" s="24"/>
      <c r="C13" s="29"/>
      <c r="D13" s="36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6" t="s">
        <v>29</v>
      </c>
      <c r="AL13" s="29"/>
      <c r="AM13" s="29"/>
      <c r="AN13" s="38" t="s">
        <v>32</v>
      </c>
      <c r="AO13" s="29"/>
      <c r="AP13" s="29"/>
      <c r="AQ13" s="27"/>
      <c r="BE13" s="35"/>
      <c r="BS13" s="20" t="s">
        <v>9</v>
      </c>
    </row>
    <row r="14">
      <c r="B14" s="24"/>
      <c r="C14" s="29"/>
      <c r="D14" s="29"/>
      <c r="E14" s="38" t="s">
        <v>32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30</v>
      </c>
      <c r="AL14" s="29"/>
      <c r="AM14" s="29"/>
      <c r="AN14" s="38" t="s">
        <v>32</v>
      </c>
      <c r="AO14" s="29"/>
      <c r="AP14" s="29"/>
      <c r="AQ14" s="27"/>
      <c r="BE14" s="35"/>
      <c r="BS14" s="20" t="s">
        <v>9</v>
      </c>
    </row>
    <row r="15" ht="6.96" customHeight="1">
      <c r="B15" s="24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35"/>
      <c r="BS15" s="20" t="s">
        <v>6</v>
      </c>
    </row>
    <row r="16" ht="14.4" customHeight="1">
      <c r="B16" s="24"/>
      <c r="C16" s="29"/>
      <c r="D16" s="36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6" t="s">
        <v>29</v>
      </c>
      <c r="AL16" s="29"/>
      <c r="AM16" s="29"/>
      <c r="AN16" s="31" t="s">
        <v>22</v>
      </c>
      <c r="AO16" s="29"/>
      <c r="AP16" s="29"/>
      <c r="AQ16" s="27"/>
      <c r="BE16" s="35"/>
      <c r="BS16" s="20" t="s">
        <v>6</v>
      </c>
    </row>
    <row r="17" ht="18.48" customHeight="1">
      <c r="B17" s="24"/>
      <c r="C17" s="29"/>
      <c r="D17" s="29"/>
      <c r="E17" s="31" t="s">
        <v>25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6" t="s">
        <v>30</v>
      </c>
      <c r="AL17" s="29"/>
      <c r="AM17" s="29"/>
      <c r="AN17" s="31" t="s">
        <v>22</v>
      </c>
      <c r="AO17" s="29"/>
      <c r="AP17" s="29"/>
      <c r="AQ17" s="27"/>
      <c r="BE17" s="35"/>
      <c r="BS17" s="20" t="s">
        <v>34</v>
      </c>
    </row>
    <row r="18" ht="6.96" customHeight="1">
      <c r="B18" s="24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35"/>
      <c r="BS18" s="20" t="s">
        <v>9</v>
      </c>
    </row>
    <row r="19" ht="14.4" customHeight="1">
      <c r="B19" s="24"/>
      <c r="C19" s="29"/>
      <c r="D19" s="36" t="s">
        <v>35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6" t="s">
        <v>29</v>
      </c>
      <c r="AL19" s="29"/>
      <c r="AM19" s="29"/>
      <c r="AN19" s="31" t="s">
        <v>22</v>
      </c>
      <c r="AO19" s="29"/>
      <c r="AP19" s="29"/>
      <c r="AQ19" s="27"/>
      <c r="BE19" s="35"/>
      <c r="BS19" s="20" t="s">
        <v>9</v>
      </c>
    </row>
    <row r="20" ht="18.48" customHeight="1">
      <c r="B20" s="24"/>
      <c r="C20" s="29"/>
      <c r="D20" s="29"/>
      <c r="E20" s="31" t="s">
        <v>25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6" t="s">
        <v>30</v>
      </c>
      <c r="AL20" s="29"/>
      <c r="AM20" s="29"/>
      <c r="AN20" s="31" t="s">
        <v>22</v>
      </c>
      <c r="AO20" s="29"/>
      <c r="AP20" s="29"/>
      <c r="AQ20" s="27"/>
      <c r="BE20" s="35"/>
    </row>
    <row r="21" ht="6.96" customHeight="1">
      <c r="B21" s="2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35"/>
    </row>
    <row r="22">
      <c r="B22" s="24"/>
      <c r="C22" s="29"/>
      <c r="D22" s="36" t="s">
        <v>36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35"/>
    </row>
    <row r="23" ht="16.5" customHeight="1">
      <c r="B23" s="24"/>
      <c r="C23" s="29"/>
      <c r="D23" s="29"/>
      <c r="E23" s="40" t="s">
        <v>22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9"/>
      <c r="AP23" s="29"/>
      <c r="AQ23" s="27"/>
      <c r="BE23" s="35"/>
    </row>
    <row r="24" ht="6.96" customHeight="1"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35"/>
    </row>
    <row r="25" ht="6.96" customHeight="1">
      <c r="B25" s="24"/>
      <c r="C25" s="2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29"/>
      <c r="AQ25" s="27"/>
      <c r="BE25" s="35"/>
    </row>
    <row r="26" ht="14.4" customHeight="1">
      <c r="B26" s="24"/>
      <c r="C26" s="29"/>
      <c r="D26" s="42" t="s">
        <v>37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43">
        <f>ROUND(AG87,2)</f>
        <v>0</v>
      </c>
      <c r="AL26" s="29"/>
      <c r="AM26" s="29"/>
      <c r="AN26" s="29"/>
      <c r="AO26" s="29"/>
      <c r="AP26" s="29"/>
      <c r="AQ26" s="27"/>
      <c r="BE26" s="35"/>
    </row>
    <row r="27" ht="14.4" customHeight="1">
      <c r="B27" s="24"/>
      <c r="C27" s="29"/>
      <c r="D27" s="42" t="s">
        <v>38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43">
        <f>ROUND(AG97,2)</f>
        <v>0</v>
      </c>
      <c r="AL27" s="43"/>
      <c r="AM27" s="43"/>
      <c r="AN27" s="43"/>
      <c r="AO27" s="43"/>
      <c r="AP27" s="29"/>
      <c r="AQ27" s="27"/>
      <c r="BE27" s="35"/>
    </row>
    <row r="28" s="1" customFormat="1" ht="6.96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6"/>
      <c r="BE28" s="35"/>
    </row>
    <row r="29" s="1" customFormat="1" ht="25.92" customHeight="1">
      <c r="B29" s="44"/>
      <c r="C29" s="45"/>
      <c r="D29" s="47" t="s">
        <v>39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>
        <f>ROUND(AK26+AK27,2)</f>
        <v>0</v>
      </c>
      <c r="AL29" s="48"/>
      <c r="AM29" s="48"/>
      <c r="AN29" s="48"/>
      <c r="AO29" s="48"/>
      <c r="AP29" s="45"/>
      <c r="AQ29" s="46"/>
      <c r="BE29" s="35"/>
    </row>
    <row r="30" s="1" customFormat="1" ht="6.96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6"/>
      <c r="BE30" s="35"/>
    </row>
    <row r="31" s="2" customFormat="1" ht="14.4" customHeight="1">
      <c r="B31" s="50"/>
      <c r="C31" s="51"/>
      <c r="D31" s="52" t="s">
        <v>40</v>
      </c>
      <c r="E31" s="51"/>
      <c r="F31" s="52" t="s">
        <v>41</v>
      </c>
      <c r="G31" s="51"/>
      <c r="H31" s="51"/>
      <c r="I31" s="51"/>
      <c r="J31" s="51"/>
      <c r="K31" s="51"/>
      <c r="L31" s="53">
        <v>0.20999999999999999</v>
      </c>
      <c r="M31" s="51"/>
      <c r="N31" s="51"/>
      <c r="O31" s="51"/>
      <c r="P31" s="51"/>
      <c r="Q31" s="51"/>
      <c r="R31" s="51"/>
      <c r="S31" s="51"/>
      <c r="T31" s="54" t="s">
        <v>42</v>
      </c>
      <c r="U31" s="51"/>
      <c r="V31" s="51"/>
      <c r="W31" s="55">
        <f>ROUND(AZ87+SUM(CD98:CD102),2)</f>
        <v>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5">
        <f>ROUND(AV87+SUM(BY98:BY102),2)</f>
        <v>0</v>
      </c>
      <c r="AL31" s="51"/>
      <c r="AM31" s="51"/>
      <c r="AN31" s="51"/>
      <c r="AO31" s="51"/>
      <c r="AP31" s="51"/>
      <c r="AQ31" s="56"/>
      <c r="BE31" s="35"/>
    </row>
    <row r="32" s="2" customFormat="1" ht="14.4" customHeight="1">
      <c r="B32" s="50"/>
      <c r="C32" s="51"/>
      <c r="D32" s="51"/>
      <c r="E32" s="51"/>
      <c r="F32" s="52" t="s">
        <v>43</v>
      </c>
      <c r="G32" s="51"/>
      <c r="H32" s="51"/>
      <c r="I32" s="51"/>
      <c r="J32" s="51"/>
      <c r="K32" s="51"/>
      <c r="L32" s="53">
        <v>0.14999999999999999</v>
      </c>
      <c r="M32" s="51"/>
      <c r="N32" s="51"/>
      <c r="O32" s="51"/>
      <c r="P32" s="51"/>
      <c r="Q32" s="51"/>
      <c r="R32" s="51"/>
      <c r="S32" s="51"/>
      <c r="T32" s="54" t="s">
        <v>42</v>
      </c>
      <c r="U32" s="51"/>
      <c r="V32" s="51"/>
      <c r="W32" s="55">
        <f>ROUND(BA87+SUM(CE98:CE102),2)</f>
        <v>0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5">
        <f>ROUND(AW87+SUM(BZ98:BZ102),2)</f>
        <v>0</v>
      </c>
      <c r="AL32" s="51"/>
      <c r="AM32" s="51"/>
      <c r="AN32" s="51"/>
      <c r="AO32" s="51"/>
      <c r="AP32" s="51"/>
      <c r="AQ32" s="56"/>
      <c r="BE32" s="35"/>
    </row>
    <row r="33" hidden="1" s="2" customFormat="1" ht="14.4" customHeight="1">
      <c r="B33" s="50"/>
      <c r="C33" s="51"/>
      <c r="D33" s="51"/>
      <c r="E33" s="51"/>
      <c r="F33" s="52" t="s">
        <v>44</v>
      </c>
      <c r="G33" s="51"/>
      <c r="H33" s="51"/>
      <c r="I33" s="51"/>
      <c r="J33" s="51"/>
      <c r="K33" s="51"/>
      <c r="L33" s="53">
        <v>0.20999999999999999</v>
      </c>
      <c r="M33" s="51"/>
      <c r="N33" s="51"/>
      <c r="O33" s="51"/>
      <c r="P33" s="51"/>
      <c r="Q33" s="51"/>
      <c r="R33" s="51"/>
      <c r="S33" s="51"/>
      <c r="T33" s="54" t="s">
        <v>42</v>
      </c>
      <c r="U33" s="51"/>
      <c r="V33" s="51"/>
      <c r="W33" s="55">
        <f>ROUND(BB87+SUM(CF98:CF102),2)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5">
        <v>0</v>
      </c>
      <c r="AL33" s="51"/>
      <c r="AM33" s="51"/>
      <c r="AN33" s="51"/>
      <c r="AO33" s="51"/>
      <c r="AP33" s="51"/>
      <c r="AQ33" s="56"/>
      <c r="BE33" s="35"/>
    </row>
    <row r="34" hidden="1" s="2" customFormat="1" ht="14.4" customHeight="1">
      <c r="B34" s="50"/>
      <c r="C34" s="51"/>
      <c r="D34" s="51"/>
      <c r="E34" s="51"/>
      <c r="F34" s="52" t="s">
        <v>45</v>
      </c>
      <c r="G34" s="51"/>
      <c r="H34" s="51"/>
      <c r="I34" s="51"/>
      <c r="J34" s="51"/>
      <c r="K34" s="51"/>
      <c r="L34" s="53">
        <v>0.14999999999999999</v>
      </c>
      <c r="M34" s="51"/>
      <c r="N34" s="51"/>
      <c r="O34" s="51"/>
      <c r="P34" s="51"/>
      <c r="Q34" s="51"/>
      <c r="R34" s="51"/>
      <c r="S34" s="51"/>
      <c r="T34" s="54" t="s">
        <v>42</v>
      </c>
      <c r="U34" s="51"/>
      <c r="V34" s="51"/>
      <c r="W34" s="55">
        <f>ROUND(BC87+SUM(CG98:CG102),2)</f>
        <v>0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5">
        <v>0</v>
      </c>
      <c r="AL34" s="51"/>
      <c r="AM34" s="51"/>
      <c r="AN34" s="51"/>
      <c r="AO34" s="51"/>
      <c r="AP34" s="51"/>
      <c r="AQ34" s="56"/>
      <c r="BE34" s="35"/>
    </row>
    <row r="35" hidden="1" s="2" customFormat="1" ht="14.4" customHeight="1">
      <c r="B35" s="50"/>
      <c r="C35" s="51"/>
      <c r="D35" s="51"/>
      <c r="E35" s="51"/>
      <c r="F35" s="52" t="s">
        <v>46</v>
      </c>
      <c r="G35" s="51"/>
      <c r="H35" s="51"/>
      <c r="I35" s="51"/>
      <c r="J35" s="51"/>
      <c r="K35" s="51"/>
      <c r="L35" s="53">
        <v>0</v>
      </c>
      <c r="M35" s="51"/>
      <c r="N35" s="51"/>
      <c r="O35" s="51"/>
      <c r="P35" s="51"/>
      <c r="Q35" s="51"/>
      <c r="R35" s="51"/>
      <c r="S35" s="51"/>
      <c r="T35" s="54" t="s">
        <v>42</v>
      </c>
      <c r="U35" s="51"/>
      <c r="V35" s="51"/>
      <c r="W35" s="55">
        <f>ROUND(BD87+SUM(CH98:CH102),2)</f>
        <v>0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5">
        <v>0</v>
      </c>
      <c r="AL35" s="51"/>
      <c r="AM35" s="51"/>
      <c r="AN35" s="51"/>
      <c r="AO35" s="51"/>
      <c r="AP35" s="51"/>
      <c r="AQ35" s="56"/>
    </row>
    <row r="36" s="1" customFormat="1" ht="6.96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6"/>
    </row>
    <row r="37" s="1" customFormat="1" ht="25.92" customHeight="1">
      <c r="B37" s="44"/>
      <c r="C37" s="57"/>
      <c r="D37" s="58" t="s">
        <v>47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0" t="s">
        <v>48</v>
      </c>
      <c r="U37" s="59"/>
      <c r="V37" s="59"/>
      <c r="W37" s="59"/>
      <c r="X37" s="61" t="s">
        <v>49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2">
        <f>SUM(AK29:AK35)</f>
        <v>0</v>
      </c>
      <c r="AL37" s="59"/>
      <c r="AM37" s="59"/>
      <c r="AN37" s="59"/>
      <c r="AO37" s="63"/>
      <c r="AP37" s="57"/>
      <c r="AQ37" s="46"/>
    </row>
    <row r="38" s="1" customFormat="1" ht="14.4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6"/>
    </row>
    <row r="39"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>
      <c r="B40" s="2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="1" customFormat="1">
      <c r="B49" s="44"/>
      <c r="C49" s="45"/>
      <c r="D49" s="64" t="s">
        <v>50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6"/>
      <c r="AA49" s="45"/>
      <c r="AB49" s="45"/>
      <c r="AC49" s="64" t="s">
        <v>51</v>
      </c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6"/>
      <c r="AP49" s="45"/>
      <c r="AQ49" s="46"/>
    </row>
    <row r="50">
      <c r="B50" s="24"/>
      <c r="C50" s="29"/>
      <c r="D50" s="6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68"/>
      <c r="AA50" s="29"/>
      <c r="AB50" s="29"/>
      <c r="AC50" s="67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68"/>
      <c r="AP50" s="29"/>
      <c r="AQ50" s="27"/>
    </row>
    <row r="51">
      <c r="B51" s="24"/>
      <c r="C51" s="29"/>
      <c r="D51" s="67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68"/>
      <c r="AA51" s="29"/>
      <c r="AB51" s="29"/>
      <c r="AC51" s="67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68"/>
      <c r="AP51" s="29"/>
      <c r="AQ51" s="27"/>
    </row>
    <row r="52">
      <c r="B52" s="24"/>
      <c r="C52" s="29"/>
      <c r="D52" s="6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68"/>
      <c r="AA52" s="29"/>
      <c r="AB52" s="29"/>
      <c r="AC52" s="67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68"/>
      <c r="AP52" s="29"/>
      <c r="AQ52" s="27"/>
    </row>
    <row r="53">
      <c r="B53" s="24"/>
      <c r="C53" s="29"/>
      <c r="D53" s="6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68"/>
      <c r="AA53" s="29"/>
      <c r="AB53" s="29"/>
      <c r="AC53" s="67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68"/>
      <c r="AP53" s="29"/>
      <c r="AQ53" s="27"/>
    </row>
    <row r="54">
      <c r="B54" s="24"/>
      <c r="C54" s="29"/>
      <c r="D54" s="6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68"/>
      <c r="AA54" s="29"/>
      <c r="AB54" s="29"/>
      <c r="AC54" s="67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68"/>
      <c r="AP54" s="29"/>
      <c r="AQ54" s="27"/>
    </row>
    <row r="55">
      <c r="B55" s="24"/>
      <c r="C55" s="29"/>
      <c r="D55" s="6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68"/>
      <c r="AA55" s="29"/>
      <c r="AB55" s="29"/>
      <c r="AC55" s="67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68"/>
      <c r="AP55" s="29"/>
      <c r="AQ55" s="27"/>
    </row>
    <row r="56">
      <c r="B56" s="24"/>
      <c r="C56" s="29"/>
      <c r="D56" s="6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68"/>
      <c r="AA56" s="29"/>
      <c r="AB56" s="29"/>
      <c r="AC56" s="67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68"/>
      <c r="AP56" s="29"/>
      <c r="AQ56" s="27"/>
    </row>
    <row r="57">
      <c r="B57" s="24"/>
      <c r="C57" s="29"/>
      <c r="D57" s="6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68"/>
      <c r="AA57" s="29"/>
      <c r="AB57" s="29"/>
      <c r="AC57" s="67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68"/>
      <c r="AP57" s="29"/>
      <c r="AQ57" s="27"/>
    </row>
    <row r="58" s="1" customFormat="1">
      <c r="B58" s="44"/>
      <c r="C58" s="45"/>
      <c r="D58" s="69" t="s">
        <v>52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 t="s">
        <v>53</v>
      </c>
      <c r="S58" s="70"/>
      <c r="T58" s="70"/>
      <c r="U58" s="70"/>
      <c r="V58" s="70"/>
      <c r="W58" s="70"/>
      <c r="X58" s="70"/>
      <c r="Y58" s="70"/>
      <c r="Z58" s="72"/>
      <c r="AA58" s="45"/>
      <c r="AB58" s="45"/>
      <c r="AC58" s="69" t="s">
        <v>52</v>
      </c>
      <c r="AD58" s="70"/>
      <c r="AE58" s="70"/>
      <c r="AF58" s="70"/>
      <c r="AG58" s="70"/>
      <c r="AH58" s="70"/>
      <c r="AI58" s="70"/>
      <c r="AJ58" s="70"/>
      <c r="AK58" s="70"/>
      <c r="AL58" s="70"/>
      <c r="AM58" s="71" t="s">
        <v>53</v>
      </c>
      <c r="AN58" s="70"/>
      <c r="AO58" s="72"/>
      <c r="AP58" s="45"/>
      <c r="AQ58" s="46"/>
    </row>
    <row r="59">
      <c r="B59" s="24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="1" customFormat="1">
      <c r="B60" s="44"/>
      <c r="C60" s="45"/>
      <c r="D60" s="64" t="s">
        <v>54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6"/>
      <c r="AA60" s="45"/>
      <c r="AB60" s="45"/>
      <c r="AC60" s="64" t="s">
        <v>55</v>
      </c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6"/>
      <c r="AP60" s="45"/>
      <c r="AQ60" s="46"/>
    </row>
    <row r="61">
      <c r="B61" s="24"/>
      <c r="C61" s="29"/>
      <c r="D61" s="6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68"/>
      <c r="AA61" s="29"/>
      <c r="AB61" s="29"/>
      <c r="AC61" s="67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68"/>
      <c r="AP61" s="29"/>
      <c r="AQ61" s="27"/>
    </row>
    <row r="62">
      <c r="B62" s="24"/>
      <c r="C62" s="29"/>
      <c r="D62" s="6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68"/>
      <c r="AA62" s="29"/>
      <c r="AB62" s="29"/>
      <c r="AC62" s="67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68"/>
      <c r="AP62" s="29"/>
      <c r="AQ62" s="27"/>
    </row>
    <row r="63">
      <c r="B63" s="24"/>
      <c r="C63" s="29"/>
      <c r="D63" s="67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68"/>
      <c r="AA63" s="29"/>
      <c r="AB63" s="29"/>
      <c r="AC63" s="67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68"/>
      <c r="AP63" s="29"/>
      <c r="AQ63" s="27"/>
    </row>
    <row r="64">
      <c r="B64" s="24"/>
      <c r="C64" s="29"/>
      <c r="D64" s="67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68"/>
      <c r="AA64" s="29"/>
      <c r="AB64" s="29"/>
      <c r="AC64" s="67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68"/>
      <c r="AP64" s="29"/>
      <c r="AQ64" s="27"/>
    </row>
    <row r="65">
      <c r="B65" s="24"/>
      <c r="C65" s="29"/>
      <c r="D65" s="6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68"/>
      <c r="AA65" s="29"/>
      <c r="AB65" s="29"/>
      <c r="AC65" s="67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68"/>
      <c r="AP65" s="29"/>
      <c r="AQ65" s="27"/>
    </row>
    <row r="66">
      <c r="B66" s="24"/>
      <c r="C66" s="29"/>
      <c r="D66" s="67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68"/>
      <c r="AA66" s="29"/>
      <c r="AB66" s="29"/>
      <c r="AC66" s="67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68"/>
      <c r="AP66" s="29"/>
      <c r="AQ66" s="27"/>
    </row>
    <row r="67">
      <c r="B67" s="24"/>
      <c r="C67" s="29"/>
      <c r="D67" s="67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68"/>
      <c r="AA67" s="29"/>
      <c r="AB67" s="29"/>
      <c r="AC67" s="67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68"/>
      <c r="AP67" s="29"/>
      <c r="AQ67" s="27"/>
    </row>
    <row r="68">
      <c r="B68" s="24"/>
      <c r="C68" s="29"/>
      <c r="D68" s="67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68"/>
      <c r="AA68" s="29"/>
      <c r="AB68" s="29"/>
      <c r="AC68" s="67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68"/>
      <c r="AP68" s="29"/>
      <c r="AQ68" s="27"/>
    </row>
    <row r="69" s="1" customFormat="1">
      <c r="B69" s="44"/>
      <c r="C69" s="45"/>
      <c r="D69" s="69" t="s">
        <v>52</v>
      </c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 t="s">
        <v>53</v>
      </c>
      <c r="S69" s="70"/>
      <c r="T69" s="70"/>
      <c r="U69" s="70"/>
      <c r="V69" s="70"/>
      <c r="W69" s="70"/>
      <c r="X69" s="70"/>
      <c r="Y69" s="70"/>
      <c r="Z69" s="72"/>
      <c r="AA69" s="45"/>
      <c r="AB69" s="45"/>
      <c r="AC69" s="69" t="s">
        <v>52</v>
      </c>
      <c r="AD69" s="70"/>
      <c r="AE69" s="70"/>
      <c r="AF69" s="70"/>
      <c r="AG69" s="70"/>
      <c r="AH69" s="70"/>
      <c r="AI69" s="70"/>
      <c r="AJ69" s="70"/>
      <c r="AK69" s="70"/>
      <c r="AL69" s="70"/>
      <c r="AM69" s="71" t="s">
        <v>53</v>
      </c>
      <c r="AN69" s="70"/>
      <c r="AO69" s="72"/>
      <c r="AP69" s="45"/>
      <c r="AQ69" s="46"/>
    </row>
    <row r="70" s="1" customFormat="1" ht="6.96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6"/>
    </row>
    <row r="71" s="1" customFormat="1" ht="6.96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5" s="1" customFormat="1" ht="6.96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8"/>
    </row>
    <row r="76" s="1" customFormat="1" ht="36.96" customHeight="1">
      <c r="B76" s="44"/>
      <c r="C76" s="25" t="s">
        <v>56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46"/>
    </row>
    <row r="77" s="3" customFormat="1" ht="14.4" customHeight="1">
      <c r="B77" s="79"/>
      <c r="C77" s="36" t="s">
        <v>16</v>
      </c>
      <c r="D77" s="80"/>
      <c r="E77" s="80"/>
      <c r="F77" s="80"/>
      <c r="G77" s="80"/>
      <c r="H77" s="80"/>
      <c r="I77" s="80"/>
      <c r="J77" s="80"/>
      <c r="K77" s="80"/>
      <c r="L77" s="80" t="str">
        <f>K5</f>
        <v>006/18</v>
      </c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1"/>
    </row>
    <row r="78" s="4" customFormat="1" ht="36.96" customHeight="1">
      <c r="B78" s="82"/>
      <c r="C78" s="83" t="s">
        <v>19</v>
      </c>
      <c r="D78" s="84"/>
      <c r="E78" s="84"/>
      <c r="F78" s="84"/>
      <c r="G78" s="84"/>
      <c r="H78" s="84"/>
      <c r="I78" s="84"/>
      <c r="J78" s="84"/>
      <c r="K78" s="84"/>
      <c r="L78" s="85" t="str">
        <f>K6</f>
        <v>Odvětrání svářecích pracovišť na odloučeném pracovišti Tehov 39</v>
      </c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6"/>
    </row>
    <row r="79" s="1" customFormat="1" ht="6.96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6"/>
    </row>
    <row r="80" s="1" customFormat="1">
      <c r="B80" s="44"/>
      <c r="C80" s="36" t="s">
        <v>24</v>
      </c>
      <c r="D80" s="45"/>
      <c r="E80" s="45"/>
      <c r="F80" s="45"/>
      <c r="G80" s="45"/>
      <c r="H80" s="45"/>
      <c r="I80" s="45"/>
      <c r="J80" s="45"/>
      <c r="K80" s="45"/>
      <c r="L80" s="87" t="str">
        <f>IF(K8="","",K8)</f>
        <v xml:space="preserve"> </v>
      </c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36" t="s">
        <v>26</v>
      </c>
      <c r="AJ80" s="45"/>
      <c r="AK80" s="45"/>
      <c r="AL80" s="45"/>
      <c r="AM80" s="88" t="str">
        <f> IF(AN8= "","",AN8)</f>
        <v>2. 3. 2018</v>
      </c>
      <c r="AN80" s="45"/>
      <c r="AO80" s="45"/>
      <c r="AP80" s="45"/>
      <c r="AQ80" s="46"/>
    </row>
    <row r="81" s="1" customFormat="1" ht="6.96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6"/>
    </row>
    <row r="82" s="1" customFormat="1">
      <c r="B82" s="44"/>
      <c r="C82" s="36" t="s">
        <v>28</v>
      </c>
      <c r="D82" s="45"/>
      <c r="E82" s="45"/>
      <c r="F82" s="45"/>
      <c r="G82" s="45"/>
      <c r="H82" s="45"/>
      <c r="I82" s="45"/>
      <c r="J82" s="45"/>
      <c r="K82" s="45"/>
      <c r="L82" s="80" t="str">
        <f>IF(E11= "","",E11)</f>
        <v xml:space="preserve"> </v>
      </c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36" t="s">
        <v>33</v>
      </c>
      <c r="AJ82" s="45"/>
      <c r="AK82" s="45"/>
      <c r="AL82" s="45"/>
      <c r="AM82" s="80" t="str">
        <f>IF(E17="","",E17)</f>
        <v xml:space="preserve"> </v>
      </c>
      <c r="AN82" s="80"/>
      <c r="AO82" s="80"/>
      <c r="AP82" s="80"/>
      <c r="AQ82" s="46"/>
      <c r="AS82" s="89" t="s">
        <v>57</v>
      </c>
      <c r="AT82" s="90"/>
      <c r="AU82" s="91"/>
      <c r="AV82" s="91"/>
      <c r="AW82" s="91"/>
      <c r="AX82" s="91"/>
      <c r="AY82" s="91"/>
      <c r="AZ82" s="91"/>
      <c r="BA82" s="91"/>
      <c r="BB82" s="91"/>
      <c r="BC82" s="91"/>
      <c r="BD82" s="92"/>
    </row>
    <row r="83" s="1" customFormat="1">
      <c r="B83" s="44"/>
      <c r="C83" s="36" t="s">
        <v>31</v>
      </c>
      <c r="D83" s="45"/>
      <c r="E83" s="45"/>
      <c r="F83" s="45"/>
      <c r="G83" s="45"/>
      <c r="H83" s="45"/>
      <c r="I83" s="45"/>
      <c r="J83" s="45"/>
      <c r="K83" s="45"/>
      <c r="L83" s="80" t="str">
        <f>IF(E14= "Vyplň údaj","",E14)</f>
        <v/>
      </c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36" t="s">
        <v>35</v>
      </c>
      <c r="AJ83" s="45"/>
      <c r="AK83" s="45"/>
      <c r="AL83" s="45"/>
      <c r="AM83" s="80" t="str">
        <f>IF(E20="","",E20)</f>
        <v xml:space="preserve"> </v>
      </c>
      <c r="AN83" s="80"/>
      <c r="AO83" s="80"/>
      <c r="AP83" s="80"/>
      <c r="AQ83" s="46"/>
      <c r="AS83" s="93"/>
      <c r="AT83" s="94"/>
      <c r="AU83" s="95"/>
      <c r="AV83" s="95"/>
      <c r="AW83" s="95"/>
      <c r="AX83" s="95"/>
      <c r="AY83" s="95"/>
      <c r="AZ83" s="95"/>
      <c r="BA83" s="95"/>
      <c r="BB83" s="95"/>
      <c r="BC83" s="95"/>
      <c r="BD83" s="96"/>
    </row>
    <row r="84" s="1" customFormat="1" ht="10.8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6"/>
      <c r="AS84" s="97"/>
      <c r="AT84" s="52"/>
      <c r="AU84" s="45"/>
      <c r="AV84" s="45"/>
      <c r="AW84" s="45"/>
      <c r="AX84" s="45"/>
      <c r="AY84" s="45"/>
      <c r="AZ84" s="45"/>
      <c r="BA84" s="45"/>
      <c r="BB84" s="45"/>
      <c r="BC84" s="45"/>
      <c r="BD84" s="98"/>
    </row>
    <row r="85" s="1" customFormat="1" ht="29.28" customHeight="1">
      <c r="B85" s="44"/>
      <c r="C85" s="99" t="s">
        <v>58</v>
      </c>
      <c r="D85" s="100"/>
      <c r="E85" s="100"/>
      <c r="F85" s="100"/>
      <c r="G85" s="100"/>
      <c r="H85" s="101"/>
      <c r="I85" s="102" t="s">
        <v>59</v>
      </c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2" t="s">
        <v>60</v>
      </c>
      <c r="AH85" s="100"/>
      <c r="AI85" s="100"/>
      <c r="AJ85" s="100"/>
      <c r="AK85" s="100"/>
      <c r="AL85" s="100"/>
      <c r="AM85" s="100"/>
      <c r="AN85" s="102" t="s">
        <v>61</v>
      </c>
      <c r="AO85" s="100"/>
      <c r="AP85" s="103"/>
      <c r="AQ85" s="46"/>
      <c r="AS85" s="104" t="s">
        <v>62</v>
      </c>
      <c r="AT85" s="105" t="s">
        <v>63</v>
      </c>
      <c r="AU85" s="105" t="s">
        <v>64</v>
      </c>
      <c r="AV85" s="105" t="s">
        <v>65</v>
      </c>
      <c r="AW85" s="105" t="s">
        <v>66</v>
      </c>
      <c r="AX85" s="105" t="s">
        <v>67</v>
      </c>
      <c r="AY85" s="105" t="s">
        <v>68</v>
      </c>
      <c r="AZ85" s="105" t="s">
        <v>69</v>
      </c>
      <c r="BA85" s="105" t="s">
        <v>70</v>
      </c>
      <c r="BB85" s="105" t="s">
        <v>71</v>
      </c>
      <c r="BC85" s="105" t="s">
        <v>72</v>
      </c>
      <c r="BD85" s="106" t="s">
        <v>73</v>
      </c>
    </row>
    <row r="86" s="1" customFormat="1" ht="10.8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6"/>
      <c r="AS86" s="107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6"/>
    </row>
    <row r="87" s="4" customFormat="1" ht="32.4" customHeight="1">
      <c r="B87" s="82"/>
      <c r="C87" s="108" t="s">
        <v>74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10">
        <f>ROUND(SUM(AG88:AG95),2)</f>
        <v>0</v>
      </c>
      <c r="AH87" s="110"/>
      <c r="AI87" s="110"/>
      <c r="AJ87" s="110"/>
      <c r="AK87" s="110"/>
      <c r="AL87" s="110"/>
      <c r="AM87" s="110"/>
      <c r="AN87" s="111">
        <f>SUM(AG87,AT87)</f>
        <v>0</v>
      </c>
      <c r="AO87" s="111"/>
      <c r="AP87" s="111"/>
      <c r="AQ87" s="86"/>
      <c r="AS87" s="112">
        <f>ROUND(SUM(AS88:AS95),2)</f>
        <v>0</v>
      </c>
      <c r="AT87" s="113">
        <f>ROUND(SUM(AV87:AW87),2)</f>
        <v>0</v>
      </c>
      <c r="AU87" s="114">
        <f>ROUND(SUM(AU88:AU95),5)</f>
        <v>0</v>
      </c>
      <c r="AV87" s="113">
        <f>ROUND(AZ87*L31,2)</f>
        <v>0</v>
      </c>
      <c r="AW87" s="113">
        <f>ROUND(BA87*L32,2)</f>
        <v>0</v>
      </c>
      <c r="AX87" s="113">
        <f>ROUND(BB87*L31,2)</f>
        <v>0</v>
      </c>
      <c r="AY87" s="113">
        <f>ROUND(BC87*L32,2)</f>
        <v>0</v>
      </c>
      <c r="AZ87" s="113">
        <f>ROUND(SUM(AZ88:AZ95),2)</f>
        <v>0</v>
      </c>
      <c r="BA87" s="113">
        <f>ROUND(SUM(BA88:BA95),2)</f>
        <v>0</v>
      </c>
      <c r="BB87" s="113">
        <f>ROUND(SUM(BB88:BB95),2)</f>
        <v>0</v>
      </c>
      <c r="BC87" s="113">
        <f>ROUND(SUM(BC88:BC95),2)</f>
        <v>0</v>
      </c>
      <c r="BD87" s="115">
        <f>ROUND(SUM(BD88:BD95),2)</f>
        <v>0</v>
      </c>
      <c r="BS87" s="116" t="s">
        <v>75</v>
      </c>
      <c r="BT87" s="116" t="s">
        <v>76</v>
      </c>
      <c r="BU87" s="117" t="s">
        <v>77</v>
      </c>
      <c r="BV87" s="116" t="s">
        <v>78</v>
      </c>
      <c r="BW87" s="116" t="s">
        <v>79</v>
      </c>
      <c r="BX87" s="116" t="s">
        <v>80</v>
      </c>
    </row>
    <row r="88" s="5" customFormat="1" ht="16.5" customHeight="1">
      <c r="A88" s="118" t="s">
        <v>81</v>
      </c>
      <c r="B88" s="119"/>
      <c r="C88" s="120"/>
      <c r="D88" s="121" t="s">
        <v>82</v>
      </c>
      <c r="E88" s="121"/>
      <c r="F88" s="121"/>
      <c r="G88" s="121"/>
      <c r="H88" s="121"/>
      <c r="I88" s="122"/>
      <c r="J88" s="121" t="s">
        <v>83</v>
      </c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3">
        <f>'00 - vedlejší rozpočtové ...'!M30</f>
        <v>0</v>
      </c>
      <c r="AH88" s="122"/>
      <c r="AI88" s="122"/>
      <c r="AJ88" s="122"/>
      <c r="AK88" s="122"/>
      <c r="AL88" s="122"/>
      <c r="AM88" s="122"/>
      <c r="AN88" s="123">
        <f>SUM(AG88,AT88)</f>
        <v>0</v>
      </c>
      <c r="AO88" s="122"/>
      <c r="AP88" s="122"/>
      <c r="AQ88" s="124"/>
      <c r="AS88" s="125">
        <f>'00 - vedlejší rozpočtové ...'!M28</f>
        <v>0</v>
      </c>
      <c r="AT88" s="126">
        <f>ROUND(SUM(AV88:AW88),2)</f>
        <v>0</v>
      </c>
      <c r="AU88" s="127">
        <f>'00 - vedlejší rozpočtové ...'!W120</f>
        <v>0</v>
      </c>
      <c r="AV88" s="126">
        <f>'00 - vedlejší rozpočtové ...'!M32</f>
        <v>0</v>
      </c>
      <c r="AW88" s="126">
        <f>'00 - vedlejší rozpočtové ...'!M33</f>
        <v>0</v>
      </c>
      <c r="AX88" s="126">
        <f>'00 - vedlejší rozpočtové ...'!M34</f>
        <v>0</v>
      </c>
      <c r="AY88" s="126">
        <f>'00 - vedlejší rozpočtové ...'!M35</f>
        <v>0</v>
      </c>
      <c r="AZ88" s="126">
        <f>'00 - vedlejší rozpočtové ...'!H32</f>
        <v>0</v>
      </c>
      <c r="BA88" s="126">
        <f>'00 - vedlejší rozpočtové ...'!H33</f>
        <v>0</v>
      </c>
      <c r="BB88" s="126">
        <f>'00 - vedlejší rozpočtové ...'!H34</f>
        <v>0</v>
      </c>
      <c r="BC88" s="126">
        <f>'00 - vedlejší rozpočtové ...'!H35</f>
        <v>0</v>
      </c>
      <c r="BD88" s="128">
        <f>'00 - vedlejší rozpočtové ...'!H36</f>
        <v>0</v>
      </c>
      <c r="BT88" s="129" t="s">
        <v>84</v>
      </c>
      <c r="BV88" s="129" t="s">
        <v>78</v>
      </c>
      <c r="BW88" s="129" t="s">
        <v>85</v>
      </c>
      <c r="BX88" s="129" t="s">
        <v>79</v>
      </c>
    </row>
    <row r="89" s="5" customFormat="1" ht="16.5" customHeight="1">
      <c r="A89" s="118" t="s">
        <v>81</v>
      </c>
      <c r="B89" s="119"/>
      <c r="C89" s="120"/>
      <c r="D89" s="121" t="s">
        <v>86</v>
      </c>
      <c r="E89" s="121"/>
      <c r="F89" s="121"/>
      <c r="G89" s="121"/>
      <c r="H89" s="121"/>
      <c r="I89" s="122"/>
      <c r="J89" s="121" t="s">
        <v>87</v>
      </c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3">
        <f>'01 - stavební část'!M30</f>
        <v>0</v>
      </c>
      <c r="AH89" s="122"/>
      <c r="AI89" s="122"/>
      <c r="AJ89" s="122"/>
      <c r="AK89" s="122"/>
      <c r="AL89" s="122"/>
      <c r="AM89" s="122"/>
      <c r="AN89" s="123">
        <f>SUM(AG89,AT89)</f>
        <v>0</v>
      </c>
      <c r="AO89" s="122"/>
      <c r="AP89" s="122"/>
      <c r="AQ89" s="124"/>
      <c r="AS89" s="125">
        <f>'01 - stavební část'!M28</f>
        <v>0</v>
      </c>
      <c r="AT89" s="126">
        <f>ROUND(SUM(AV89:AW89),2)</f>
        <v>0</v>
      </c>
      <c r="AU89" s="127">
        <f>'01 - stavební část'!W133</f>
        <v>0</v>
      </c>
      <c r="AV89" s="126">
        <f>'01 - stavební část'!M32</f>
        <v>0</v>
      </c>
      <c r="AW89" s="126">
        <f>'01 - stavební část'!M33</f>
        <v>0</v>
      </c>
      <c r="AX89" s="126">
        <f>'01 - stavební část'!M34</f>
        <v>0</v>
      </c>
      <c r="AY89" s="126">
        <f>'01 - stavební část'!M35</f>
        <v>0</v>
      </c>
      <c r="AZ89" s="126">
        <f>'01 - stavební část'!H32</f>
        <v>0</v>
      </c>
      <c r="BA89" s="126">
        <f>'01 - stavební část'!H33</f>
        <v>0</v>
      </c>
      <c r="BB89" s="126">
        <f>'01 - stavební část'!H34</f>
        <v>0</v>
      </c>
      <c r="BC89" s="126">
        <f>'01 - stavební část'!H35</f>
        <v>0</v>
      </c>
      <c r="BD89" s="128">
        <f>'01 - stavební část'!H36</f>
        <v>0</v>
      </c>
      <c r="BT89" s="129" t="s">
        <v>84</v>
      </c>
      <c r="BV89" s="129" t="s">
        <v>78</v>
      </c>
      <c r="BW89" s="129" t="s">
        <v>88</v>
      </c>
      <c r="BX89" s="129" t="s">
        <v>79</v>
      </c>
    </row>
    <row r="90" s="5" customFormat="1" ht="16.5" customHeight="1">
      <c r="A90" s="118" t="s">
        <v>81</v>
      </c>
      <c r="B90" s="119"/>
      <c r="C90" s="120"/>
      <c r="D90" s="121" t="s">
        <v>89</v>
      </c>
      <c r="E90" s="121"/>
      <c r="F90" s="121"/>
      <c r="G90" s="121"/>
      <c r="H90" s="121"/>
      <c r="I90" s="122"/>
      <c r="J90" s="121" t="s">
        <v>90</v>
      </c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3">
        <f>'02 - plyn'!M30</f>
        <v>0</v>
      </c>
      <c r="AH90" s="122"/>
      <c r="AI90" s="122"/>
      <c r="AJ90" s="122"/>
      <c r="AK90" s="122"/>
      <c r="AL90" s="122"/>
      <c r="AM90" s="122"/>
      <c r="AN90" s="123">
        <f>SUM(AG90,AT90)</f>
        <v>0</v>
      </c>
      <c r="AO90" s="122"/>
      <c r="AP90" s="122"/>
      <c r="AQ90" s="124"/>
      <c r="AS90" s="125">
        <f>'02 - plyn'!M28</f>
        <v>0</v>
      </c>
      <c r="AT90" s="126">
        <f>ROUND(SUM(AV90:AW90),2)</f>
        <v>0</v>
      </c>
      <c r="AU90" s="127">
        <f>'02 - plyn'!W119</f>
        <v>0</v>
      </c>
      <c r="AV90" s="126">
        <f>'02 - plyn'!M32</f>
        <v>0</v>
      </c>
      <c r="AW90" s="126">
        <f>'02 - plyn'!M33</f>
        <v>0</v>
      </c>
      <c r="AX90" s="126">
        <f>'02 - plyn'!M34</f>
        <v>0</v>
      </c>
      <c r="AY90" s="126">
        <f>'02 - plyn'!M35</f>
        <v>0</v>
      </c>
      <c r="AZ90" s="126">
        <f>'02 - plyn'!H32</f>
        <v>0</v>
      </c>
      <c r="BA90" s="126">
        <f>'02 - plyn'!H33</f>
        <v>0</v>
      </c>
      <c r="BB90" s="126">
        <f>'02 - plyn'!H34</f>
        <v>0</v>
      </c>
      <c r="BC90" s="126">
        <f>'02 - plyn'!H35</f>
        <v>0</v>
      </c>
      <c r="BD90" s="128">
        <f>'02 - plyn'!H36</f>
        <v>0</v>
      </c>
      <c r="BT90" s="129" t="s">
        <v>84</v>
      </c>
      <c r="BV90" s="129" t="s">
        <v>78</v>
      </c>
      <c r="BW90" s="129" t="s">
        <v>91</v>
      </c>
      <c r="BX90" s="129" t="s">
        <v>79</v>
      </c>
    </row>
    <row r="91" s="5" customFormat="1" ht="16.5" customHeight="1">
      <c r="A91" s="118" t="s">
        <v>81</v>
      </c>
      <c r="B91" s="119"/>
      <c r="C91" s="120"/>
      <c r="D91" s="121" t="s">
        <v>92</v>
      </c>
      <c r="E91" s="121"/>
      <c r="F91" s="121"/>
      <c r="G91" s="121"/>
      <c r="H91" s="121"/>
      <c r="I91" s="122"/>
      <c r="J91" s="121" t="s">
        <v>93</v>
      </c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3">
        <f>'03 - ÚT'!M30</f>
        <v>0</v>
      </c>
      <c r="AH91" s="122"/>
      <c r="AI91" s="122"/>
      <c r="AJ91" s="122"/>
      <c r="AK91" s="122"/>
      <c r="AL91" s="122"/>
      <c r="AM91" s="122"/>
      <c r="AN91" s="123">
        <f>SUM(AG91,AT91)</f>
        <v>0</v>
      </c>
      <c r="AO91" s="122"/>
      <c r="AP91" s="122"/>
      <c r="AQ91" s="124"/>
      <c r="AS91" s="125">
        <f>'03 - ÚT'!M28</f>
        <v>0</v>
      </c>
      <c r="AT91" s="126">
        <f>ROUND(SUM(AV91:AW91),2)</f>
        <v>0</v>
      </c>
      <c r="AU91" s="127">
        <f>'03 - ÚT'!W119</f>
        <v>0</v>
      </c>
      <c r="AV91" s="126">
        <f>'03 - ÚT'!M32</f>
        <v>0</v>
      </c>
      <c r="AW91" s="126">
        <f>'03 - ÚT'!M33</f>
        <v>0</v>
      </c>
      <c r="AX91" s="126">
        <f>'03 - ÚT'!M34</f>
        <v>0</v>
      </c>
      <c r="AY91" s="126">
        <f>'03 - ÚT'!M35</f>
        <v>0</v>
      </c>
      <c r="AZ91" s="126">
        <f>'03 - ÚT'!H32</f>
        <v>0</v>
      </c>
      <c r="BA91" s="126">
        <f>'03 - ÚT'!H33</f>
        <v>0</v>
      </c>
      <c r="BB91" s="126">
        <f>'03 - ÚT'!H34</f>
        <v>0</v>
      </c>
      <c r="BC91" s="126">
        <f>'03 - ÚT'!H35</f>
        <v>0</v>
      </c>
      <c r="BD91" s="128">
        <f>'03 - ÚT'!H36</f>
        <v>0</v>
      </c>
      <c r="BT91" s="129" t="s">
        <v>84</v>
      </c>
      <c r="BV91" s="129" t="s">
        <v>78</v>
      </c>
      <c r="BW91" s="129" t="s">
        <v>94</v>
      </c>
      <c r="BX91" s="129" t="s">
        <v>79</v>
      </c>
    </row>
    <row r="92" s="5" customFormat="1" ht="16.5" customHeight="1">
      <c r="A92" s="118" t="s">
        <v>81</v>
      </c>
      <c r="B92" s="119"/>
      <c r="C92" s="120"/>
      <c r="D92" s="121" t="s">
        <v>95</v>
      </c>
      <c r="E92" s="121"/>
      <c r="F92" s="121"/>
      <c r="G92" s="121"/>
      <c r="H92" s="121"/>
      <c r="I92" s="122"/>
      <c r="J92" s="121" t="s">
        <v>96</v>
      </c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3">
        <f>'04 - VZT'!M30</f>
        <v>0</v>
      </c>
      <c r="AH92" s="122"/>
      <c r="AI92" s="122"/>
      <c r="AJ92" s="122"/>
      <c r="AK92" s="122"/>
      <c r="AL92" s="122"/>
      <c r="AM92" s="122"/>
      <c r="AN92" s="123">
        <f>SUM(AG92,AT92)</f>
        <v>0</v>
      </c>
      <c r="AO92" s="122"/>
      <c r="AP92" s="122"/>
      <c r="AQ92" s="124"/>
      <c r="AS92" s="125">
        <f>'04 - VZT'!M28</f>
        <v>0</v>
      </c>
      <c r="AT92" s="126">
        <f>ROUND(SUM(AV92:AW92),2)</f>
        <v>0</v>
      </c>
      <c r="AU92" s="127">
        <f>'04 - VZT'!W129</f>
        <v>0</v>
      </c>
      <c r="AV92" s="126">
        <f>'04 - VZT'!M32</f>
        <v>0</v>
      </c>
      <c r="AW92" s="126">
        <f>'04 - VZT'!M33</f>
        <v>0</v>
      </c>
      <c r="AX92" s="126">
        <f>'04 - VZT'!M34</f>
        <v>0</v>
      </c>
      <c r="AY92" s="126">
        <f>'04 - VZT'!M35</f>
        <v>0</v>
      </c>
      <c r="AZ92" s="126">
        <f>'04 - VZT'!H32</f>
        <v>0</v>
      </c>
      <c r="BA92" s="126">
        <f>'04 - VZT'!H33</f>
        <v>0</v>
      </c>
      <c r="BB92" s="126">
        <f>'04 - VZT'!H34</f>
        <v>0</v>
      </c>
      <c r="BC92" s="126">
        <f>'04 - VZT'!H35</f>
        <v>0</v>
      </c>
      <c r="BD92" s="128">
        <f>'04 - VZT'!H36</f>
        <v>0</v>
      </c>
      <c r="BT92" s="129" t="s">
        <v>84</v>
      </c>
      <c r="BV92" s="129" t="s">
        <v>78</v>
      </c>
      <c r="BW92" s="129" t="s">
        <v>97</v>
      </c>
      <c r="BX92" s="129" t="s">
        <v>79</v>
      </c>
    </row>
    <row r="93" s="5" customFormat="1" ht="16.5" customHeight="1">
      <c r="A93" s="118" t="s">
        <v>81</v>
      </c>
      <c r="B93" s="119"/>
      <c r="C93" s="120"/>
      <c r="D93" s="121" t="s">
        <v>98</v>
      </c>
      <c r="E93" s="121"/>
      <c r="F93" s="121"/>
      <c r="G93" s="121"/>
      <c r="H93" s="121"/>
      <c r="I93" s="122"/>
      <c r="J93" s="121" t="s">
        <v>99</v>
      </c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3">
        <f>'06 - MaR'!M30</f>
        <v>0</v>
      </c>
      <c r="AH93" s="122"/>
      <c r="AI93" s="122"/>
      <c r="AJ93" s="122"/>
      <c r="AK93" s="122"/>
      <c r="AL93" s="122"/>
      <c r="AM93" s="122"/>
      <c r="AN93" s="123">
        <f>SUM(AG93,AT93)</f>
        <v>0</v>
      </c>
      <c r="AO93" s="122"/>
      <c r="AP93" s="122"/>
      <c r="AQ93" s="124"/>
      <c r="AS93" s="125">
        <f>'06 - MaR'!M28</f>
        <v>0</v>
      </c>
      <c r="AT93" s="126">
        <f>ROUND(SUM(AV93:AW93),2)</f>
        <v>0</v>
      </c>
      <c r="AU93" s="127">
        <f>'06 - MaR'!W115</f>
        <v>0</v>
      </c>
      <c r="AV93" s="126">
        <f>'06 - MaR'!M32</f>
        <v>0</v>
      </c>
      <c r="AW93" s="126">
        <f>'06 - MaR'!M33</f>
        <v>0</v>
      </c>
      <c r="AX93" s="126">
        <f>'06 - MaR'!M34</f>
        <v>0</v>
      </c>
      <c r="AY93" s="126">
        <f>'06 - MaR'!M35</f>
        <v>0</v>
      </c>
      <c r="AZ93" s="126">
        <f>'06 - MaR'!H32</f>
        <v>0</v>
      </c>
      <c r="BA93" s="126">
        <f>'06 - MaR'!H33</f>
        <v>0</v>
      </c>
      <c r="BB93" s="126">
        <f>'06 - MaR'!H34</f>
        <v>0</v>
      </c>
      <c r="BC93" s="126">
        <f>'06 - MaR'!H35</f>
        <v>0</v>
      </c>
      <c r="BD93" s="128">
        <f>'06 - MaR'!H36</f>
        <v>0</v>
      </c>
      <c r="BT93" s="129" t="s">
        <v>84</v>
      </c>
      <c r="BV93" s="129" t="s">
        <v>78</v>
      </c>
      <c r="BW93" s="129" t="s">
        <v>100</v>
      </c>
      <c r="BX93" s="129" t="s">
        <v>79</v>
      </c>
    </row>
    <row r="94" s="5" customFormat="1" ht="16.5" customHeight="1">
      <c r="A94" s="118" t="s">
        <v>81</v>
      </c>
      <c r="B94" s="119"/>
      <c r="C94" s="120"/>
      <c r="D94" s="121" t="s">
        <v>101</v>
      </c>
      <c r="E94" s="121"/>
      <c r="F94" s="121"/>
      <c r="G94" s="121"/>
      <c r="H94" s="121"/>
      <c r="I94" s="122"/>
      <c r="J94" s="121" t="s">
        <v>102</v>
      </c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3">
        <f>'05 - elektro'!M30</f>
        <v>0</v>
      </c>
      <c r="AH94" s="122"/>
      <c r="AI94" s="122"/>
      <c r="AJ94" s="122"/>
      <c r="AK94" s="122"/>
      <c r="AL94" s="122"/>
      <c r="AM94" s="122"/>
      <c r="AN94" s="123">
        <f>SUM(AG94,AT94)</f>
        <v>0</v>
      </c>
      <c r="AO94" s="122"/>
      <c r="AP94" s="122"/>
      <c r="AQ94" s="124"/>
      <c r="AS94" s="125">
        <f>'05 - elektro'!M28</f>
        <v>0</v>
      </c>
      <c r="AT94" s="126">
        <f>ROUND(SUM(AV94:AW94),2)</f>
        <v>0</v>
      </c>
      <c r="AU94" s="127">
        <f>'05 - elektro'!W117</f>
        <v>0</v>
      </c>
      <c r="AV94" s="126">
        <f>'05 - elektro'!M32</f>
        <v>0</v>
      </c>
      <c r="AW94" s="126">
        <f>'05 - elektro'!M33</f>
        <v>0</v>
      </c>
      <c r="AX94" s="126">
        <f>'05 - elektro'!M34</f>
        <v>0</v>
      </c>
      <c r="AY94" s="126">
        <f>'05 - elektro'!M35</f>
        <v>0</v>
      </c>
      <c r="AZ94" s="126">
        <f>'05 - elektro'!H32</f>
        <v>0</v>
      </c>
      <c r="BA94" s="126">
        <f>'05 - elektro'!H33</f>
        <v>0</v>
      </c>
      <c r="BB94" s="126">
        <f>'05 - elektro'!H34</f>
        <v>0</v>
      </c>
      <c r="BC94" s="126">
        <f>'05 - elektro'!H35</f>
        <v>0</v>
      </c>
      <c r="BD94" s="128">
        <f>'05 - elektro'!H36</f>
        <v>0</v>
      </c>
      <c r="BT94" s="129" t="s">
        <v>84</v>
      </c>
      <c r="BV94" s="129" t="s">
        <v>78</v>
      </c>
      <c r="BW94" s="129" t="s">
        <v>103</v>
      </c>
      <c r="BX94" s="129" t="s">
        <v>79</v>
      </c>
    </row>
    <row r="95" s="5" customFormat="1" ht="16.5" customHeight="1">
      <c r="A95" s="118" t="s">
        <v>81</v>
      </c>
      <c r="B95" s="119"/>
      <c r="C95" s="120"/>
      <c r="D95" s="121" t="s">
        <v>104</v>
      </c>
      <c r="E95" s="121"/>
      <c r="F95" s="121"/>
      <c r="G95" s="121"/>
      <c r="H95" s="121"/>
      <c r="I95" s="122"/>
      <c r="J95" s="121" t="s">
        <v>105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'07 - ZTI'!M30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/>
      <c r="AS95" s="130">
        <f>'07 - ZTI'!M28</f>
        <v>0</v>
      </c>
      <c r="AT95" s="131">
        <f>ROUND(SUM(AV95:AW95),2)</f>
        <v>0</v>
      </c>
      <c r="AU95" s="132">
        <f>'07 - ZTI'!W120</f>
        <v>0</v>
      </c>
      <c r="AV95" s="131">
        <f>'07 - ZTI'!M32</f>
        <v>0</v>
      </c>
      <c r="AW95" s="131">
        <f>'07 - ZTI'!M33</f>
        <v>0</v>
      </c>
      <c r="AX95" s="131">
        <f>'07 - ZTI'!M34</f>
        <v>0</v>
      </c>
      <c r="AY95" s="131">
        <f>'07 - ZTI'!M35</f>
        <v>0</v>
      </c>
      <c r="AZ95" s="131">
        <f>'07 - ZTI'!H32</f>
        <v>0</v>
      </c>
      <c r="BA95" s="131">
        <f>'07 - ZTI'!H33</f>
        <v>0</v>
      </c>
      <c r="BB95" s="131">
        <f>'07 - ZTI'!H34</f>
        <v>0</v>
      </c>
      <c r="BC95" s="131">
        <f>'07 - ZTI'!H35</f>
        <v>0</v>
      </c>
      <c r="BD95" s="133">
        <f>'07 - ZTI'!H36</f>
        <v>0</v>
      </c>
      <c r="BT95" s="129" t="s">
        <v>84</v>
      </c>
      <c r="BV95" s="129" t="s">
        <v>78</v>
      </c>
      <c r="BW95" s="129" t="s">
        <v>106</v>
      </c>
      <c r="BX95" s="129" t="s">
        <v>79</v>
      </c>
    </row>
    <row r="96">
      <c r="B96" s="24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7"/>
    </row>
    <row r="97" s="1" customFormat="1" ht="30" customHeight="1">
      <c r="B97" s="44"/>
      <c r="C97" s="108" t="s">
        <v>107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111">
        <f>ROUND(SUM(AG98:AG101),2)</f>
        <v>0</v>
      </c>
      <c r="AH97" s="111"/>
      <c r="AI97" s="111"/>
      <c r="AJ97" s="111"/>
      <c r="AK97" s="111"/>
      <c r="AL97" s="111"/>
      <c r="AM97" s="111"/>
      <c r="AN97" s="111">
        <f>ROUND(SUM(AN98:AN101),2)</f>
        <v>0</v>
      </c>
      <c r="AO97" s="111"/>
      <c r="AP97" s="111"/>
      <c r="AQ97" s="46"/>
      <c r="AS97" s="104" t="s">
        <v>108</v>
      </c>
      <c r="AT97" s="105" t="s">
        <v>109</v>
      </c>
      <c r="AU97" s="105" t="s">
        <v>40</v>
      </c>
      <c r="AV97" s="106" t="s">
        <v>63</v>
      </c>
    </row>
    <row r="98" s="1" customFormat="1" ht="19.92" customHeight="1">
      <c r="B98" s="44"/>
      <c r="C98" s="45"/>
      <c r="D98" s="134" t="s">
        <v>110</v>
      </c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135">
        <f>ROUND(AG87*AS98,2)</f>
        <v>0</v>
      </c>
      <c r="AH98" s="136"/>
      <c r="AI98" s="136"/>
      <c r="AJ98" s="136"/>
      <c r="AK98" s="136"/>
      <c r="AL98" s="136"/>
      <c r="AM98" s="136"/>
      <c r="AN98" s="136">
        <f>ROUND(AG98+AV98,2)</f>
        <v>0</v>
      </c>
      <c r="AO98" s="136"/>
      <c r="AP98" s="136"/>
      <c r="AQ98" s="46"/>
      <c r="AS98" s="137">
        <v>0</v>
      </c>
      <c r="AT98" s="138" t="s">
        <v>111</v>
      </c>
      <c r="AU98" s="138" t="s">
        <v>41</v>
      </c>
      <c r="AV98" s="139">
        <f>ROUND(IF(AU98="základní",AG98*L31,IF(AU98="snížená",AG98*L32,0)),2)</f>
        <v>0</v>
      </c>
      <c r="BV98" s="20" t="s">
        <v>112</v>
      </c>
      <c r="BY98" s="140">
        <f>IF(AU98="základní",AV98,0)</f>
        <v>0</v>
      </c>
      <c r="BZ98" s="140">
        <f>IF(AU98="snížená",AV98,0)</f>
        <v>0</v>
      </c>
      <c r="CA98" s="140">
        <v>0</v>
      </c>
      <c r="CB98" s="140">
        <v>0</v>
      </c>
      <c r="CC98" s="140">
        <v>0</v>
      </c>
      <c r="CD98" s="140">
        <f>IF(AU98="základní",AG98,0)</f>
        <v>0</v>
      </c>
      <c r="CE98" s="140">
        <f>IF(AU98="snížená",AG98,0)</f>
        <v>0</v>
      </c>
      <c r="CF98" s="140">
        <f>IF(AU98="zákl. přenesená",AG98,0)</f>
        <v>0</v>
      </c>
      <c r="CG98" s="140">
        <f>IF(AU98="sníž. přenesená",AG98,0)</f>
        <v>0</v>
      </c>
      <c r="CH98" s="140">
        <f>IF(AU98="nulová",AG98,0)</f>
        <v>0</v>
      </c>
      <c r="CI98" s="20">
        <f>IF(AU98="základní",1,IF(AU98="snížená",2,IF(AU98="zákl. přenesená",4,IF(AU98="sníž. přenesená",5,3))))</f>
        <v>1</v>
      </c>
      <c r="CJ98" s="20">
        <f>IF(AT98="stavební čast",1,IF(8898="investiční čast",2,3))</f>
        <v>1</v>
      </c>
      <c r="CK98" s="20" t="str">
        <f>IF(D98="Vyplň vlastní","","x")</f>
        <v>x</v>
      </c>
    </row>
    <row r="99" s="1" customFormat="1" ht="19.92" customHeight="1">
      <c r="B99" s="44"/>
      <c r="C99" s="45"/>
      <c r="D99" s="141" t="s">
        <v>113</v>
      </c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45"/>
      <c r="AD99" s="45"/>
      <c r="AE99" s="45"/>
      <c r="AF99" s="45"/>
      <c r="AG99" s="135">
        <f>AG87*AS99</f>
        <v>0</v>
      </c>
      <c r="AH99" s="136"/>
      <c r="AI99" s="136"/>
      <c r="AJ99" s="136"/>
      <c r="AK99" s="136"/>
      <c r="AL99" s="136"/>
      <c r="AM99" s="136"/>
      <c r="AN99" s="136">
        <f>AG99+AV99</f>
        <v>0</v>
      </c>
      <c r="AO99" s="136"/>
      <c r="AP99" s="136"/>
      <c r="AQ99" s="46"/>
      <c r="AS99" s="142">
        <v>0</v>
      </c>
      <c r="AT99" s="143" t="s">
        <v>111</v>
      </c>
      <c r="AU99" s="143" t="s">
        <v>41</v>
      </c>
      <c r="AV99" s="144">
        <f>ROUND(IF(AU99="nulová",0,IF(OR(AU99="základní",AU99="zákl. přenesená"),AG99*L31,AG99*L32)),2)</f>
        <v>0</v>
      </c>
      <c r="BV99" s="20" t="s">
        <v>114</v>
      </c>
      <c r="BY99" s="140">
        <f>IF(AU99="základní",AV99,0)</f>
        <v>0</v>
      </c>
      <c r="BZ99" s="140">
        <f>IF(AU99="snížená",AV99,0)</f>
        <v>0</v>
      </c>
      <c r="CA99" s="140">
        <f>IF(AU99="zákl. přenesená",AV99,0)</f>
        <v>0</v>
      </c>
      <c r="CB99" s="140">
        <f>IF(AU99="sníž. přenesená",AV99,0)</f>
        <v>0</v>
      </c>
      <c r="CC99" s="140">
        <f>IF(AU99="nulová",AV99,0)</f>
        <v>0</v>
      </c>
      <c r="CD99" s="140">
        <f>IF(AU99="základní",AG99,0)</f>
        <v>0</v>
      </c>
      <c r="CE99" s="140">
        <f>IF(AU99="snížená",AG99,0)</f>
        <v>0</v>
      </c>
      <c r="CF99" s="140">
        <f>IF(AU99="zákl. přenesená",AG99,0)</f>
        <v>0</v>
      </c>
      <c r="CG99" s="140">
        <f>IF(AU99="sníž. přenesená",AG99,0)</f>
        <v>0</v>
      </c>
      <c r="CH99" s="140">
        <f>IF(AU99="nulová",AG99,0)</f>
        <v>0</v>
      </c>
      <c r="CI99" s="20">
        <f>IF(AU99="základní",1,IF(AU99="snížená",2,IF(AU99="zákl. přenesená",4,IF(AU99="sníž. přenesená",5,3))))</f>
        <v>1</v>
      </c>
      <c r="CJ99" s="20">
        <f>IF(AT99="stavební čast",1,IF(8899="investiční čast",2,3))</f>
        <v>1</v>
      </c>
      <c r="CK99" s="20" t="str">
        <f>IF(D99="Vyplň vlastní","","x")</f>
        <v/>
      </c>
    </row>
    <row r="100" s="1" customFormat="1" ht="19.92" customHeight="1">
      <c r="B100" s="44"/>
      <c r="C100" s="45"/>
      <c r="D100" s="141" t="s">
        <v>113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45"/>
      <c r="AD100" s="45"/>
      <c r="AE100" s="45"/>
      <c r="AF100" s="45"/>
      <c r="AG100" s="135">
        <f>AG87*AS100</f>
        <v>0</v>
      </c>
      <c r="AH100" s="136"/>
      <c r="AI100" s="136"/>
      <c r="AJ100" s="136"/>
      <c r="AK100" s="136"/>
      <c r="AL100" s="136"/>
      <c r="AM100" s="136"/>
      <c r="AN100" s="136">
        <f>AG100+AV100</f>
        <v>0</v>
      </c>
      <c r="AO100" s="136"/>
      <c r="AP100" s="136"/>
      <c r="AQ100" s="46"/>
      <c r="AS100" s="142">
        <v>0</v>
      </c>
      <c r="AT100" s="143" t="s">
        <v>111</v>
      </c>
      <c r="AU100" s="143" t="s">
        <v>41</v>
      </c>
      <c r="AV100" s="144">
        <f>ROUND(IF(AU100="nulová",0,IF(OR(AU100="základní",AU100="zákl. přenesená"),AG100*L31,AG100*L32)),2)</f>
        <v>0</v>
      </c>
      <c r="BV100" s="20" t="s">
        <v>114</v>
      </c>
      <c r="BY100" s="140">
        <f>IF(AU100="základní",AV100,0)</f>
        <v>0</v>
      </c>
      <c r="BZ100" s="140">
        <f>IF(AU100="snížená",AV100,0)</f>
        <v>0</v>
      </c>
      <c r="CA100" s="140">
        <f>IF(AU100="zákl. přenesená",AV100,0)</f>
        <v>0</v>
      </c>
      <c r="CB100" s="140">
        <f>IF(AU100="sníž. přenesená",AV100,0)</f>
        <v>0</v>
      </c>
      <c r="CC100" s="140">
        <f>IF(AU100="nulová",AV100,0)</f>
        <v>0</v>
      </c>
      <c r="CD100" s="140">
        <f>IF(AU100="základní",AG100,0)</f>
        <v>0</v>
      </c>
      <c r="CE100" s="140">
        <f>IF(AU100="snížená",AG100,0)</f>
        <v>0</v>
      </c>
      <c r="CF100" s="140">
        <f>IF(AU100="zákl. přenesená",AG100,0)</f>
        <v>0</v>
      </c>
      <c r="CG100" s="140">
        <f>IF(AU100="sníž. přenesená",AG100,0)</f>
        <v>0</v>
      </c>
      <c r="CH100" s="140">
        <f>IF(AU100="nulová",AG100,0)</f>
        <v>0</v>
      </c>
      <c r="CI100" s="20">
        <f>IF(AU100="základní",1,IF(AU100="snížená",2,IF(AU100="zákl. přenesená",4,IF(AU100="sníž. přenesená",5,3))))</f>
        <v>1</v>
      </c>
      <c r="CJ100" s="20">
        <f>IF(AT100="stavební čast",1,IF(88100="investiční čast",2,3))</f>
        <v>1</v>
      </c>
      <c r="CK100" s="20" t="str">
        <f>IF(D100="Vyplň vlastní","","x")</f>
        <v/>
      </c>
    </row>
    <row r="101" s="1" customFormat="1" ht="19.92" customHeight="1">
      <c r="B101" s="44"/>
      <c r="C101" s="45"/>
      <c r="D101" s="141" t="s">
        <v>113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45"/>
      <c r="AD101" s="45"/>
      <c r="AE101" s="45"/>
      <c r="AF101" s="45"/>
      <c r="AG101" s="135">
        <f>AG87*AS101</f>
        <v>0</v>
      </c>
      <c r="AH101" s="136"/>
      <c r="AI101" s="136"/>
      <c r="AJ101" s="136"/>
      <c r="AK101" s="136"/>
      <c r="AL101" s="136"/>
      <c r="AM101" s="136"/>
      <c r="AN101" s="136">
        <f>AG101+AV101</f>
        <v>0</v>
      </c>
      <c r="AO101" s="136"/>
      <c r="AP101" s="136"/>
      <c r="AQ101" s="46"/>
      <c r="AS101" s="145">
        <v>0</v>
      </c>
      <c r="AT101" s="146" t="s">
        <v>111</v>
      </c>
      <c r="AU101" s="146" t="s">
        <v>41</v>
      </c>
      <c r="AV101" s="147">
        <f>ROUND(IF(AU101="nulová",0,IF(OR(AU101="základní",AU101="zákl. přenesená"),AG101*L31,AG101*L32)),2)</f>
        <v>0</v>
      </c>
      <c r="BV101" s="20" t="s">
        <v>114</v>
      </c>
      <c r="BY101" s="140">
        <f>IF(AU101="základní",AV101,0)</f>
        <v>0</v>
      </c>
      <c r="BZ101" s="140">
        <f>IF(AU101="snížená",AV101,0)</f>
        <v>0</v>
      </c>
      <c r="CA101" s="140">
        <f>IF(AU101="zákl. přenesená",AV101,0)</f>
        <v>0</v>
      </c>
      <c r="CB101" s="140">
        <f>IF(AU101="sníž. přenesená",AV101,0)</f>
        <v>0</v>
      </c>
      <c r="CC101" s="140">
        <f>IF(AU101="nulová",AV101,0)</f>
        <v>0</v>
      </c>
      <c r="CD101" s="140">
        <f>IF(AU101="základní",AG101,0)</f>
        <v>0</v>
      </c>
      <c r="CE101" s="140">
        <f>IF(AU101="snížená",AG101,0)</f>
        <v>0</v>
      </c>
      <c r="CF101" s="140">
        <f>IF(AU101="zákl. přenesená",AG101,0)</f>
        <v>0</v>
      </c>
      <c r="CG101" s="140">
        <f>IF(AU101="sníž. přenesená",AG101,0)</f>
        <v>0</v>
      </c>
      <c r="CH101" s="140">
        <f>IF(AU101="nulová",AG101,0)</f>
        <v>0</v>
      </c>
      <c r="CI101" s="20">
        <f>IF(AU101="základní",1,IF(AU101="snížená",2,IF(AU101="zákl. přenesená",4,IF(AU101="sníž. přenesená",5,3))))</f>
        <v>1</v>
      </c>
      <c r="CJ101" s="20">
        <f>IF(AT101="stavební čast",1,IF(88101="investiční čast",2,3))</f>
        <v>1</v>
      </c>
      <c r="CK101" s="20" t="str">
        <f>IF(D101="Vyplň vlastní","","x")</f>
        <v/>
      </c>
    </row>
    <row r="102" s="1" customFormat="1" ht="10.8" customHeigh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6"/>
    </row>
    <row r="103" s="1" customFormat="1" ht="30" customHeight="1">
      <c r="B103" s="44"/>
      <c r="C103" s="148" t="s">
        <v>115</v>
      </c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50">
        <f>ROUND(AG87+AG97,2)</f>
        <v>0</v>
      </c>
      <c r="AH103" s="150"/>
      <c r="AI103" s="150"/>
      <c r="AJ103" s="150"/>
      <c r="AK103" s="150"/>
      <c r="AL103" s="150"/>
      <c r="AM103" s="150"/>
      <c r="AN103" s="150">
        <f>AN87+AN97</f>
        <v>0</v>
      </c>
      <c r="AO103" s="150"/>
      <c r="AP103" s="150"/>
      <c r="AQ103" s="46"/>
    </row>
    <row r="104" s="1" customFormat="1" ht="6.96" customHeight="1"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5"/>
    </row>
  </sheetData>
  <sheetProtection sheet="1" formatColumns="0" formatRows="0" objects="1" scenarios="1" spinCount="10" saltValue="M3kCjxzuFfTuECli3U+NQW9keeWrLwRTFQRmwmnsrIESv2JavWtnFoqZSCbEzTn8QzFfxiDuT03jbOz4YXt2kA==" hashValue="v9iNNFcKxnPm3IlVkxBtFXgqK2RtIMGzjO+GKouREDXktYE8h6GSLHsJDvMhSKgm7t3VJ9GRwcKAGplhsD32kw==" algorithmName="SHA-512" password="CC35"/>
  <mergeCells count="86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N94:AP94"/>
    <mergeCell ref="AG94:AM94"/>
    <mergeCell ref="D94:H94"/>
    <mergeCell ref="J94:AF94"/>
    <mergeCell ref="AN95:AP95"/>
    <mergeCell ref="AG95:AM95"/>
    <mergeCell ref="D95:H95"/>
    <mergeCell ref="J95:AF95"/>
    <mergeCell ref="AG98:AM98"/>
    <mergeCell ref="AN98:AP98"/>
    <mergeCell ref="D99:AB99"/>
    <mergeCell ref="AG99:AM99"/>
    <mergeCell ref="AN99:AP99"/>
    <mergeCell ref="D100:AB100"/>
    <mergeCell ref="AG100:AM100"/>
    <mergeCell ref="AN100:AP100"/>
    <mergeCell ref="D101:AB101"/>
    <mergeCell ref="AG101:AM101"/>
    <mergeCell ref="AN101:AP101"/>
    <mergeCell ref="AG87:AM87"/>
    <mergeCell ref="AN87:AP87"/>
    <mergeCell ref="AG97:AM97"/>
    <mergeCell ref="AN97:AP97"/>
    <mergeCell ref="AG103:AM103"/>
    <mergeCell ref="AN103:AP103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8:AU102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8:AT102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0 - vedlejší rozpočtové ...'!C2" display="/"/>
    <hyperlink ref="A89" location="'01 - stavební část'!C2" display="/"/>
    <hyperlink ref="A90" location="'02 - plyn'!C2" display="/"/>
    <hyperlink ref="A91" location="'03 - ÚT'!C2" display="/"/>
    <hyperlink ref="A92" location="'04 - VZT'!C2" display="/"/>
    <hyperlink ref="A93" location="'06 - MaR'!C2" display="/"/>
    <hyperlink ref="A94" location="'05 - elektro'!C2" display="/"/>
    <hyperlink ref="A95" location="'07 - ZTI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1"/>
      <c r="B1" s="11"/>
      <c r="C1" s="11"/>
      <c r="D1" s="12" t="s">
        <v>1</v>
      </c>
      <c r="E1" s="11"/>
      <c r="F1" s="13" t="s">
        <v>116</v>
      </c>
      <c r="G1" s="13"/>
      <c r="H1" s="152" t="s">
        <v>117</v>
      </c>
      <c r="I1" s="152"/>
      <c r="J1" s="152"/>
      <c r="K1" s="152"/>
      <c r="L1" s="13" t="s">
        <v>118</v>
      </c>
      <c r="M1" s="11"/>
      <c r="N1" s="11"/>
      <c r="O1" s="12" t="s">
        <v>119</v>
      </c>
      <c r="P1" s="11"/>
      <c r="Q1" s="11"/>
      <c r="R1" s="11"/>
      <c r="S1" s="13" t="s">
        <v>120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85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121</v>
      </c>
    </row>
    <row r="4" ht="36.96" customHeight="1">
      <c r="B4" s="24"/>
      <c r="C4" s="25" t="s">
        <v>122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ht="25.44" customHeight="1">
      <c r="B6" s="24"/>
      <c r="C6" s="29"/>
      <c r="D6" s="36" t="s">
        <v>19</v>
      </c>
      <c r="E6" s="29"/>
      <c r="F6" s="153" t="str">
        <f>'Rekapitulace stavby'!K6</f>
        <v>Odvětrání svářecích pracovišť na odloučeném pracovišti Tehov 39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="1" customFormat="1" ht="32.88" customHeight="1">
      <c r="B7" s="44"/>
      <c r="C7" s="45"/>
      <c r="D7" s="33" t="s">
        <v>123</v>
      </c>
      <c r="E7" s="45"/>
      <c r="F7" s="34" t="s">
        <v>124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6" t="s">
        <v>21</v>
      </c>
      <c r="E8" s="45"/>
      <c r="F8" s="31" t="s">
        <v>22</v>
      </c>
      <c r="G8" s="45"/>
      <c r="H8" s="45"/>
      <c r="I8" s="45"/>
      <c r="J8" s="45"/>
      <c r="K8" s="45"/>
      <c r="L8" s="45"/>
      <c r="M8" s="36" t="s">
        <v>23</v>
      </c>
      <c r="N8" s="45"/>
      <c r="O8" s="31" t="s">
        <v>22</v>
      </c>
      <c r="P8" s="45"/>
      <c r="Q8" s="45"/>
      <c r="R8" s="46"/>
    </row>
    <row r="9" s="1" customFormat="1" ht="14.4" customHeight="1">
      <c r="B9" s="44"/>
      <c r="C9" s="45"/>
      <c r="D9" s="36" t="s">
        <v>24</v>
      </c>
      <c r="E9" s="45"/>
      <c r="F9" s="31" t="s">
        <v>25</v>
      </c>
      <c r="G9" s="45"/>
      <c r="H9" s="45"/>
      <c r="I9" s="45"/>
      <c r="J9" s="45"/>
      <c r="K9" s="45"/>
      <c r="L9" s="45"/>
      <c r="M9" s="36" t="s">
        <v>26</v>
      </c>
      <c r="N9" s="45"/>
      <c r="O9" s="154" t="str">
        <f>'Rekapitulace stavby'!AN8</f>
        <v>2. 3. 2018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6" t="s">
        <v>28</v>
      </c>
      <c r="E11" s="45"/>
      <c r="F11" s="45"/>
      <c r="G11" s="45"/>
      <c r="H11" s="45"/>
      <c r="I11" s="45"/>
      <c r="J11" s="45"/>
      <c r="K11" s="45"/>
      <c r="L11" s="45"/>
      <c r="M11" s="36" t="s">
        <v>29</v>
      </c>
      <c r="N11" s="45"/>
      <c r="O11" s="31" t="str">
        <f>IF('Rekapitulace stavby'!AN10="","",'Rekapitulace stavby'!AN10)</f>
        <v/>
      </c>
      <c r="P11" s="31"/>
      <c r="Q11" s="45"/>
      <c r="R11" s="46"/>
    </row>
    <row r="12" s="1" customFormat="1" ht="18" customHeight="1">
      <c r="B12" s="44"/>
      <c r="C12" s="45"/>
      <c r="D12" s="45"/>
      <c r="E12" s="31" t="str">
        <f>IF('Rekapitulace stavby'!E11="","",'Rekapitulace stavby'!E11)</f>
        <v xml:space="preserve"> </v>
      </c>
      <c r="F12" s="45"/>
      <c r="G12" s="45"/>
      <c r="H12" s="45"/>
      <c r="I12" s="45"/>
      <c r="J12" s="45"/>
      <c r="K12" s="45"/>
      <c r="L12" s="45"/>
      <c r="M12" s="36" t="s">
        <v>30</v>
      </c>
      <c r="N12" s="45"/>
      <c r="O12" s="31" t="str">
        <f>IF('Rekapitulace stavby'!AN11="","",'Rekapitulace stavby'!AN11)</f>
        <v/>
      </c>
      <c r="P12" s="31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6" t="s">
        <v>31</v>
      </c>
      <c r="E14" s="45"/>
      <c r="F14" s="45"/>
      <c r="G14" s="45"/>
      <c r="H14" s="45"/>
      <c r="I14" s="45"/>
      <c r="J14" s="45"/>
      <c r="K14" s="45"/>
      <c r="L14" s="45"/>
      <c r="M14" s="36" t="s">
        <v>29</v>
      </c>
      <c r="N14" s="45"/>
      <c r="O14" s="37" t="str">
        <f>IF('Rekapitulace stavby'!AN13="","",'Rekapitulace stavby'!AN13)</f>
        <v>Vyplň údaj</v>
      </c>
      <c r="P14" s="31"/>
      <c r="Q14" s="45"/>
      <c r="R14" s="46"/>
    </row>
    <row r="15" s="1" customFormat="1" ht="18" customHeight="1">
      <c r="B15" s="44"/>
      <c r="C15" s="45"/>
      <c r="D15" s="45"/>
      <c r="E15" s="37" t="str">
        <f>IF('Rekapitulace stavby'!E14="","",'Rekapitulace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30</v>
      </c>
      <c r="N15" s="45"/>
      <c r="O15" s="37" t="str">
        <f>IF('Rekapitulace stavby'!AN14="","",'Rekapitulace stavby'!AN14)</f>
        <v>Vyplň údaj</v>
      </c>
      <c r="P15" s="31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6" t="s">
        <v>33</v>
      </c>
      <c r="E17" s="45"/>
      <c r="F17" s="45"/>
      <c r="G17" s="45"/>
      <c r="H17" s="45"/>
      <c r="I17" s="45"/>
      <c r="J17" s="45"/>
      <c r="K17" s="45"/>
      <c r="L17" s="45"/>
      <c r="M17" s="36" t="s">
        <v>29</v>
      </c>
      <c r="N17" s="45"/>
      <c r="O17" s="31" t="str">
        <f>IF('Rekapitulace stavby'!AN16="","",'Rekapitulace stavby'!AN16)</f>
        <v/>
      </c>
      <c r="P17" s="31"/>
      <c r="Q17" s="45"/>
      <c r="R17" s="46"/>
    </row>
    <row r="18" s="1" customFormat="1" ht="18" customHeight="1">
      <c r="B18" s="44"/>
      <c r="C18" s="45"/>
      <c r="D18" s="45"/>
      <c r="E18" s="31" t="str">
        <f>IF('Rekapitulace stavby'!E17="","",'Rekapitulace stavby'!E17)</f>
        <v xml:space="preserve"> </v>
      </c>
      <c r="F18" s="45"/>
      <c r="G18" s="45"/>
      <c r="H18" s="45"/>
      <c r="I18" s="45"/>
      <c r="J18" s="45"/>
      <c r="K18" s="45"/>
      <c r="L18" s="45"/>
      <c r="M18" s="36" t="s">
        <v>30</v>
      </c>
      <c r="N18" s="45"/>
      <c r="O18" s="31" t="str">
        <f>IF('Rekapitulace stavby'!AN17="","",'Rekapitulace stavby'!AN17)</f>
        <v/>
      </c>
      <c r="P18" s="31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6" t="s">
        <v>35</v>
      </c>
      <c r="E20" s="45"/>
      <c r="F20" s="45"/>
      <c r="G20" s="45"/>
      <c r="H20" s="45"/>
      <c r="I20" s="45"/>
      <c r="J20" s="45"/>
      <c r="K20" s="45"/>
      <c r="L20" s="45"/>
      <c r="M20" s="36" t="s">
        <v>29</v>
      </c>
      <c r="N20" s="45"/>
      <c r="O20" s="31" t="str">
        <f>IF('Rekapitulace stavby'!AN19="","",'Rekapitulace stavby'!AN19)</f>
        <v/>
      </c>
      <c r="P20" s="31"/>
      <c r="Q20" s="45"/>
      <c r="R20" s="46"/>
    </row>
    <row r="21" s="1" customFormat="1" ht="18" customHeight="1">
      <c r="B21" s="44"/>
      <c r="C21" s="45"/>
      <c r="D21" s="45"/>
      <c r="E21" s="31" t="str">
        <f>IF('Rekapitulace stavby'!E20="","",'Rekapitulace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30</v>
      </c>
      <c r="N21" s="45"/>
      <c r="O21" s="31" t="str">
        <f>IF('Rekapitulace stavby'!AN20="","",'Rekapitulace stavby'!AN20)</f>
        <v/>
      </c>
      <c r="P21" s="31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6" t="s">
        <v>36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40" t="s">
        <v>22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56" t="s">
        <v>125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="1" customFormat="1" ht="14.4" customHeight="1">
      <c r="B28" s="44"/>
      <c r="C28" s="45"/>
      <c r="D28" s="42" t="s">
        <v>110</v>
      </c>
      <c r="E28" s="45"/>
      <c r="F28" s="45"/>
      <c r="G28" s="45"/>
      <c r="H28" s="45"/>
      <c r="I28" s="45"/>
      <c r="J28" s="45"/>
      <c r="K28" s="45"/>
      <c r="L28" s="45"/>
      <c r="M28" s="43">
        <f>N95</f>
        <v>0</v>
      </c>
      <c r="N28" s="43"/>
      <c r="O28" s="43"/>
      <c r="P28" s="43"/>
      <c r="Q28" s="45"/>
      <c r="R28" s="46"/>
    </row>
    <row r="29" s="1" customFormat="1" ht="6.9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="1" customFormat="1" ht="25.44" customHeight="1">
      <c r="B30" s="44"/>
      <c r="C30" s="45"/>
      <c r="D30" s="157" t="s">
        <v>39</v>
      </c>
      <c r="E30" s="45"/>
      <c r="F30" s="45"/>
      <c r="G30" s="45"/>
      <c r="H30" s="45"/>
      <c r="I30" s="45"/>
      <c r="J30" s="45"/>
      <c r="K30" s="45"/>
      <c r="L30" s="45"/>
      <c r="M30" s="158">
        <f>ROUND(M27+M28,2)</f>
        <v>0</v>
      </c>
      <c r="N30" s="45"/>
      <c r="O30" s="45"/>
      <c r="P30" s="45"/>
      <c r="Q30" s="45"/>
      <c r="R30" s="46"/>
    </row>
    <row r="31" s="1" customFormat="1" ht="6.96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="1" customFormat="1" ht="14.4" customHeight="1">
      <c r="B32" s="44"/>
      <c r="C32" s="45"/>
      <c r="D32" s="52" t="s">
        <v>40</v>
      </c>
      <c r="E32" s="52" t="s">
        <v>41</v>
      </c>
      <c r="F32" s="53">
        <v>0.20999999999999999</v>
      </c>
      <c r="G32" s="159" t="s">
        <v>42</v>
      </c>
      <c r="H32" s="160">
        <f>(SUM(BE95:BE102)+SUM(BE120:BE129))</f>
        <v>0</v>
      </c>
      <c r="I32" s="45"/>
      <c r="J32" s="45"/>
      <c r="K32" s="45"/>
      <c r="L32" s="45"/>
      <c r="M32" s="160">
        <f>ROUND((SUM(BE95:BE102)+SUM(BE120:BE129)), 2)*F32</f>
        <v>0</v>
      </c>
      <c r="N32" s="45"/>
      <c r="O32" s="45"/>
      <c r="P32" s="45"/>
      <c r="Q32" s="45"/>
      <c r="R32" s="46"/>
    </row>
    <row r="33" s="1" customFormat="1" ht="14.4" customHeight="1">
      <c r="B33" s="44"/>
      <c r="C33" s="45"/>
      <c r="D33" s="45"/>
      <c r="E33" s="52" t="s">
        <v>43</v>
      </c>
      <c r="F33" s="53">
        <v>0.14999999999999999</v>
      </c>
      <c r="G33" s="159" t="s">
        <v>42</v>
      </c>
      <c r="H33" s="160">
        <f>(SUM(BF95:BF102)+SUM(BF120:BF129))</f>
        <v>0</v>
      </c>
      <c r="I33" s="45"/>
      <c r="J33" s="45"/>
      <c r="K33" s="45"/>
      <c r="L33" s="45"/>
      <c r="M33" s="160">
        <f>ROUND((SUM(BF95:BF102)+SUM(BF120:BF129)), 2)*F33</f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44</v>
      </c>
      <c r="F34" s="53">
        <v>0.20999999999999999</v>
      </c>
      <c r="G34" s="159" t="s">
        <v>42</v>
      </c>
      <c r="H34" s="160">
        <f>(SUM(BG95:BG102)+SUM(BG120:BG129))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45</v>
      </c>
      <c r="F35" s="53">
        <v>0.14999999999999999</v>
      </c>
      <c r="G35" s="159" t="s">
        <v>42</v>
      </c>
      <c r="H35" s="160">
        <f>(SUM(BH95:BH102)+SUM(BH120:BH129))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46</v>
      </c>
      <c r="F36" s="53">
        <v>0</v>
      </c>
      <c r="G36" s="159" t="s">
        <v>42</v>
      </c>
      <c r="H36" s="160">
        <f>(SUM(BI95:BI102)+SUM(BI120:BI129))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="1" customFormat="1" ht="6.96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="1" customFormat="1" ht="25.44" customHeight="1">
      <c r="B38" s="44"/>
      <c r="C38" s="149"/>
      <c r="D38" s="161" t="s">
        <v>47</v>
      </c>
      <c r="E38" s="101"/>
      <c r="F38" s="101"/>
      <c r="G38" s="162" t="s">
        <v>48</v>
      </c>
      <c r="H38" s="163" t="s">
        <v>49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50</v>
      </c>
      <c r="E50" s="65"/>
      <c r="F50" s="65"/>
      <c r="G50" s="65"/>
      <c r="H50" s="66"/>
      <c r="I50" s="45"/>
      <c r="J50" s="64" t="s">
        <v>51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52</v>
      </c>
      <c r="E59" s="70"/>
      <c r="F59" s="70"/>
      <c r="G59" s="71" t="s">
        <v>53</v>
      </c>
      <c r="H59" s="72"/>
      <c r="I59" s="45"/>
      <c r="J59" s="69" t="s">
        <v>52</v>
      </c>
      <c r="K59" s="70"/>
      <c r="L59" s="70"/>
      <c r="M59" s="70"/>
      <c r="N59" s="71" t="s">
        <v>53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54</v>
      </c>
      <c r="E61" s="65"/>
      <c r="F61" s="65"/>
      <c r="G61" s="65"/>
      <c r="H61" s="66"/>
      <c r="I61" s="45"/>
      <c r="J61" s="64" t="s">
        <v>55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52</v>
      </c>
      <c r="E70" s="70"/>
      <c r="F70" s="70"/>
      <c r="G70" s="71" t="s">
        <v>53</v>
      </c>
      <c r="H70" s="72"/>
      <c r="I70" s="45"/>
      <c r="J70" s="69" t="s">
        <v>52</v>
      </c>
      <c r="K70" s="70"/>
      <c r="L70" s="70"/>
      <c r="M70" s="70"/>
      <c r="N70" s="71" t="s">
        <v>53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="1" customFormat="1" ht="36.96" customHeight="1">
      <c r="B76" s="44"/>
      <c r="C76" s="25" t="s">
        <v>126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="1" customFormat="1" ht="30" customHeight="1">
      <c r="B78" s="44"/>
      <c r="C78" s="36" t="s">
        <v>19</v>
      </c>
      <c r="D78" s="45"/>
      <c r="E78" s="45"/>
      <c r="F78" s="153" t="str">
        <f>F6</f>
        <v>Odvětrání svářecích pracovišť na odloučeném pracovišti Tehov 39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="1" customFormat="1" ht="36.96" customHeight="1">
      <c r="B79" s="44"/>
      <c r="C79" s="83" t="s">
        <v>123</v>
      </c>
      <c r="D79" s="45"/>
      <c r="E79" s="45"/>
      <c r="F79" s="85" t="str">
        <f>F7</f>
        <v>00 - vedlejší rozpočtové náklady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="1" customFormat="1" ht="18" customHeight="1">
      <c r="B81" s="44"/>
      <c r="C81" s="36" t="s">
        <v>24</v>
      </c>
      <c r="D81" s="45"/>
      <c r="E81" s="45"/>
      <c r="F81" s="31" t="str">
        <f>F9</f>
        <v xml:space="preserve"> </v>
      </c>
      <c r="G81" s="45"/>
      <c r="H81" s="45"/>
      <c r="I81" s="45"/>
      <c r="J81" s="45"/>
      <c r="K81" s="36" t="s">
        <v>26</v>
      </c>
      <c r="L81" s="45"/>
      <c r="M81" s="88" t="str">
        <f>IF(O9="","",O9)</f>
        <v>2. 3. 2018</v>
      </c>
      <c r="N81" s="88"/>
      <c r="O81" s="88"/>
      <c r="P81" s="88"/>
      <c r="Q81" s="45"/>
      <c r="R81" s="46"/>
      <c r="T81" s="169"/>
      <c r="U81" s="169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="1" customFormat="1">
      <c r="B83" s="44"/>
      <c r="C83" s="36" t="s">
        <v>28</v>
      </c>
      <c r="D83" s="45"/>
      <c r="E83" s="45"/>
      <c r="F83" s="31" t="str">
        <f>E12</f>
        <v xml:space="preserve"> </v>
      </c>
      <c r="G83" s="45"/>
      <c r="H83" s="45"/>
      <c r="I83" s="45"/>
      <c r="J83" s="45"/>
      <c r="K83" s="36" t="s">
        <v>33</v>
      </c>
      <c r="L83" s="45"/>
      <c r="M83" s="31" t="str">
        <f>E18</f>
        <v xml:space="preserve"> </v>
      </c>
      <c r="N83" s="31"/>
      <c r="O83" s="31"/>
      <c r="P83" s="31"/>
      <c r="Q83" s="31"/>
      <c r="R83" s="46"/>
      <c r="T83" s="169"/>
      <c r="U83" s="169"/>
    </row>
    <row r="84" s="1" customFormat="1" ht="14.4" customHeight="1">
      <c r="B84" s="44"/>
      <c r="C84" s="36" t="s">
        <v>31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35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="1" customFormat="1" ht="29.28" customHeight="1">
      <c r="B86" s="44"/>
      <c r="C86" s="170" t="s">
        <v>127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128</v>
      </c>
      <c r="O86" s="149"/>
      <c r="P86" s="149"/>
      <c r="Q86" s="149"/>
      <c r="R86" s="46"/>
      <c r="T86" s="169"/>
      <c r="U86" s="169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="1" customFormat="1" ht="29.28" customHeight="1">
      <c r="B88" s="44"/>
      <c r="C88" s="171" t="s">
        <v>129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N120</f>
        <v>0</v>
      </c>
      <c r="O88" s="172"/>
      <c r="P88" s="172"/>
      <c r="Q88" s="172"/>
      <c r="R88" s="46"/>
      <c r="T88" s="169"/>
      <c r="U88" s="169"/>
      <c r="AU88" s="20" t="s">
        <v>130</v>
      </c>
    </row>
    <row r="89" s="6" customFormat="1" ht="24.96" customHeight="1">
      <c r="B89" s="173"/>
      <c r="C89" s="174"/>
      <c r="D89" s="175" t="s">
        <v>131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N121</f>
        <v>0</v>
      </c>
      <c r="O89" s="174"/>
      <c r="P89" s="174"/>
      <c r="Q89" s="174"/>
      <c r="R89" s="177"/>
      <c r="T89" s="178"/>
      <c r="U89" s="178"/>
    </row>
    <row r="90" s="7" customFormat="1" ht="19.92" customHeight="1">
      <c r="B90" s="179"/>
      <c r="C90" s="180"/>
      <c r="D90" s="134" t="s">
        <v>132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36">
        <f>N122</f>
        <v>0</v>
      </c>
      <c r="O90" s="180"/>
      <c r="P90" s="180"/>
      <c r="Q90" s="180"/>
      <c r="R90" s="181"/>
      <c r="T90" s="182"/>
      <c r="U90" s="182"/>
    </row>
    <row r="91" s="7" customFormat="1" ht="19.92" customHeight="1">
      <c r="B91" s="179"/>
      <c r="C91" s="180"/>
      <c r="D91" s="134" t="s">
        <v>133</v>
      </c>
      <c r="E91" s="180"/>
      <c r="F91" s="180"/>
      <c r="G91" s="180"/>
      <c r="H91" s="180"/>
      <c r="I91" s="180"/>
      <c r="J91" s="180"/>
      <c r="K91" s="180"/>
      <c r="L91" s="180"/>
      <c r="M91" s="180"/>
      <c r="N91" s="136">
        <f>N124</f>
        <v>0</v>
      </c>
      <c r="O91" s="180"/>
      <c r="P91" s="180"/>
      <c r="Q91" s="180"/>
      <c r="R91" s="181"/>
      <c r="T91" s="182"/>
      <c r="U91" s="182"/>
    </row>
    <row r="92" s="7" customFormat="1" ht="19.92" customHeight="1">
      <c r="B92" s="179"/>
      <c r="C92" s="180"/>
      <c r="D92" s="134" t="s">
        <v>134</v>
      </c>
      <c r="E92" s="180"/>
      <c r="F92" s="180"/>
      <c r="G92" s="180"/>
      <c r="H92" s="180"/>
      <c r="I92" s="180"/>
      <c r="J92" s="180"/>
      <c r="K92" s="180"/>
      <c r="L92" s="180"/>
      <c r="M92" s="180"/>
      <c r="N92" s="136">
        <f>N126</f>
        <v>0</v>
      </c>
      <c r="O92" s="180"/>
      <c r="P92" s="180"/>
      <c r="Q92" s="180"/>
      <c r="R92" s="181"/>
      <c r="T92" s="182"/>
      <c r="U92" s="182"/>
    </row>
    <row r="93" s="7" customFormat="1" ht="19.92" customHeight="1">
      <c r="B93" s="179"/>
      <c r="C93" s="180"/>
      <c r="D93" s="134" t="s">
        <v>135</v>
      </c>
      <c r="E93" s="180"/>
      <c r="F93" s="180"/>
      <c r="G93" s="180"/>
      <c r="H93" s="180"/>
      <c r="I93" s="180"/>
      <c r="J93" s="180"/>
      <c r="K93" s="180"/>
      <c r="L93" s="180"/>
      <c r="M93" s="180"/>
      <c r="N93" s="136">
        <f>N128</f>
        <v>0</v>
      </c>
      <c r="O93" s="180"/>
      <c r="P93" s="180"/>
      <c r="Q93" s="180"/>
      <c r="R93" s="181"/>
      <c r="T93" s="182"/>
      <c r="U93" s="182"/>
    </row>
    <row r="94" s="1" customFormat="1" ht="21.84" customHeight="1">
      <c r="B94" s="44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6"/>
      <c r="T94" s="169"/>
      <c r="U94" s="169"/>
    </row>
    <row r="95" s="1" customFormat="1" ht="29.28" customHeight="1">
      <c r="B95" s="44"/>
      <c r="C95" s="171" t="s">
        <v>136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172">
        <f>ROUND(N96+N97+N98+N99+N100+N101,2)</f>
        <v>0</v>
      </c>
      <c r="O95" s="183"/>
      <c r="P95" s="183"/>
      <c r="Q95" s="183"/>
      <c r="R95" s="46"/>
      <c r="T95" s="184"/>
      <c r="U95" s="185" t="s">
        <v>40</v>
      </c>
    </row>
    <row r="96" s="1" customFormat="1" ht="18" customHeight="1">
      <c r="B96" s="44"/>
      <c r="C96" s="45"/>
      <c r="D96" s="141" t="s">
        <v>137</v>
      </c>
      <c r="E96" s="134"/>
      <c r="F96" s="134"/>
      <c r="G96" s="134"/>
      <c r="H96" s="134"/>
      <c r="I96" s="45"/>
      <c r="J96" s="45"/>
      <c r="K96" s="45"/>
      <c r="L96" s="45"/>
      <c r="M96" s="45"/>
      <c r="N96" s="135">
        <f>ROUND(N88*T96,2)</f>
        <v>0</v>
      </c>
      <c r="O96" s="136"/>
      <c r="P96" s="136"/>
      <c r="Q96" s="136"/>
      <c r="R96" s="46"/>
      <c r="S96" s="186"/>
      <c r="T96" s="187"/>
      <c r="U96" s="188" t="s">
        <v>41</v>
      </c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9" t="s">
        <v>138</v>
      </c>
      <c r="AZ96" s="186"/>
      <c r="BA96" s="186"/>
      <c r="BB96" s="186"/>
      <c r="BC96" s="186"/>
      <c r="BD96" s="186"/>
      <c r="BE96" s="190">
        <f>IF(U96="základní",N96,0)</f>
        <v>0</v>
      </c>
      <c r="BF96" s="190">
        <f>IF(U96="snížená",N96,0)</f>
        <v>0</v>
      </c>
      <c r="BG96" s="190">
        <f>IF(U96="zákl. přenesená",N96,0)</f>
        <v>0</v>
      </c>
      <c r="BH96" s="190">
        <f>IF(U96="sníž. přenesená",N96,0)</f>
        <v>0</v>
      </c>
      <c r="BI96" s="190">
        <f>IF(U96="nulová",N96,0)</f>
        <v>0</v>
      </c>
      <c r="BJ96" s="189" t="s">
        <v>84</v>
      </c>
      <c r="BK96" s="186"/>
      <c r="BL96" s="186"/>
      <c r="BM96" s="186"/>
    </row>
    <row r="97" s="1" customFormat="1" ht="18" customHeight="1">
      <c r="B97" s="44"/>
      <c r="C97" s="45"/>
      <c r="D97" s="141" t="s">
        <v>139</v>
      </c>
      <c r="E97" s="134"/>
      <c r="F97" s="134"/>
      <c r="G97" s="134"/>
      <c r="H97" s="134"/>
      <c r="I97" s="45"/>
      <c r="J97" s="45"/>
      <c r="K97" s="45"/>
      <c r="L97" s="45"/>
      <c r="M97" s="45"/>
      <c r="N97" s="135">
        <f>ROUND(N88*T97,2)</f>
        <v>0</v>
      </c>
      <c r="O97" s="136"/>
      <c r="P97" s="136"/>
      <c r="Q97" s="136"/>
      <c r="R97" s="46"/>
      <c r="S97" s="186"/>
      <c r="T97" s="187"/>
      <c r="U97" s="188" t="s">
        <v>41</v>
      </c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9" t="s">
        <v>138</v>
      </c>
      <c r="AZ97" s="186"/>
      <c r="BA97" s="186"/>
      <c r="BB97" s="186"/>
      <c r="BC97" s="186"/>
      <c r="BD97" s="186"/>
      <c r="BE97" s="190">
        <f>IF(U97="základní",N97,0)</f>
        <v>0</v>
      </c>
      <c r="BF97" s="190">
        <f>IF(U97="snížená",N97,0)</f>
        <v>0</v>
      </c>
      <c r="BG97" s="190">
        <f>IF(U97="zákl. přenesená",N97,0)</f>
        <v>0</v>
      </c>
      <c r="BH97" s="190">
        <f>IF(U97="sníž. přenesená",N97,0)</f>
        <v>0</v>
      </c>
      <c r="BI97" s="190">
        <f>IF(U97="nulová",N97,0)</f>
        <v>0</v>
      </c>
      <c r="BJ97" s="189" t="s">
        <v>84</v>
      </c>
      <c r="BK97" s="186"/>
      <c r="BL97" s="186"/>
      <c r="BM97" s="186"/>
    </row>
    <row r="98" s="1" customFormat="1" ht="18" customHeight="1">
      <c r="B98" s="44"/>
      <c r="C98" s="45"/>
      <c r="D98" s="141" t="s">
        <v>140</v>
      </c>
      <c r="E98" s="134"/>
      <c r="F98" s="134"/>
      <c r="G98" s="134"/>
      <c r="H98" s="134"/>
      <c r="I98" s="45"/>
      <c r="J98" s="45"/>
      <c r="K98" s="45"/>
      <c r="L98" s="45"/>
      <c r="M98" s="45"/>
      <c r="N98" s="135">
        <f>ROUND(N88*T98,2)</f>
        <v>0</v>
      </c>
      <c r="O98" s="136"/>
      <c r="P98" s="136"/>
      <c r="Q98" s="136"/>
      <c r="R98" s="46"/>
      <c r="S98" s="186"/>
      <c r="T98" s="187"/>
      <c r="U98" s="188" t="s">
        <v>41</v>
      </c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9" t="s">
        <v>138</v>
      </c>
      <c r="AZ98" s="186"/>
      <c r="BA98" s="186"/>
      <c r="BB98" s="186"/>
      <c r="BC98" s="186"/>
      <c r="BD98" s="186"/>
      <c r="BE98" s="190">
        <f>IF(U98="základní",N98,0)</f>
        <v>0</v>
      </c>
      <c r="BF98" s="190">
        <f>IF(U98="snížená",N98,0)</f>
        <v>0</v>
      </c>
      <c r="BG98" s="190">
        <f>IF(U98="zákl. přenesená",N98,0)</f>
        <v>0</v>
      </c>
      <c r="BH98" s="190">
        <f>IF(U98="sníž. přenesená",N98,0)</f>
        <v>0</v>
      </c>
      <c r="BI98" s="190">
        <f>IF(U98="nulová",N98,0)</f>
        <v>0</v>
      </c>
      <c r="BJ98" s="189" t="s">
        <v>84</v>
      </c>
      <c r="BK98" s="186"/>
      <c r="BL98" s="186"/>
      <c r="BM98" s="186"/>
    </row>
    <row r="99" s="1" customFormat="1" ht="18" customHeight="1">
      <c r="B99" s="44"/>
      <c r="C99" s="45"/>
      <c r="D99" s="141" t="s">
        <v>141</v>
      </c>
      <c r="E99" s="134"/>
      <c r="F99" s="134"/>
      <c r="G99" s="134"/>
      <c r="H99" s="134"/>
      <c r="I99" s="45"/>
      <c r="J99" s="45"/>
      <c r="K99" s="45"/>
      <c r="L99" s="45"/>
      <c r="M99" s="45"/>
      <c r="N99" s="135">
        <f>ROUND(N88*T99,2)</f>
        <v>0</v>
      </c>
      <c r="O99" s="136"/>
      <c r="P99" s="136"/>
      <c r="Q99" s="136"/>
      <c r="R99" s="46"/>
      <c r="S99" s="186"/>
      <c r="T99" s="187"/>
      <c r="U99" s="188" t="s">
        <v>41</v>
      </c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9" t="s">
        <v>138</v>
      </c>
      <c r="AZ99" s="186"/>
      <c r="BA99" s="186"/>
      <c r="BB99" s="186"/>
      <c r="BC99" s="186"/>
      <c r="BD99" s="186"/>
      <c r="BE99" s="190">
        <f>IF(U99="základní",N99,0)</f>
        <v>0</v>
      </c>
      <c r="BF99" s="190">
        <f>IF(U99="snížená",N99,0)</f>
        <v>0</v>
      </c>
      <c r="BG99" s="190">
        <f>IF(U99="zákl. přenesená",N99,0)</f>
        <v>0</v>
      </c>
      <c r="BH99" s="190">
        <f>IF(U99="sníž. přenesená",N99,0)</f>
        <v>0</v>
      </c>
      <c r="BI99" s="190">
        <f>IF(U99="nulová",N99,0)</f>
        <v>0</v>
      </c>
      <c r="BJ99" s="189" t="s">
        <v>84</v>
      </c>
      <c r="BK99" s="186"/>
      <c r="BL99" s="186"/>
      <c r="BM99" s="186"/>
    </row>
    <row r="100" s="1" customFormat="1" ht="18" customHeight="1">
      <c r="B100" s="44"/>
      <c r="C100" s="45"/>
      <c r="D100" s="141" t="s">
        <v>142</v>
      </c>
      <c r="E100" s="134"/>
      <c r="F100" s="134"/>
      <c r="G100" s="134"/>
      <c r="H100" s="134"/>
      <c r="I100" s="45"/>
      <c r="J100" s="45"/>
      <c r="K100" s="45"/>
      <c r="L100" s="45"/>
      <c r="M100" s="45"/>
      <c r="N100" s="135">
        <f>ROUND(N88*T100,2)</f>
        <v>0</v>
      </c>
      <c r="O100" s="136"/>
      <c r="P100" s="136"/>
      <c r="Q100" s="136"/>
      <c r="R100" s="46"/>
      <c r="S100" s="186"/>
      <c r="T100" s="187"/>
      <c r="U100" s="188" t="s">
        <v>41</v>
      </c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9" t="s">
        <v>138</v>
      </c>
      <c r="AZ100" s="186"/>
      <c r="BA100" s="186"/>
      <c r="BB100" s="186"/>
      <c r="BC100" s="186"/>
      <c r="BD100" s="186"/>
      <c r="BE100" s="190">
        <f>IF(U100="základní",N100,0)</f>
        <v>0</v>
      </c>
      <c r="BF100" s="190">
        <f>IF(U100="snížená",N100,0)</f>
        <v>0</v>
      </c>
      <c r="BG100" s="190">
        <f>IF(U100="zákl. přenesená",N100,0)</f>
        <v>0</v>
      </c>
      <c r="BH100" s="190">
        <f>IF(U100="sníž. přenesená",N100,0)</f>
        <v>0</v>
      </c>
      <c r="BI100" s="190">
        <f>IF(U100="nulová",N100,0)</f>
        <v>0</v>
      </c>
      <c r="BJ100" s="189" t="s">
        <v>84</v>
      </c>
      <c r="BK100" s="186"/>
      <c r="BL100" s="186"/>
      <c r="BM100" s="186"/>
    </row>
    <row r="101" s="1" customFormat="1" ht="18" customHeight="1">
      <c r="B101" s="44"/>
      <c r="C101" s="45"/>
      <c r="D101" s="134" t="s">
        <v>143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135">
        <f>ROUND(N88*T101,2)</f>
        <v>0</v>
      </c>
      <c r="O101" s="136"/>
      <c r="P101" s="136"/>
      <c r="Q101" s="136"/>
      <c r="R101" s="46"/>
      <c r="S101" s="186"/>
      <c r="T101" s="191"/>
      <c r="U101" s="192" t="s">
        <v>41</v>
      </c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9" t="s">
        <v>144</v>
      </c>
      <c r="AZ101" s="186"/>
      <c r="BA101" s="186"/>
      <c r="BB101" s="186"/>
      <c r="BC101" s="186"/>
      <c r="BD101" s="186"/>
      <c r="BE101" s="190">
        <f>IF(U101="základní",N101,0)</f>
        <v>0</v>
      </c>
      <c r="BF101" s="190">
        <f>IF(U101="snížená",N101,0)</f>
        <v>0</v>
      </c>
      <c r="BG101" s="190">
        <f>IF(U101="zákl. přenesená",N101,0)</f>
        <v>0</v>
      </c>
      <c r="BH101" s="190">
        <f>IF(U101="sníž. přenesená",N101,0)</f>
        <v>0</v>
      </c>
      <c r="BI101" s="190">
        <f>IF(U101="nulová",N101,0)</f>
        <v>0</v>
      </c>
      <c r="BJ101" s="189" t="s">
        <v>84</v>
      </c>
      <c r="BK101" s="186"/>
      <c r="BL101" s="186"/>
      <c r="BM101" s="186"/>
    </row>
    <row r="102" s="1" customForma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6"/>
      <c r="T102" s="169"/>
      <c r="U102" s="169"/>
    </row>
    <row r="103" s="1" customFormat="1" ht="29.28" customHeight="1">
      <c r="B103" s="44"/>
      <c r="C103" s="148" t="s">
        <v>115</v>
      </c>
      <c r="D103" s="149"/>
      <c r="E103" s="149"/>
      <c r="F103" s="149"/>
      <c r="G103" s="149"/>
      <c r="H103" s="149"/>
      <c r="I103" s="149"/>
      <c r="J103" s="149"/>
      <c r="K103" s="149"/>
      <c r="L103" s="150">
        <f>ROUND(SUM(N88+N95),2)</f>
        <v>0</v>
      </c>
      <c r="M103" s="150"/>
      <c r="N103" s="150"/>
      <c r="O103" s="150"/>
      <c r="P103" s="150"/>
      <c r="Q103" s="150"/>
      <c r="R103" s="46"/>
      <c r="T103" s="169"/>
      <c r="U103" s="169"/>
    </row>
    <row r="104" s="1" customFormat="1" ht="6.96" customHeight="1"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5"/>
      <c r="T104" s="169"/>
      <c r="U104" s="169"/>
    </row>
    <row r="108" s="1" customFormat="1" ht="6.96" customHeight="1">
      <c r="B108" s="76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8"/>
    </row>
    <row r="109" s="1" customFormat="1" ht="36.96" customHeight="1">
      <c r="B109" s="44"/>
      <c r="C109" s="25" t="s">
        <v>145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="1" customFormat="1" ht="6.96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="1" customFormat="1" ht="30" customHeight="1">
      <c r="B111" s="44"/>
      <c r="C111" s="36" t="s">
        <v>19</v>
      </c>
      <c r="D111" s="45"/>
      <c r="E111" s="45"/>
      <c r="F111" s="153" t="str">
        <f>F6</f>
        <v>Odvětrání svářecích pracovišť na odloučeném pracovišti Tehov 39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45"/>
      <c r="R111" s="46"/>
    </row>
    <row r="112" s="1" customFormat="1" ht="36.96" customHeight="1">
      <c r="B112" s="44"/>
      <c r="C112" s="83" t="s">
        <v>123</v>
      </c>
      <c r="D112" s="45"/>
      <c r="E112" s="45"/>
      <c r="F112" s="85" t="str">
        <f>F7</f>
        <v>00 - vedlejší rozpočtové náklady</v>
      </c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="1" customFormat="1" ht="6.96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="1" customFormat="1" ht="18" customHeight="1">
      <c r="B114" s="44"/>
      <c r="C114" s="36" t="s">
        <v>24</v>
      </c>
      <c r="D114" s="45"/>
      <c r="E114" s="45"/>
      <c r="F114" s="31" t="str">
        <f>F9</f>
        <v xml:space="preserve"> </v>
      </c>
      <c r="G114" s="45"/>
      <c r="H114" s="45"/>
      <c r="I114" s="45"/>
      <c r="J114" s="45"/>
      <c r="K114" s="36" t="s">
        <v>26</v>
      </c>
      <c r="L114" s="45"/>
      <c r="M114" s="88" t="str">
        <f>IF(O9="","",O9)</f>
        <v>2. 3. 2018</v>
      </c>
      <c r="N114" s="88"/>
      <c r="O114" s="88"/>
      <c r="P114" s="88"/>
      <c r="Q114" s="45"/>
      <c r="R114" s="46"/>
    </row>
    <row r="115" s="1" customFormat="1" ht="6.96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s="1" customFormat="1">
      <c r="B116" s="44"/>
      <c r="C116" s="36" t="s">
        <v>28</v>
      </c>
      <c r="D116" s="45"/>
      <c r="E116" s="45"/>
      <c r="F116" s="31" t="str">
        <f>E12</f>
        <v xml:space="preserve"> </v>
      </c>
      <c r="G116" s="45"/>
      <c r="H116" s="45"/>
      <c r="I116" s="45"/>
      <c r="J116" s="45"/>
      <c r="K116" s="36" t="s">
        <v>33</v>
      </c>
      <c r="L116" s="45"/>
      <c r="M116" s="31" t="str">
        <f>E18</f>
        <v xml:space="preserve"> </v>
      </c>
      <c r="N116" s="31"/>
      <c r="O116" s="31"/>
      <c r="P116" s="31"/>
      <c r="Q116" s="31"/>
      <c r="R116" s="46"/>
    </row>
    <row r="117" s="1" customFormat="1" ht="14.4" customHeight="1">
      <c r="B117" s="44"/>
      <c r="C117" s="36" t="s">
        <v>31</v>
      </c>
      <c r="D117" s="45"/>
      <c r="E117" s="45"/>
      <c r="F117" s="31" t="str">
        <f>IF(E15="","",E15)</f>
        <v>Vyplň údaj</v>
      </c>
      <c r="G117" s="45"/>
      <c r="H117" s="45"/>
      <c r="I117" s="45"/>
      <c r="J117" s="45"/>
      <c r="K117" s="36" t="s">
        <v>35</v>
      </c>
      <c r="L117" s="45"/>
      <c r="M117" s="31" t="str">
        <f>E21</f>
        <v xml:space="preserve"> </v>
      </c>
      <c r="N117" s="31"/>
      <c r="O117" s="31"/>
      <c r="P117" s="31"/>
      <c r="Q117" s="31"/>
      <c r="R117" s="46"/>
    </row>
    <row r="118" s="1" customFormat="1" ht="10.32" customHeight="1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6"/>
    </row>
    <row r="119" s="8" customFormat="1" ht="29.28" customHeight="1">
      <c r="B119" s="193"/>
      <c r="C119" s="194" t="s">
        <v>146</v>
      </c>
      <c r="D119" s="195" t="s">
        <v>147</v>
      </c>
      <c r="E119" s="195" t="s">
        <v>58</v>
      </c>
      <c r="F119" s="195" t="s">
        <v>148</v>
      </c>
      <c r="G119" s="195"/>
      <c r="H119" s="195"/>
      <c r="I119" s="195"/>
      <c r="J119" s="195" t="s">
        <v>149</v>
      </c>
      <c r="K119" s="195" t="s">
        <v>150</v>
      </c>
      <c r="L119" s="195" t="s">
        <v>151</v>
      </c>
      <c r="M119" s="195"/>
      <c r="N119" s="195" t="s">
        <v>128</v>
      </c>
      <c r="O119" s="195"/>
      <c r="P119" s="195"/>
      <c r="Q119" s="196"/>
      <c r="R119" s="197"/>
      <c r="T119" s="104" t="s">
        <v>152</v>
      </c>
      <c r="U119" s="105" t="s">
        <v>40</v>
      </c>
      <c r="V119" s="105" t="s">
        <v>153</v>
      </c>
      <c r="W119" s="105" t="s">
        <v>154</v>
      </c>
      <c r="X119" s="105" t="s">
        <v>155</v>
      </c>
      <c r="Y119" s="105" t="s">
        <v>156</v>
      </c>
      <c r="Z119" s="105" t="s">
        <v>157</v>
      </c>
      <c r="AA119" s="106" t="s">
        <v>158</v>
      </c>
    </row>
    <row r="120" s="1" customFormat="1" ht="29.28" customHeight="1">
      <c r="B120" s="44"/>
      <c r="C120" s="108" t="s">
        <v>125</v>
      </c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198">
        <f>BK120</f>
        <v>0</v>
      </c>
      <c r="O120" s="199"/>
      <c r="P120" s="199"/>
      <c r="Q120" s="199"/>
      <c r="R120" s="46"/>
      <c r="T120" s="107"/>
      <c r="U120" s="65"/>
      <c r="V120" s="65"/>
      <c r="W120" s="200">
        <f>W121+W130</f>
        <v>0</v>
      </c>
      <c r="X120" s="65"/>
      <c r="Y120" s="200">
        <f>Y121+Y130</f>
        <v>0</v>
      </c>
      <c r="Z120" s="65"/>
      <c r="AA120" s="201">
        <f>AA121+AA130</f>
        <v>0</v>
      </c>
      <c r="AT120" s="20" t="s">
        <v>75</v>
      </c>
      <c r="AU120" s="20" t="s">
        <v>130</v>
      </c>
      <c r="BK120" s="202">
        <f>BK121+BK130</f>
        <v>0</v>
      </c>
    </row>
    <row r="121" s="9" customFormat="1" ht="37.44" customHeight="1">
      <c r="B121" s="203"/>
      <c r="C121" s="204"/>
      <c r="D121" s="205" t="s">
        <v>131</v>
      </c>
      <c r="E121" s="205"/>
      <c r="F121" s="205"/>
      <c r="G121" s="205"/>
      <c r="H121" s="205"/>
      <c r="I121" s="205"/>
      <c r="J121" s="205"/>
      <c r="K121" s="205"/>
      <c r="L121" s="205"/>
      <c r="M121" s="205"/>
      <c r="N121" s="206">
        <f>BK121</f>
        <v>0</v>
      </c>
      <c r="O121" s="176"/>
      <c r="P121" s="176"/>
      <c r="Q121" s="176"/>
      <c r="R121" s="207"/>
      <c r="T121" s="208"/>
      <c r="U121" s="204"/>
      <c r="V121" s="204"/>
      <c r="W121" s="209">
        <f>W122+W124+W126+W128</f>
        <v>0</v>
      </c>
      <c r="X121" s="204"/>
      <c r="Y121" s="209">
        <f>Y122+Y124+Y126+Y128</f>
        <v>0</v>
      </c>
      <c r="Z121" s="204"/>
      <c r="AA121" s="210">
        <f>AA122+AA124+AA126+AA128</f>
        <v>0</v>
      </c>
      <c r="AR121" s="211" t="s">
        <v>159</v>
      </c>
      <c r="AT121" s="212" t="s">
        <v>75</v>
      </c>
      <c r="AU121" s="212" t="s">
        <v>76</v>
      </c>
      <c r="AY121" s="211" t="s">
        <v>160</v>
      </c>
      <c r="BK121" s="213">
        <f>BK122+BK124+BK126+BK128</f>
        <v>0</v>
      </c>
    </row>
    <row r="122" s="9" customFormat="1" ht="19.92" customHeight="1">
      <c r="B122" s="203"/>
      <c r="C122" s="204"/>
      <c r="D122" s="214" t="s">
        <v>132</v>
      </c>
      <c r="E122" s="214"/>
      <c r="F122" s="214"/>
      <c r="G122" s="214"/>
      <c r="H122" s="214"/>
      <c r="I122" s="214"/>
      <c r="J122" s="214"/>
      <c r="K122" s="214"/>
      <c r="L122" s="214"/>
      <c r="M122" s="214"/>
      <c r="N122" s="215">
        <f>BK122</f>
        <v>0</v>
      </c>
      <c r="O122" s="216"/>
      <c r="P122" s="216"/>
      <c r="Q122" s="216"/>
      <c r="R122" s="207"/>
      <c r="T122" s="208"/>
      <c r="U122" s="204"/>
      <c r="V122" s="204"/>
      <c r="W122" s="209">
        <f>W123</f>
        <v>0</v>
      </c>
      <c r="X122" s="204"/>
      <c r="Y122" s="209">
        <f>Y123</f>
        <v>0</v>
      </c>
      <c r="Z122" s="204"/>
      <c r="AA122" s="210">
        <f>AA123</f>
        <v>0</v>
      </c>
      <c r="AR122" s="211" t="s">
        <v>159</v>
      </c>
      <c r="AT122" s="212" t="s">
        <v>75</v>
      </c>
      <c r="AU122" s="212" t="s">
        <v>84</v>
      </c>
      <c r="AY122" s="211" t="s">
        <v>160</v>
      </c>
      <c r="BK122" s="213">
        <f>BK123</f>
        <v>0</v>
      </c>
    </row>
    <row r="123" s="1" customFormat="1" ht="16.5" customHeight="1">
      <c r="B123" s="44"/>
      <c r="C123" s="217" t="s">
        <v>84</v>
      </c>
      <c r="D123" s="217" t="s">
        <v>161</v>
      </c>
      <c r="E123" s="218" t="s">
        <v>162</v>
      </c>
      <c r="F123" s="219" t="s">
        <v>163</v>
      </c>
      <c r="G123" s="219"/>
      <c r="H123" s="219"/>
      <c r="I123" s="219"/>
      <c r="J123" s="220" t="s">
        <v>164</v>
      </c>
      <c r="K123" s="221">
        <v>1</v>
      </c>
      <c r="L123" s="222">
        <v>0</v>
      </c>
      <c r="M123" s="223"/>
      <c r="N123" s="224">
        <f>ROUND(L123*K123,2)</f>
        <v>0</v>
      </c>
      <c r="O123" s="224"/>
      <c r="P123" s="224"/>
      <c r="Q123" s="224"/>
      <c r="R123" s="46"/>
      <c r="T123" s="225" t="s">
        <v>22</v>
      </c>
      <c r="U123" s="54" t="s">
        <v>41</v>
      </c>
      <c r="V123" s="45"/>
      <c r="W123" s="226">
        <f>V123*K123</f>
        <v>0</v>
      </c>
      <c r="X123" s="226">
        <v>0</v>
      </c>
      <c r="Y123" s="226">
        <f>X123*K123</f>
        <v>0</v>
      </c>
      <c r="Z123" s="226">
        <v>0</v>
      </c>
      <c r="AA123" s="227">
        <f>Z123*K123</f>
        <v>0</v>
      </c>
      <c r="AR123" s="20" t="s">
        <v>165</v>
      </c>
      <c r="AT123" s="20" t="s">
        <v>161</v>
      </c>
      <c r="AU123" s="20" t="s">
        <v>121</v>
      </c>
      <c r="AY123" s="20" t="s">
        <v>160</v>
      </c>
      <c r="BE123" s="140">
        <f>IF(U123="základní",N123,0)</f>
        <v>0</v>
      </c>
      <c r="BF123" s="140">
        <f>IF(U123="snížená",N123,0)</f>
        <v>0</v>
      </c>
      <c r="BG123" s="140">
        <f>IF(U123="zákl. přenesená",N123,0)</f>
        <v>0</v>
      </c>
      <c r="BH123" s="140">
        <f>IF(U123="sníž. přenesená",N123,0)</f>
        <v>0</v>
      </c>
      <c r="BI123" s="140">
        <f>IF(U123="nulová",N123,0)</f>
        <v>0</v>
      </c>
      <c r="BJ123" s="20" t="s">
        <v>84</v>
      </c>
      <c r="BK123" s="140">
        <f>ROUND(L123*K123,2)</f>
        <v>0</v>
      </c>
      <c r="BL123" s="20" t="s">
        <v>165</v>
      </c>
      <c r="BM123" s="20" t="s">
        <v>166</v>
      </c>
    </row>
    <row r="124" s="9" customFormat="1" ht="29.88" customHeight="1">
      <c r="B124" s="203"/>
      <c r="C124" s="204"/>
      <c r="D124" s="214" t="s">
        <v>133</v>
      </c>
      <c r="E124" s="214"/>
      <c r="F124" s="214"/>
      <c r="G124" s="214"/>
      <c r="H124" s="214"/>
      <c r="I124" s="214"/>
      <c r="J124" s="214"/>
      <c r="K124" s="214"/>
      <c r="L124" s="214"/>
      <c r="M124" s="214"/>
      <c r="N124" s="228">
        <f>BK124</f>
        <v>0</v>
      </c>
      <c r="O124" s="229"/>
      <c r="P124" s="229"/>
      <c r="Q124" s="229"/>
      <c r="R124" s="207"/>
      <c r="T124" s="208"/>
      <c r="U124" s="204"/>
      <c r="V124" s="204"/>
      <c r="W124" s="209">
        <f>W125</f>
        <v>0</v>
      </c>
      <c r="X124" s="204"/>
      <c r="Y124" s="209">
        <f>Y125</f>
        <v>0</v>
      </c>
      <c r="Z124" s="204"/>
      <c r="AA124" s="210">
        <f>AA125</f>
        <v>0</v>
      </c>
      <c r="AR124" s="211" t="s">
        <v>159</v>
      </c>
      <c r="AT124" s="212" t="s">
        <v>75</v>
      </c>
      <c r="AU124" s="212" t="s">
        <v>84</v>
      </c>
      <c r="AY124" s="211" t="s">
        <v>160</v>
      </c>
      <c r="BK124" s="213">
        <f>BK125</f>
        <v>0</v>
      </c>
    </row>
    <row r="125" s="1" customFormat="1" ht="16.5" customHeight="1">
      <c r="B125" s="44"/>
      <c r="C125" s="217" t="s">
        <v>121</v>
      </c>
      <c r="D125" s="217" t="s">
        <v>161</v>
      </c>
      <c r="E125" s="218" t="s">
        <v>167</v>
      </c>
      <c r="F125" s="219" t="s">
        <v>137</v>
      </c>
      <c r="G125" s="219"/>
      <c r="H125" s="219"/>
      <c r="I125" s="219"/>
      <c r="J125" s="220" t="s">
        <v>164</v>
      </c>
      <c r="K125" s="221">
        <v>1</v>
      </c>
      <c r="L125" s="222">
        <v>0</v>
      </c>
      <c r="M125" s="223"/>
      <c r="N125" s="224">
        <f>ROUND(L125*K125,2)</f>
        <v>0</v>
      </c>
      <c r="O125" s="224"/>
      <c r="P125" s="224"/>
      <c r="Q125" s="224"/>
      <c r="R125" s="46"/>
      <c r="T125" s="225" t="s">
        <v>22</v>
      </c>
      <c r="U125" s="54" t="s">
        <v>41</v>
      </c>
      <c r="V125" s="45"/>
      <c r="W125" s="226">
        <f>V125*K125</f>
        <v>0</v>
      </c>
      <c r="X125" s="226">
        <v>0</v>
      </c>
      <c r="Y125" s="226">
        <f>X125*K125</f>
        <v>0</v>
      </c>
      <c r="Z125" s="226">
        <v>0</v>
      </c>
      <c r="AA125" s="227">
        <f>Z125*K125</f>
        <v>0</v>
      </c>
      <c r="AR125" s="20" t="s">
        <v>165</v>
      </c>
      <c r="AT125" s="20" t="s">
        <v>161</v>
      </c>
      <c r="AU125" s="20" t="s">
        <v>121</v>
      </c>
      <c r="AY125" s="20" t="s">
        <v>160</v>
      </c>
      <c r="BE125" s="140">
        <f>IF(U125="základní",N125,0)</f>
        <v>0</v>
      </c>
      <c r="BF125" s="140">
        <f>IF(U125="snížená",N125,0)</f>
        <v>0</v>
      </c>
      <c r="BG125" s="140">
        <f>IF(U125="zákl. přenesená",N125,0)</f>
        <v>0</v>
      </c>
      <c r="BH125" s="140">
        <f>IF(U125="sníž. přenesená",N125,0)</f>
        <v>0</v>
      </c>
      <c r="BI125" s="140">
        <f>IF(U125="nulová",N125,0)</f>
        <v>0</v>
      </c>
      <c r="BJ125" s="20" t="s">
        <v>84</v>
      </c>
      <c r="BK125" s="140">
        <f>ROUND(L125*K125,2)</f>
        <v>0</v>
      </c>
      <c r="BL125" s="20" t="s">
        <v>165</v>
      </c>
      <c r="BM125" s="20" t="s">
        <v>168</v>
      </c>
    </row>
    <row r="126" s="9" customFormat="1" ht="29.88" customHeight="1">
      <c r="B126" s="203"/>
      <c r="C126" s="204"/>
      <c r="D126" s="214" t="s">
        <v>134</v>
      </c>
      <c r="E126" s="214"/>
      <c r="F126" s="214"/>
      <c r="G126" s="214"/>
      <c r="H126" s="214"/>
      <c r="I126" s="214"/>
      <c r="J126" s="214"/>
      <c r="K126" s="214"/>
      <c r="L126" s="214"/>
      <c r="M126" s="214"/>
      <c r="N126" s="228">
        <f>BK126</f>
        <v>0</v>
      </c>
      <c r="O126" s="229"/>
      <c r="P126" s="229"/>
      <c r="Q126" s="229"/>
      <c r="R126" s="207"/>
      <c r="T126" s="208"/>
      <c r="U126" s="204"/>
      <c r="V126" s="204"/>
      <c r="W126" s="209">
        <f>W127</f>
        <v>0</v>
      </c>
      <c r="X126" s="204"/>
      <c r="Y126" s="209">
        <f>Y127</f>
        <v>0</v>
      </c>
      <c r="Z126" s="204"/>
      <c r="AA126" s="210">
        <f>AA127</f>
        <v>0</v>
      </c>
      <c r="AR126" s="211" t="s">
        <v>159</v>
      </c>
      <c r="AT126" s="212" t="s">
        <v>75</v>
      </c>
      <c r="AU126" s="212" t="s">
        <v>84</v>
      </c>
      <c r="AY126" s="211" t="s">
        <v>160</v>
      </c>
      <c r="BK126" s="213">
        <f>BK127</f>
        <v>0</v>
      </c>
    </row>
    <row r="127" s="1" customFormat="1" ht="16.5" customHeight="1">
      <c r="B127" s="44"/>
      <c r="C127" s="217" t="s">
        <v>169</v>
      </c>
      <c r="D127" s="217" t="s">
        <v>161</v>
      </c>
      <c r="E127" s="218" t="s">
        <v>170</v>
      </c>
      <c r="F127" s="219" t="s">
        <v>171</v>
      </c>
      <c r="G127" s="219"/>
      <c r="H127" s="219"/>
      <c r="I127" s="219"/>
      <c r="J127" s="220" t="s">
        <v>164</v>
      </c>
      <c r="K127" s="221">
        <v>1</v>
      </c>
      <c r="L127" s="222">
        <v>0</v>
      </c>
      <c r="M127" s="223"/>
      <c r="N127" s="224">
        <f>ROUND(L127*K127,2)</f>
        <v>0</v>
      </c>
      <c r="O127" s="224"/>
      <c r="P127" s="224"/>
      <c r="Q127" s="224"/>
      <c r="R127" s="46"/>
      <c r="T127" s="225" t="s">
        <v>22</v>
      </c>
      <c r="U127" s="54" t="s">
        <v>41</v>
      </c>
      <c r="V127" s="45"/>
      <c r="W127" s="226">
        <f>V127*K127</f>
        <v>0</v>
      </c>
      <c r="X127" s="226">
        <v>0</v>
      </c>
      <c r="Y127" s="226">
        <f>X127*K127</f>
        <v>0</v>
      </c>
      <c r="Z127" s="226">
        <v>0</v>
      </c>
      <c r="AA127" s="227">
        <f>Z127*K127</f>
        <v>0</v>
      </c>
      <c r="AR127" s="20" t="s">
        <v>165</v>
      </c>
      <c r="AT127" s="20" t="s">
        <v>161</v>
      </c>
      <c r="AU127" s="20" t="s">
        <v>121</v>
      </c>
      <c r="AY127" s="20" t="s">
        <v>160</v>
      </c>
      <c r="BE127" s="140">
        <f>IF(U127="základní",N127,0)</f>
        <v>0</v>
      </c>
      <c r="BF127" s="140">
        <f>IF(U127="snížená",N127,0)</f>
        <v>0</v>
      </c>
      <c r="BG127" s="140">
        <f>IF(U127="zákl. přenesená",N127,0)</f>
        <v>0</v>
      </c>
      <c r="BH127" s="140">
        <f>IF(U127="sníž. přenesená",N127,0)</f>
        <v>0</v>
      </c>
      <c r="BI127" s="140">
        <f>IF(U127="nulová",N127,0)</f>
        <v>0</v>
      </c>
      <c r="BJ127" s="20" t="s">
        <v>84</v>
      </c>
      <c r="BK127" s="140">
        <f>ROUND(L127*K127,2)</f>
        <v>0</v>
      </c>
      <c r="BL127" s="20" t="s">
        <v>165</v>
      </c>
      <c r="BM127" s="20" t="s">
        <v>172</v>
      </c>
    </row>
    <row r="128" s="9" customFormat="1" ht="29.88" customHeight="1">
      <c r="B128" s="203"/>
      <c r="C128" s="204"/>
      <c r="D128" s="214" t="s">
        <v>135</v>
      </c>
      <c r="E128" s="214"/>
      <c r="F128" s="214"/>
      <c r="G128" s="214"/>
      <c r="H128" s="214"/>
      <c r="I128" s="214"/>
      <c r="J128" s="214"/>
      <c r="K128" s="214"/>
      <c r="L128" s="214"/>
      <c r="M128" s="214"/>
      <c r="N128" s="228">
        <f>BK128</f>
        <v>0</v>
      </c>
      <c r="O128" s="229"/>
      <c r="P128" s="229"/>
      <c r="Q128" s="229"/>
      <c r="R128" s="207"/>
      <c r="T128" s="208"/>
      <c r="U128" s="204"/>
      <c r="V128" s="204"/>
      <c r="W128" s="209">
        <f>W129</f>
        <v>0</v>
      </c>
      <c r="X128" s="204"/>
      <c r="Y128" s="209">
        <f>Y129</f>
        <v>0</v>
      </c>
      <c r="Z128" s="204"/>
      <c r="AA128" s="210">
        <f>AA129</f>
        <v>0</v>
      </c>
      <c r="AR128" s="211" t="s">
        <v>159</v>
      </c>
      <c r="AT128" s="212" t="s">
        <v>75</v>
      </c>
      <c r="AU128" s="212" t="s">
        <v>84</v>
      </c>
      <c r="AY128" s="211" t="s">
        <v>160</v>
      </c>
      <c r="BK128" s="213">
        <f>BK129</f>
        <v>0</v>
      </c>
    </row>
    <row r="129" s="1" customFormat="1" ht="16.5" customHeight="1">
      <c r="B129" s="44"/>
      <c r="C129" s="217" t="s">
        <v>173</v>
      </c>
      <c r="D129" s="217" t="s">
        <v>161</v>
      </c>
      <c r="E129" s="218" t="s">
        <v>174</v>
      </c>
      <c r="F129" s="219" t="s">
        <v>175</v>
      </c>
      <c r="G129" s="219"/>
      <c r="H129" s="219"/>
      <c r="I129" s="219"/>
      <c r="J129" s="220" t="s">
        <v>164</v>
      </c>
      <c r="K129" s="221">
        <v>1</v>
      </c>
      <c r="L129" s="222">
        <v>0</v>
      </c>
      <c r="M129" s="223"/>
      <c r="N129" s="224">
        <f>ROUND(L129*K129,2)</f>
        <v>0</v>
      </c>
      <c r="O129" s="224"/>
      <c r="P129" s="224"/>
      <c r="Q129" s="224"/>
      <c r="R129" s="46"/>
      <c r="T129" s="225" t="s">
        <v>22</v>
      </c>
      <c r="U129" s="54" t="s">
        <v>41</v>
      </c>
      <c r="V129" s="45"/>
      <c r="W129" s="226">
        <f>V129*K129</f>
        <v>0</v>
      </c>
      <c r="X129" s="226">
        <v>0</v>
      </c>
      <c r="Y129" s="226">
        <f>X129*K129</f>
        <v>0</v>
      </c>
      <c r="Z129" s="226">
        <v>0</v>
      </c>
      <c r="AA129" s="227">
        <f>Z129*K129</f>
        <v>0</v>
      </c>
      <c r="AR129" s="20" t="s">
        <v>165</v>
      </c>
      <c r="AT129" s="20" t="s">
        <v>161</v>
      </c>
      <c r="AU129" s="20" t="s">
        <v>121</v>
      </c>
      <c r="AY129" s="20" t="s">
        <v>160</v>
      </c>
      <c r="BE129" s="140">
        <f>IF(U129="základní",N129,0)</f>
        <v>0</v>
      </c>
      <c r="BF129" s="140">
        <f>IF(U129="snížená",N129,0)</f>
        <v>0</v>
      </c>
      <c r="BG129" s="140">
        <f>IF(U129="zákl. přenesená",N129,0)</f>
        <v>0</v>
      </c>
      <c r="BH129" s="140">
        <f>IF(U129="sníž. přenesená",N129,0)</f>
        <v>0</v>
      </c>
      <c r="BI129" s="140">
        <f>IF(U129="nulová",N129,0)</f>
        <v>0</v>
      </c>
      <c r="BJ129" s="20" t="s">
        <v>84</v>
      </c>
      <c r="BK129" s="140">
        <f>ROUND(L129*K129,2)</f>
        <v>0</v>
      </c>
      <c r="BL129" s="20" t="s">
        <v>165</v>
      </c>
      <c r="BM129" s="20" t="s">
        <v>176</v>
      </c>
    </row>
    <row r="130" s="1" customFormat="1" ht="49.92" customHeight="1">
      <c r="B130" s="44"/>
      <c r="C130" s="45"/>
      <c r="D130" s="205" t="s">
        <v>177</v>
      </c>
      <c r="E130" s="45"/>
      <c r="F130" s="45"/>
      <c r="G130" s="45"/>
      <c r="H130" s="45"/>
      <c r="I130" s="45"/>
      <c r="J130" s="45"/>
      <c r="K130" s="45"/>
      <c r="L130" s="45"/>
      <c r="M130" s="45"/>
      <c r="N130" s="230">
        <f>BK130</f>
        <v>0</v>
      </c>
      <c r="O130" s="231"/>
      <c r="P130" s="231"/>
      <c r="Q130" s="231"/>
      <c r="R130" s="46"/>
      <c r="T130" s="191"/>
      <c r="U130" s="70"/>
      <c r="V130" s="70"/>
      <c r="W130" s="70"/>
      <c r="X130" s="70"/>
      <c r="Y130" s="70"/>
      <c r="Z130" s="70"/>
      <c r="AA130" s="72"/>
      <c r="AT130" s="20" t="s">
        <v>75</v>
      </c>
      <c r="AU130" s="20" t="s">
        <v>76</v>
      </c>
      <c r="AY130" s="20" t="s">
        <v>178</v>
      </c>
      <c r="BK130" s="140">
        <v>0</v>
      </c>
    </row>
    <row r="131" s="1" customFormat="1" ht="6.96" customHeight="1">
      <c r="B131" s="73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5"/>
    </row>
  </sheetData>
  <sheetProtection sheet="1" formatColumns="0" formatRows="0" objects="1" scenarios="1" spinCount="10" saltValue="q1d4qluIwo+5gn+kPPslvxIrAT5V8RVgFmyX/bJPd5dhmWGPsVZ3SHqmTRwBFx09nwo90IlLCBpSJwxg8oQoVw==" hashValue="ip0g+bTiAauM22gk1g78U+2iwamHw7WdKThn3v5GeaQ+TAbnyLyHnofai5y4SVoYxPWzjiLk7rBqmhmDnqAsSQ==" algorithmName="SHA-512" password="CC35"/>
  <mergeCells count="8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5:I125"/>
    <mergeCell ref="L125:M125"/>
    <mergeCell ref="N125:Q125"/>
    <mergeCell ref="F127:I127"/>
    <mergeCell ref="L127:M127"/>
    <mergeCell ref="N127:Q127"/>
    <mergeCell ref="F129:I129"/>
    <mergeCell ref="L129:M129"/>
    <mergeCell ref="N129:Q129"/>
    <mergeCell ref="N120:Q120"/>
    <mergeCell ref="N121:Q121"/>
    <mergeCell ref="N122:Q122"/>
    <mergeCell ref="N124:Q124"/>
    <mergeCell ref="N126:Q126"/>
    <mergeCell ref="N128:Q128"/>
    <mergeCell ref="N130:Q130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1"/>
      <c r="B1" s="11"/>
      <c r="C1" s="11"/>
      <c r="D1" s="12" t="s">
        <v>1</v>
      </c>
      <c r="E1" s="11"/>
      <c r="F1" s="13" t="s">
        <v>116</v>
      </c>
      <c r="G1" s="13"/>
      <c r="H1" s="152" t="s">
        <v>117</v>
      </c>
      <c r="I1" s="152"/>
      <c r="J1" s="152"/>
      <c r="K1" s="152"/>
      <c r="L1" s="13" t="s">
        <v>118</v>
      </c>
      <c r="M1" s="11"/>
      <c r="N1" s="11"/>
      <c r="O1" s="12" t="s">
        <v>119</v>
      </c>
      <c r="P1" s="11"/>
      <c r="Q1" s="11"/>
      <c r="R1" s="11"/>
      <c r="S1" s="13" t="s">
        <v>120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88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121</v>
      </c>
    </row>
    <row r="4" ht="36.96" customHeight="1">
      <c r="B4" s="24"/>
      <c r="C4" s="25" t="s">
        <v>122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ht="25.44" customHeight="1">
      <c r="B6" s="24"/>
      <c r="C6" s="29"/>
      <c r="D6" s="36" t="s">
        <v>19</v>
      </c>
      <c r="E6" s="29"/>
      <c r="F6" s="153" t="str">
        <f>'Rekapitulace stavby'!K6</f>
        <v>Odvětrání svářecích pracovišť na odloučeném pracovišti Tehov 39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="1" customFormat="1" ht="32.88" customHeight="1">
      <c r="B7" s="44"/>
      <c r="C7" s="45"/>
      <c r="D7" s="33" t="s">
        <v>123</v>
      </c>
      <c r="E7" s="45"/>
      <c r="F7" s="34" t="s">
        <v>179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6" t="s">
        <v>21</v>
      </c>
      <c r="E8" s="45"/>
      <c r="F8" s="31" t="s">
        <v>22</v>
      </c>
      <c r="G8" s="45"/>
      <c r="H8" s="45"/>
      <c r="I8" s="45"/>
      <c r="J8" s="45"/>
      <c r="K8" s="45"/>
      <c r="L8" s="45"/>
      <c r="M8" s="36" t="s">
        <v>23</v>
      </c>
      <c r="N8" s="45"/>
      <c r="O8" s="31" t="s">
        <v>22</v>
      </c>
      <c r="P8" s="45"/>
      <c r="Q8" s="45"/>
      <c r="R8" s="46"/>
    </row>
    <row r="9" s="1" customFormat="1" ht="14.4" customHeight="1">
      <c r="B9" s="44"/>
      <c r="C9" s="45"/>
      <c r="D9" s="36" t="s">
        <v>24</v>
      </c>
      <c r="E9" s="45"/>
      <c r="F9" s="31" t="s">
        <v>25</v>
      </c>
      <c r="G9" s="45"/>
      <c r="H9" s="45"/>
      <c r="I9" s="45"/>
      <c r="J9" s="45"/>
      <c r="K9" s="45"/>
      <c r="L9" s="45"/>
      <c r="M9" s="36" t="s">
        <v>26</v>
      </c>
      <c r="N9" s="45"/>
      <c r="O9" s="154" t="str">
        <f>'Rekapitulace stavby'!AN8</f>
        <v>2. 3. 2018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6" t="s">
        <v>28</v>
      </c>
      <c r="E11" s="45"/>
      <c r="F11" s="45"/>
      <c r="G11" s="45"/>
      <c r="H11" s="45"/>
      <c r="I11" s="45"/>
      <c r="J11" s="45"/>
      <c r="K11" s="45"/>
      <c r="L11" s="45"/>
      <c r="M11" s="36" t="s">
        <v>29</v>
      </c>
      <c r="N11" s="45"/>
      <c r="O11" s="31" t="str">
        <f>IF('Rekapitulace stavby'!AN10="","",'Rekapitulace stavby'!AN10)</f>
        <v/>
      </c>
      <c r="P11" s="31"/>
      <c r="Q11" s="45"/>
      <c r="R11" s="46"/>
    </row>
    <row r="12" s="1" customFormat="1" ht="18" customHeight="1">
      <c r="B12" s="44"/>
      <c r="C12" s="45"/>
      <c r="D12" s="45"/>
      <c r="E12" s="31" t="str">
        <f>IF('Rekapitulace stavby'!E11="","",'Rekapitulace stavby'!E11)</f>
        <v xml:space="preserve"> </v>
      </c>
      <c r="F12" s="45"/>
      <c r="G12" s="45"/>
      <c r="H12" s="45"/>
      <c r="I12" s="45"/>
      <c r="J12" s="45"/>
      <c r="K12" s="45"/>
      <c r="L12" s="45"/>
      <c r="M12" s="36" t="s">
        <v>30</v>
      </c>
      <c r="N12" s="45"/>
      <c r="O12" s="31" t="str">
        <f>IF('Rekapitulace stavby'!AN11="","",'Rekapitulace stavby'!AN11)</f>
        <v/>
      </c>
      <c r="P12" s="31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6" t="s">
        <v>31</v>
      </c>
      <c r="E14" s="45"/>
      <c r="F14" s="45"/>
      <c r="G14" s="45"/>
      <c r="H14" s="45"/>
      <c r="I14" s="45"/>
      <c r="J14" s="45"/>
      <c r="K14" s="45"/>
      <c r="L14" s="45"/>
      <c r="M14" s="36" t="s">
        <v>29</v>
      </c>
      <c r="N14" s="45"/>
      <c r="O14" s="37" t="str">
        <f>IF('Rekapitulace stavby'!AN13="","",'Rekapitulace stavby'!AN13)</f>
        <v>Vyplň údaj</v>
      </c>
      <c r="P14" s="31"/>
      <c r="Q14" s="45"/>
      <c r="R14" s="46"/>
    </row>
    <row r="15" s="1" customFormat="1" ht="18" customHeight="1">
      <c r="B15" s="44"/>
      <c r="C15" s="45"/>
      <c r="D15" s="45"/>
      <c r="E15" s="37" t="str">
        <f>IF('Rekapitulace stavby'!E14="","",'Rekapitulace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30</v>
      </c>
      <c r="N15" s="45"/>
      <c r="O15" s="37" t="str">
        <f>IF('Rekapitulace stavby'!AN14="","",'Rekapitulace stavby'!AN14)</f>
        <v>Vyplň údaj</v>
      </c>
      <c r="P15" s="31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6" t="s">
        <v>33</v>
      </c>
      <c r="E17" s="45"/>
      <c r="F17" s="45"/>
      <c r="G17" s="45"/>
      <c r="H17" s="45"/>
      <c r="I17" s="45"/>
      <c r="J17" s="45"/>
      <c r="K17" s="45"/>
      <c r="L17" s="45"/>
      <c r="M17" s="36" t="s">
        <v>29</v>
      </c>
      <c r="N17" s="45"/>
      <c r="O17" s="31" t="str">
        <f>IF('Rekapitulace stavby'!AN16="","",'Rekapitulace stavby'!AN16)</f>
        <v/>
      </c>
      <c r="P17" s="31"/>
      <c r="Q17" s="45"/>
      <c r="R17" s="46"/>
    </row>
    <row r="18" s="1" customFormat="1" ht="18" customHeight="1">
      <c r="B18" s="44"/>
      <c r="C18" s="45"/>
      <c r="D18" s="45"/>
      <c r="E18" s="31" t="str">
        <f>IF('Rekapitulace stavby'!E17="","",'Rekapitulace stavby'!E17)</f>
        <v xml:space="preserve"> </v>
      </c>
      <c r="F18" s="45"/>
      <c r="G18" s="45"/>
      <c r="H18" s="45"/>
      <c r="I18" s="45"/>
      <c r="J18" s="45"/>
      <c r="K18" s="45"/>
      <c r="L18" s="45"/>
      <c r="M18" s="36" t="s">
        <v>30</v>
      </c>
      <c r="N18" s="45"/>
      <c r="O18" s="31" t="str">
        <f>IF('Rekapitulace stavby'!AN17="","",'Rekapitulace stavby'!AN17)</f>
        <v/>
      </c>
      <c r="P18" s="31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6" t="s">
        <v>35</v>
      </c>
      <c r="E20" s="45"/>
      <c r="F20" s="45"/>
      <c r="G20" s="45"/>
      <c r="H20" s="45"/>
      <c r="I20" s="45"/>
      <c r="J20" s="45"/>
      <c r="K20" s="45"/>
      <c r="L20" s="45"/>
      <c r="M20" s="36" t="s">
        <v>29</v>
      </c>
      <c r="N20" s="45"/>
      <c r="O20" s="31" t="str">
        <f>IF('Rekapitulace stavby'!AN19="","",'Rekapitulace stavby'!AN19)</f>
        <v/>
      </c>
      <c r="P20" s="31"/>
      <c r="Q20" s="45"/>
      <c r="R20" s="46"/>
    </row>
    <row r="21" s="1" customFormat="1" ht="18" customHeight="1">
      <c r="B21" s="44"/>
      <c r="C21" s="45"/>
      <c r="D21" s="45"/>
      <c r="E21" s="31" t="str">
        <f>IF('Rekapitulace stavby'!E20="","",'Rekapitulace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30</v>
      </c>
      <c r="N21" s="45"/>
      <c r="O21" s="31" t="str">
        <f>IF('Rekapitulace stavby'!AN20="","",'Rekapitulace stavby'!AN20)</f>
        <v/>
      </c>
      <c r="P21" s="31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6" t="s">
        <v>36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40" t="s">
        <v>22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56" t="s">
        <v>125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="1" customFormat="1" ht="14.4" customHeight="1">
      <c r="B28" s="44"/>
      <c r="C28" s="45"/>
      <c r="D28" s="42" t="s">
        <v>110</v>
      </c>
      <c r="E28" s="45"/>
      <c r="F28" s="45"/>
      <c r="G28" s="45"/>
      <c r="H28" s="45"/>
      <c r="I28" s="45"/>
      <c r="J28" s="45"/>
      <c r="K28" s="45"/>
      <c r="L28" s="45"/>
      <c r="M28" s="43">
        <f>N108</f>
        <v>0</v>
      </c>
      <c r="N28" s="43"/>
      <c r="O28" s="43"/>
      <c r="P28" s="43"/>
      <c r="Q28" s="45"/>
      <c r="R28" s="46"/>
    </row>
    <row r="29" s="1" customFormat="1" ht="6.9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="1" customFormat="1" ht="25.44" customHeight="1">
      <c r="B30" s="44"/>
      <c r="C30" s="45"/>
      <c r="D30" s="157" t="s">
        <v>39</v>
      </c>
      <c r="E30" s="45"/>
      <c r="F30" s="45"/>
      <c r="G30" s="45"/>
      <c r="H30" s="45"/>
      <c r="I30" s="45"/>
      <c r="J30" s="45"/>
      <c r="K30" s="45"/>
      <c r="L30" s="45"/>
      <c r="M30" s="158">
        <f>ROUND(M27+M28,2)</f>
        <v>0</v>
      </c>
      <c r="N30" s="45"/>
      <c r="O30" s="45"/>
      <c r="P30" s="45"/>
      <c r="Q30" s="45"/>
      <c r="R30" s="46"/>
    </row>
    <row r="31" s="1" customFormat="1" ht="6.96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="1" customFormat="1" ht="14.4" customHeight="1">
      <c r="B32" s="44"/>
      <c r="C32" s="45"/>
      <c r="D32" s="52" t="s">
        <v>40</v>
      </c>
      <c r="E32" s="52" t="s">
        <v>41</v>
      </c>
      <c r="F32" s="53">
        <v>0.20999999999999999</v>
      </c>
      <c r="G32" s="159" t="s">
        <v>42</v>
      </c>
      <c r="H32" s="160">
        <f>(SUM(BE108:BE115)+SUM(BE133:BE223))</f>
        <v>0</v>
      </c>
      <c r="I32" s="45"/>
      <c r="J32" s="45"/>
      <c r="K32" s="45"/>
      <c r="L32" s="45"/>
      <c r="M32" s="160">
        <f>ROUND((SUM(BE108:BE115)+SUM(BE133:BE223)), 2)*F32</f>
        <v>0</v>
      </c>
      <c r="N32" s="45"/>
      <c r="O32" s="45"/>
      <c r="P32" s="45"/>
      <c r="Q32" s="45"/>
      <c r="R32" s="46"/>
    </row>
    <row r="33" s="1" customFormat="1" ht="14.4" customHeight="1">
      <c r="B33" s="44"/>
      <c r="C33" s="45"/>
      <c r="D33" s="45"/>
      <c r="E33" s="52" t="s">
        <v>43</v>
      </c>
      <c r="F33" s="53">
        <v>0.14999999999999999</v>
      </c>
      <c r="G33" s="159" t="s">
        <v>42</v>
      </c>
      <c r="H33" s="160">
        <f>(SUM(BF108:BF115)+SUM(BF133:BF223))</f>
        <v>0</v>
      </c>
      <c r="I33" s="45"/>
      <c r="J33" s="45"/>
      <c r="K33" s="45"/>
      <c r="L33" s="45"/>
      <c r="M33" s="160">
        <f>ROUND((SUM(BF108:BF115)+SUM(BF133:BF223)), 2)*F33</f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44</v>
      </c>
      <c r="F34" s="53">
        <v>0.20999999999999999</v>
      </c>
      <c r="G34" s="159" t="s">
        <v>42</v>
      </c>
      <c r="H34" s="160">
        <f>(SUM(BG108:BG115)+SUM(BG133:BG223))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45</v>
      </c>
      <c r="F35" s="53">
        <v>0.14999999999999999</v>
      </c>
      <c r="G35" s="159" t="s">
        <v>42</v>
      </c>
      <c r="H35" s="160">
        <f>(SUM(BH108:BH115)+SUM(BH133:BH223))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46</v>
      </c>
      <c r="F36" s="53">
        <v>0</v>
      </c>
      <c r="G36" s="159" t="s">
        <v>42</v>
      </c>
      <c r="H36" s="160">
        <f>(SUM(BI108:BI115)+SUM(BI133:BI223))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="1" customFormat="1" ht="6.96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="1" customFormat="1" ht="25.44" customHeight="1">
      <c r="B38" s="44"/>
      <c r="C38" s="149"/>
      <c r="D38" s="161" t="s">
        <v>47</v>
      </c>
      <c r="E38" s="101"/>
      <c r="F38" s="101"/>
      <c r="G38" s="162" t="s">
        <v>48</v>
      </c>
      <c r="H38" s="163" t="s">
        <v>49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50</v>
      </c>
      <c r="E50" s="65"/>
      <c r="F50" s="65"/>
      <c r="G50" s="65"/>
      <c r="H50" s="66"/>
      <c r="I50" s="45"/>
      <c r="J50" s="64" t="s">
        <v>51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52</v>
      </c>
      <c r="E59" s="70"/>
      <c r="F59" s="70"/>
      <c r="G59" s="71" t="s">
        <v>53</v>
      </c>
      <c r="H59" s="72"/>
      <c r="I59" s="45"/>
      <c r="J59" s="69" t="s">
        <v>52</v>
      </c>
      <c r="K59" s="70"/>
      <c r="L59" s="70"/>
      <c r="M59" s="70"/>
      <c r="N59" s="71" t="s">
        <v>53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54</v>
      </c>
      <c r="E61" s="65"/>
      <c r="F61" s="65"/>
      <c r="G61" s="65"/>
      <c r="H61" s="66"/>
      <c r="I61" s="45"/>
      <c r="J61" s="64" t="s">
        <v>55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52</v>
      </c>
      <c r="E70" s="70"/>
      <c r="F70" s="70"/>
      <c r="G70" s="71" t="s">
        <v>53</v>
      </c>
      <c r="H70" s="72"/>
      <c r="I70" s="45"/>
      <c r="J70" s="69" t="s">
        <v>52</v>
      </c>
      <c r="K70" s="70"/>
      <c r="L70" s="70"/>
      <c r="M70" s="70"/>
      <c r="N70" s="71" t="s">
        <v>53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="1" customFormat="1" ht="36.96" customHeight="1">
      <c r="B76" s="44"/>
      <c r="C76" s="25" t="s">
        <v>126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="1" customFormat="1" ht="30" customHeight="1">
      <c r="B78" s="44"/>
      <c r="C78" s="36" t="s">
        <v>19</v>
      </c>
      <c r="D78" s="45"/>
      <c r="E78" s="45"/>
      <c r="F78" s="153" t="str">
        <f>F6</f>
        <v>Odvětrání svářecích pracovišť na odloučeném pracovišti Tehov 39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="1" customFormat="1" ht="36.96" customHeight="1">
      <c r="B79" s="44"/>
      <c r="C79" s="83" t="s">
        <v>123</v>
      </c>
      <c r="D79" s="45"/>
      <c r="E79" s="45"/>
      <c r="F79" s="85" t="str">
        <f>F7</f>
        <v>01 - stavební část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="1" customFormat="1" ht="18" customHeight="1">
      <c r="B81" s="44"/>
      <c r="C81" s="36" t="s">
        <v>24</v>
      </c>
      <c r="D81" s="45"/>
      <c r="E81" s="45"/>
      <c r="F81" s="31" t="str">
        <f>F9</f>
        <v xml:space="preserve"> </v>
      </c>
      <c r="G81" s="45"/>
      <c r="H81" s="45"/>
      <c r="I81" s="45"/>
      <c r="J81" s="45"/>
      <c r="K81" s="36" t="s">
        <v>26</v>
      </c>
      <c r="L81" s="45"/>
      <c r="M81" s="88" t="str">
        <f>IF(O9="","",O9)</f>
        <v>2. 3. 2018</v>
      </c>
      <c r="N81" s="88"/>
      <c r="O81" s="88"/>
      <c r="P81" s="88"/>
      <c r="Q81" s="45"/>
      <c r="R81" s="46"/>
      <c r="T81" s="169"/>
      <c r="U81" s="169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="1" customFormat="1">
      <c r="B83" s="44"/>
      <c r="C83" s="36" t="s">
        <v>28</v>
      </c>
      <c r="D83" s="45"/>
      <c r="E83" s="45"/>
      <c r="F83" s="31" t="str">
        <f>E12</f>
        <v xml:space="preserve"> </v>
      </c>
      <c r="G83" s="45"/>
      <c r="H83" s="45"/>
      <c r="I83" s="45"/>
      <c r="J83" s="45"/>
      <c r="K83" s="36" t="s">
        <v>33</v>
      </c>
      <c r="L83" s="45"/>
      <c r="M83" s="31" t="str">
        <f>E18</f>
        <v xml:space="preserve"> </v>
      </c>
      <c r="N83" s="31"/>
      <c r="O83" s="31"/>
      <c r="P83" s="31"/>
      <c r="Q83" s="31"/>
      <c r="R83" s="46"/>
      <c r="T83" s="169"/>
      <c r="U83" s="169"/>
    </row>
    <row r="84" s="1" customFormat="1" ht="14.4" customHeight="1">
      <c r="B84" s="44"/>
      <c r="C84" s="36" t="s">
        <v>31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35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="1" customFormat="1" ht="29.28" customHeight="1">
      <c r="B86" s="44"/>
      <c r="C86" s="170" t="s">
        <v>127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128</v>
      </c>
      <c r="O86" s="149"/>
      <c r="P86" s="149"/>
      <c r="Q86" s="149"/>
      <c r="R86" s="46"/>
      <c r="T86" s="169"/>
      <c r="U86" s="169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="1" customFormat="1" ht="29.28" customHeight="1">
      <c r="B88" s="44"/>
      <c r="C88" s="171" t="s">
        <v>129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N133</f>
        <v>0</v>
      </c>
      <c r="O88" s="172"/>
      <c r="P88" s="172"/>
      <c r="Q88" s="172"/>
      <c r="R88" s="46"/>
      <c r="T88" s="169"/>
      <c r="U88" s="169"/>
      <c r="AU88" s="20" t="s">
        <v>130</v>
      </c>
    </row>
    <row r="89" s="6" customFormat="1" ht="24.96" customHeight="1">
      <c r="B89" s="173"/>
      <c r="C89" s="174"/>
      <c r="D89" s="175" t="s">
        <v>180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N134</f>
        <v>0</v>
      </c>
      <c r="O89" s="174"/>
      <c r="P89" s="174"/>
      <c r="Q89" s="174"/>
      <c r="R89" s="177"/>
      <c r="T89" s="178"/>
      <c r="U89" s="178"/>
    </row>
    <row r="90" s="7" customFormat="1" ht="19.92" customHeight="1">
      <c r="B90" s="179"/>
      <c r="C90" s="180"/>
      <c r="D90" s="134" t="s">
        <v>181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36">
        <f>N135</f>
        <v>0</v>
      </c>
      <c r="O90" s="180"/>
      <c r="P90" s="180"/>
      <c r="Q90" s="180"/>
      <c r="R90" s="181"/>
      <c r="T90" s="182"/>
      <c r="U90" s="182"/>
    </row>
    <row r="91" s="7" customFormat="1" ht="19.92" customHeight="1">
      <c r="B91" s="179"/>
      <c r="C91" s="180"/>
      <c r="D91" s="134" t="s">
        <v>182</v>
      </c>
      <c r="E91" s="180"/>
      <c r="F91" s="180"/>
      <c r="G91" s="180"/>
      <c r="H91" s="180"/>
      <c r="I91" s="180"/>
      <c r="J91" s="180"/>
      <c r="K91" s="180"/>
      <c r="L91" s="180"/>
      <c r="M91" s="180"/>
      <c r="N91" s="136">
        <f>N142</f>
        <v>0</v>
      </c>
      <c r="O91" s="180"/>
      <c r="P91" s="180"/>
      <c r="Q91" s="180"/>
      <c r="R91" s="181"/>
      <c r="T91" s="182"/>
      <c r="U91" s="182"/>
    </row>
    <row r="92" s="7" customFormat="1" ht="19.92" customHeight="1">
      <c r="B92" s="179"/>
      <c r="C92" s="180"/>
      <c r="D92" s="134" t="s">
        <v>183</v>
      </c>
      <c r="E92" s="180"/>
      <c r="F92" s="180"/>
      <c r="G92" s="180"/>
      <c r="H92" s="180"/>
      <c r="I92" s="180"/>
      <c r="J92" s="180"/>
      <c r="K92" s="180"/>
      <c r="L92" s="180"/>
      <c r="M92" s="180"/>
      <c r="N92" s="136">
        <f>N147</f>
        <v>0</v>
      </c>
      <c r="O92" s="180"/>
      <c r="P92" s="180"/>
      <c r="Q92" s="180"/>
      <c r="R92" s="181"/>
      <c r="T92" s="182"/>
      <c r="U92" s="182"/>
    </row>
    <row r="93" s="7" customFormat="1" ht="19.92" customHeight="1">
      <c r="B93" s="179"/>
      <c r="C93" s="180"/>
      <c r="D93" s="134" t="s">
        <v>184</v>
      </c>
      <c r="E93" s="180"/>
      <c r="F93" s="180"/>
      <c r="G93" s="180"/>
      <c r="H93" s="180"/>
      <c r="I93" s="180"/>
      <c r="J93" s="180"/>
      <c r="K93" s="180"/>
      <c r="L93" s="180"/>
      <c r="M93" s="180"/>
      <c r="N93" s="136">
        <f>N156</f>
        <v>0</v>
      </c>
      <c r="O93" s="180"/>
      <c r="P93" s="180"/>
      <c r="Q93" s="180"/>
      <c r="R93" s="181"/>
      <c r="T93" s="182"/>
      <c r="U93" s="182"/>
    </row>
    <row r="94" s="7" customFormat="1" ht="19.92" customHeight="1">
      <c r="B94" s="179"/>
      <c r="C94" s="180"/>
      <c r="D94" s="134" t="s">
        <v>185</v>
      </c>
      <c r="E94" s="180"/>
      <c r="F94" s="180"/>
      <c r="G94" s="180"/>
      <c r="H94" s="180"/>
      <c r="I94" s="180"/>
      <c r="J94" s="180"/>
      <c r="K94" s="180"/>
      <c r="L94" s="180"/>
      <c r="M94" s="180"/>
      <c r="N94" s="136">
        <f>N171</f>
        <v>0</v>
      </c>
      <c r="O94" s="180"/>
      <c r="P94" s="180"/>
      <c r="Q94" s="180"/>
      <c r="R94" s="181"/>
      <c r="T94" s="182"/>
      <c r="U94" s="182"/>
    </row>
    <row r="95" s="7" customFormat="1" ht="19.92" customHeight="1">
      <c r="B95" s="179"/>
      <c r="C95" s="180"/>
      <c r="D95" s="134" t="s">
        <v>186</v>
      </c>
      <c r="E95" s="180"/>
      <c r="F95" s="180"/>
      <c r="G95" s="180"/>
      <c r="H95" s="180"/>
      <c r="I95" s="180"/>
      <c r="J95" s="180"/>
      <c r="K95" s="180"/>
      <c r="L95" s="180"/>
      <c r="M95" s="180"/>
      <c r="N95" s="136">
        <f>N176</f>
        <v>0</v>
      </c>
      <c r="O95" s="180"/>
      <c r="P95" s="180"/>
      <c r="Q95" s="180"/>
      <c r="R95" s="181"/>
      <c r="T95" s="182"/>
      <c r="U95" s="182"/>
    </row>
    <row r="96" s="6" customFormat="1" ht="24.96" customHeight="1">
      <c r="B96" s="173"/>
      <c r="C96" s="174"/>
      <c r="D96" s="175" t="s">
        <v>187</v>
      </c>
      <c r="E96" s="174"/>
      <c r="F96" s="174"/>
      <c r="G96" s="174"/>
      <c r="H96" s="174"/>
      <c r="I96" s="174"/>
      <c r="J96" s="174"/>
      <c r="K96" s="174"/>
      <c r="L96" s="174"/>
      <c r="M96" s="174"/>
      <c r="N96" s="176">
        <f>N178</f>
        <v>0</v>
      </c>
      <c r="O96" s="174"/>
      <c r="P96" s="174"/>
      <c r="Q96" s="174"/>
      <c r="R96" s="177"/>
      <c r="T96" s="178"/>
      <c r="U96" s="178"/>
    </row>
    <row r="97" s="7" customFormat="1" ht="19.92" customHeight="1">
      <c r="B97" s="179"/>
      <c r="C97" s="180"/>
      <c r="D97" s="134" t="s">
        <v>188</v>
      </c>
      <c r="E97" s="180"/>
      <c r="F97" s="180"/>
      <c r="G97" s="180"/>
      <c r="H97" s="180"/>
      <c r="I97" s="180"/>
      <c r="J97" s="180"/>
      <c r="K97" s="180"/>
      <c r="L97" s="180"/>
      <c r="M97" s="180"/>
      <c r="N97" s="136">
        <f>N179</f>
        <v>0</v>
      </c>
      <c r="O97" s="180"/>
      <c r="P97" s="180"/>
      <c r="Q97" s="180"/>
      <c r="R97" s="181"/>
      <c r="T97" s="182"/>
      <c r="U97" s="182"/>
    </row>
    <row r="98" s="7" customFormat="1" ht="19.92" customHeight="1">
      <c r="B98" s="179"/>
      <c r="C98" s="180"/>
      <c r="D98" s="134" t="s">
        <v>189</v>
      </c>
      <c r="E98" s="180"/>
      <c r="F98" s="180"/>
      <c r="G98" s="180"/>
      <c r="H98" s="180"/>
      <c r="I98" s="180"/>
      <c r="J98" s="180"/>
      <c r="K98" s="180"/>
      <c r="L98" s="180"/>
      <c r="M98" s="180"/>
      <c r="N98" s="136">
        <f>N182</f>
        <v>0</v>
      </c>
      <c r="O98" s="180"/>
      <c r="P98" s="180"/>
      <c r="Q98" s="180"/>
      <c r="R98" s="181"/>
      <c r="T98" s="182"/>
      <c r="U98" s="182"/>
    </row>
    <row r="99" s="7" customFormat="1" ht="14.88" customHeight="1">
      <c r="B99" s="179"/>
      <c r="C99" s="180"/>
      <c r="D99" s="134" t="s">
        <v>190</v>
      </c>
      <c r="E99" s="180"/>
      <c r="F99" s="180"/>
      <c r="G99" s="180"/>
      <c r="H99" s="180"/>
      <c r="I99" s="180"/>
      <c r="J99" s="180"/>
      <c r="K99" s="180"/>
      <c r="L99" s="180"/>
      <c r="M99" s="180"/>
      <c r="N99" s="136">
        <f>N186</f>
        <v>0</v>
      </c>
      <c r="O99" s="180"/>
      <c r="P99" s="180"/>
      <c r="Q99" s="180"/>
      <c r="R99" s="181"/>
      <c r="T99" s="182"/>
      <c r="U99" s="182"/>
    </row>
    <row r="100" s="7" customFormat="1" ht="19.92" customHeight="1">
      <c r="B100" s="179"/>
      <c r="C100" s="180"/>
      <c r="D100" s="134" t="s">
        <v>191</v>
      </c>
      <c r="E100" s="180"/>
      <c r="F100" s="180"/>
      <c r="G100" s="180"/>
      <c r="H100" s="180"/>
      <c r="I100" s="180"/>
      <c r="J100" s="180"/>
      <c r="K100" s="180"/>
      <c r="L100" s="180"/>
      <c r="M100" s="180"/>
      <c r="N100" s="136">
        <f>N190</f>
        <v>0</v>
      </c>
      <c r="O100" s="180"/>
      <c r="P100" s="180"/>
      <c r="Q100" s="180"/>
      <c r="R100" s="181"/>
      <c r="T100" s="182"/>
      <c r="U100" s="182"/>
    </row>
    <row r="101" s="7" customFormat="1" ht="19.92" customHeight="1">
      <c r="B101" s="179"/>
      <c r="C101" s="180"/>
      <c r="D101" s="134" t="s">
        <v>192</v>
      </c>
      <c r="E101" s="180"/>
      <c r="F101" s="180"/>
      <c r="G101" s="180"/>
      <c r="H101" s="180"/>
      <c r="I101" s="180"/>
      <c r="J101" s="180"/>
      <c r="K101" s="180"/>
      <c r="L101" s="180"/>
      <c r="M101" s="180"/>
      <c r="N101" s="136">
        <f>N201</f>
        <v>0</v>
      </c>
      <c r="O101" s="180"/>
      <c r="P101" s="180"/>
      <c r="Q101" s="180"/>
      <c r="R101" s="181"/>
      <c r="T101" s="182"/>
      <c r="U101" s="182"/>
    </row>
    <row r="102" s="7" customFormat="1" ht="19.92" customHeight="1">
      <c r="B102" s="179"/>
      <c r="C102" s="180"/>
      <c r="D102" s="134" t="s">
        <v>193</v>
      </c>
      <c r="E102" s="180"/>
      <c r="F102" s="180"/>
      <c r="G102" s="180"/>
      <c r="H102" s="180"/>
      <c r="I102" s="180"/>
      <c r="J102" s="180"/>
      <c r="K102" s="180"/>
      <c r="L102" s="180"/>
      <c r="M102" s="180"/>
      <c r="N102" s="136">
        <f>N205</f>
        <v>0</v>
      </c>
      <c r="O102" s="180"/>
      <c r="P102" s="180"/>
      <c r="Q102" s="180"/>
      <c r="R102" s="181"/>
      <c r="T102" s="182"/>
      <c r="U102" s="182"/>
    </row>
    <row r="103" s="7" customFormat="1" ht="19.92" customHeight="1">
      <c r="B103" s="179"/>
      <c r="C103" s="180"/>
      <c r="D103" s="134" t="s">
        <v>194</v>
      </c>
      <c r="E103" s="180"/>
      <c r="F103" s="180"/>
      <c r="G103" s="180"/>
      <c r="H103" s="180"/>
      <c r="I103" s="180"/>
      <c r="J103" s="180"/>
      <c r="K103" s="180"/>
      <c r="L103" s="180"/>
      <c r="M103" s="180"/>
      <c r="N103" s="136">
        <f>N215</f>
        <v>0</v>
      </c>
      <c r="O103" s="180"/>
      <c r="P103" s="180"/>
      <c r="Q103" s="180"/>
      <c r="R103" s="181"/>
      <c r="T103" s="182"/>
      <c r="U103" s="182"/>
    </row>
    <row r="104" s="7" customFormat="1" ht="19.92" customHeight="1">
      <c r="B104" s="179"/>
      <c r="C104" s="180"/>
      <c r="D104" s="134" t="s">
        <v>195</v>
      </c>
      <c r="E104" s="180"/>
      <c r="F104" s="180"/>
      <c r="G104" s="180"/>
      <c r="H104" s="180"/>
      <c r="I104" s="180"/>
      <c r="J104" s="180"/>
      <c r="K104" s="180"/>
      <c r="L104" s="180"/>
      <c r="M104" s="180"/>
      <c r="N104" s="136">
        <f>N217</f>
        <v>0</v>
      </c>
      <c r="O104" s="180"/>
      <c r="P104" s="180"/>
      <c r="Q104" s="180"/>
      <c r="R104" s="181"/>
      <c r="T104" s="182"/>
      <c r="U104" s="182"/>
    </row>
    <row r="105" s="6" customFormat="1" ht="24.96" customHeight="1">
      <c r="B105" s="173"/>
      <c r="C105" s="174"/>
      <c r="D105" s="175" t="s">
        <v>131</v>
      </c>
      <c r="E105" s="174"/>
      <c r="F105" s="174"/>
      <c r="G105" s="174"/>
      <c r="H105" s="174"/>
      <c r="I105" s="174"/>
      <c r="J105" s="174"/>
      <c r="K105" s="174"/>
      <c r="L105" s="174"/>
      <c r="M105" s="174"/>
      <c r="N105" s="176">
        <f>N220</f>
        <v>0</v>
      </c>
      <c r="O105" s="174"/>
      <c r="P105" s="174"/>
      <c r="Q105" s="174"/>
      <c r="R105" s="177"/>
      <c r="T105" s="178"/>
      <c r="U105" s="178"/>
    </row>
    <row r="106" s="7" customFormat="1" ht="19.92" customHeight="1">
      <c r="B106" s="179"/>
      <c r="C106" s="180"/>
      <c r="D106" s="134" t="s">
        <v>135</v>
      </c>
      <c r="E106" s="180"/>
      <c r="F106" s="180"/>
      <c r="G106" s="180"/>
      <c r="H106" s="180"/>
      <c r="I106" s="180"/>
      <c r="J106" s="180"/>
      <c r="K106" s="180"/>
      <c r="L106" s="180"/>
      <c r="M106" s="180"/>
      <c r="N106" s="136">
        <f>N221</f>
        <v>0</v>
      </c>
      <c r="O106" s="180"/>
      <c r="P106" s="180"/>
      <c r="Q106" s="180"/>
      <c r="R106" s="181"/>
      <c r="T106" s="182"/>
      <c r="U106" s="182"/>
    </row>
    <row r="107" s="1" customFormat="1" ht="21.84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  <c r="T107" s="169"/>
      <c r="U107" s="169"/>
    </row>
    <row r="108" s="1" customFormat="1" ht="29.28" customHeight="1">
      <c r="B108" s="44"/>
      <c r="C108" s="171" t="s">
        <v>136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172">
        <f>ROUND(N109+N110+N111+N112+N113+N114,2)</f>
        <v>0</v>
      </c>
      <c r="O108" s="183"/>
      <c r="P108" s="183"/>
      <c r="Q108" s="183"/>
      <c r="R108" s="46"/>
      <c r="T108" s="184"/>
      <c r="U108" s="185" t="s">
        <v>40</v>
      </c>
    </row>
    <row r="109" s="1" customFormat="1" ht="18" customHeight="1">
      <c r="B109" s="44"/>
      <c r="C109" s="45"/>
      <c r="D109" s="141" t="s">
        <v>137</v>
      </c>
      <c r="E109" s="134"/>
      <c r="F109" s="134"/>
      <c r="G109" s="134"/>
      <c r="H109" s="134"/>
      <c r="I109" s="45"/>
      <c r="J109" s="45"/>
      <c r="K109" s="45"/>
      <c r="L109" s="45"/>
      <c r="M109" s="45"/>
      <c r="N109" s="135">
        <f>ROUND(N88*T109,2)</f>
        <v>0</v>
      </c>
      <c r="O109" s="136"/>
      <c r="P109" s="136"/>
      <c r="Q109" s="136"/>
      <c r="R109" s="46"/>
      <c r="S109" s="186"/>
      <c r="T109" s="187"/>
      <c r="U109" s="188" t="s">
        <v>41</v>
      </c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9" t="s">
        <v>138</v>
      </c>
      <c r="AZ109" s="186"/>
      <c r="BA109" s="186"/>
      <c r="BB109" s="186"/>
      <c r="BC109" s="186"/>
      <c r="BD109" s="186"/>
      <c r="BE109" s="190">
        <f>IF(U109="základní",N109,0)</f>
        <v>0</v>
      </c>
      <c r="BF109" s="190">
        <f>IF(U109="snížená",N109,0)</f>
        <v>0</v>
      </c>
      <c r="BG109" s="190">
        <f>IF(U109="zákl. přenesená",N109,0)</f>
        <v>0</v>
      </c>
      <c r="BH109" s="190">
        <f>IF(U109="sníž. přenesená",N109,0)</f>
        <v>0</v>
      </c>
      <c r="BI109" s="190">
        <f>IF(U109="nulová",N109,0)</f>
        <v>0</v>
      </c>
      <c r="BJ109" s="189" t="s">
        <v>84</v>
      </c>
      <c r="BK109" s="186"/>
      <c r="BL109" s="186"/>
      <c r="BM109" s="186"/>
    </row>
    <row r="110" s="1" customFormat="1" ht="18" customHeight="1">
      <c r="B110" s="44"/>
      <c r="C110" s="45"/>
      <c r="D110" s="141" t="s">
        <v>139</v>
      </c>
      <c r="E110" s="134"/>
      <c r="F110" s="134"/>
      <c r="G110" s="134"/>
      <c r="H110" s="134"/>
      <c r="I110" s="45"/>
      <c r="J110" s="45"/>
      <c r="K110" s="45"/>
      <c r="L110" s="45"/>
      <c r="M110" s="45"/>
      <c r="N110" s="135">
        <f>ROUND(N88*T110,2)</f>
        <v>0</v>
      </c>
      <c r="O110" s="136"/>
      <c r="P110" s="136"/>
      <c r="Q110" s="136"/>
      <c r="R110" s="46"/>
      <c r="S110" s="186"/>
      <c r="T110" s="187"/>
      <c r="U110" s="188" t="s">
        <v>41</v>
      </c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186"/>
      <c r="AX110" s="186"/>
      <c r="AY110" s="189" t="s">
        <v>138</v>
      </c>
      <c r="AZ110" s="186"/>
      <c r="BA110" s="186"/>
      <c r="BB110" s="186"/>
      <c r="BC110" s="186"/>
      <c r="BD110" s="186"/>
      <c r="BE110" s="190">
        <f>IF(U110="základní",N110,0)</f>
        <v>0</v>
      </c>
      <c r="BF110" s="190">
        <f>IF(U110="snížená",N110,0)</f>
        <v>0</v>
      </c>
      <c r="BG110" s="190">
        <f>IF(U110="zákl. přenesená",N110,0)</f>
        <v>0</v>
      </c>
      <c r="BH110" s="190">
        <f>IF(U110="sníž. přenesená",N110,0)</f>
        <v>0</v>
      </c>
      <c r="BI110" s="190">
        <f>IF(U110="nulová",N110,0)</f>
        <v>0</v>
      </c>
      <c r="BJ110" s="189" t="s">
        <v>84</v>
      </c>
      <c r="BK110" s="186"/>
      <c r="BL110" s="186"/>
      <c r="BM110" s="186"/>
    </row>
    <row r="111" s="1" customFormat="1" ht="18" customHeight="1">
      <c r="B111" s="44"/>
      <c r="C111" s="45"/>
      <c r="D111" s="141" t="s">
        <v>140</v>
      </c>
      <c r="E111" s="134"/>
      <c r="F111" s="134"/>
      <c r="G111" s="134"/>
      <c r="H111" s="134"/>
      <c r="I111" s="45"/>
      <c r="J111" s="45"/>
      <c r="K111" s="45"/>
      <c r="L111" s="45"/>
      <c r="M111" s="45"/>
      <c r="N111" s="135">
        <f>ROUND(N88*T111,2)</f>
        <v>0</v>
      </c>
      <c r="O111" s="136"/>
      <c r="P111" s="136"/>
      <c r="Q111" s="136"/>
      <c r="R111" s="46"/>
      <c r="S111" s="186"/>
      <c r="T111" s="187"/>
      <c r="U111" s="188" t="s">
        <v>41</v>
      </c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6"/>
      <c r="AS111" s="186"/>
      <c r="AT111" s="186"/>
      <c r="AU111" s="186"/>
      <c r="AV111" s="186"/>
      <c r="AW111" s="186"/>
      <c r="AX111" s="186"/>
      <c r="AY111" s="189" t="s">
        <v>138</v>
      </c>
      <c r="AZ111" s="186"/>
      <c r="BA111" s="186"/>
      <c r="BB111" s="186"/>
      <c r="BC111" s="186"/>
      <c r="BD111" s="186"/>
      <c r="BE111" s="190">
        <f>IF(U111="základní",N111,0)</f>
        <v>0</v>
      </c>
      <c r="BF111" s="190">
        <f>IF(U111="snížená",N111,0)</f>
        <v>0</v>
      </c>
      <c r="BG111" s="190">
        <f>IF(U111="zákl. přenesená",N111,0)</f>
        <v>0</v>
      </c>
      <c r="BH111" s="190">
        <f>IF(U111="sníž. přenesená",N111,0)</f>
        <v>0</v>
      </c>
      <c r="BI111" s="190">
        <f>IF(U111="nulová",N111,0)</f>
        <v>0</v>
      </c>
      <c r="BJ111" s="189" t="s">
        <v>84</v>
      </c>
      <c r="BK111" s="186"/>
      <c r="BL111" s="186"/>
      <c r="BM111" s="186"/>
    </row>
    <row r="112" s="1" customFormat="1" ht="18" customHeight="1">
      <c r="B112" s="44"/>
      <c r="C112" s="45"/>
      <c r="D112" s="141" t="s">
        <v>141</v>
      </c>
      <c r="E112" s="134"/>
      <c r="F112" s="134"/>
      <c r="G112" s="134"/>
      <c r="H112" s="134"/>
      <c r="I112" s="45"/>
      <c r="J112" s="45"/>
      <c r="K112" s="45"/>
      <c r="L112" s="45"/>
      <c r="M112" s="45"/>
      <c r="N112" s="135">
        <f>ROUND(N88*T112,2)</f>
        <v>0</v>
      </c>
      <c r="O112" s="136"/>
      <c r="P112" s="136"/>
      <c r="Q112" s="136"/>
      <c r="R112" s="46"/>
      <c r="S112" s="186"/>
      <c r="T112" s="187"/>
      <c r="U112" s="188" t="s">
        <v>41</v>
      </c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9" t="s">
        <v>138</v>
      </c>
      <c r="AZ112" s="186"/>
      <c r="BA112" s="186"/>
      <c r="BB112" s="186"/>
      <c r="BC112" s="186"/>
      <c r="BD112" s="186"/>
      <c r="BE112" s="190">
        <f>IF(U112="základní",N112,0)</f>
        <v>0</v>
      </c>
      <c r="BF112" s="190">
        <f>IF(U112="snížená",N112,0)</f>
        <v>0</v>
      </c>
      <c r="BG112" s="190">
        <f>IF(U112="zákl. přenesená",N112,0)</f>
        <v>0</v>
      </c>
      <c r="BH112" s="190">
        <f>IF(U112="sníž. přenesená",N112,0)</f>
        <v>0</v>
      </c>
      <c r="BI112" s="190">
        <f>IF(U112="nulová",N112,0)</f>
        <v>0</v>
      </c>
      <c r="BJ112" s="189" t="s">
        <v>84</v>
      </c>
      <c r="BK112" s="186"/>
      <c r="BL112" s="186"/>
      <c r="BM112" s="186"/>
    </row>
    <row r="113" s="1" customFormat="1" ht="18" customHeight="1">
      <c r="B113" s="44"/>
      <c r="C113" s="45"/>
      <c r="D113" s="141" t="s">
        <v>142</v>
      </c>
      <c r="E113" s="134"/>
      <c r="F113" s="134"/>
      <c r="G113" s="134"/>
      <c r="H113" s="134"/>
      <c r="I113" s="45"/>
      <c r="J113" s="45"/>
      <c r="K113" s="45"/>
      <c r="L113" s="45"/>
      <c r="M113" s="45"/>
      <c r="N113" s="135">
        <f>ROUND(N88*T113,2)</f>
        <v>0</v>
      </c>
      <c r="O113" s="136"/>
      <c r="P113" s="136"/>
      <c r="Q113" s="136"/>
      <c r="R113" s="46"/>
      <c r="S113" s="186"/>
      <c r="T113" s="187"/>
      <c r="U113" s="188" t="s">
        <v>41</v>
      </c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9" t="s">
        <v>138</v>
      </c>
      <c r="AZ113" s="186"/>
      <c r="BA113" s="186"/>
      <c r="BB113" s="186"/>
      <c r="BC113" s="186"/>
      <c r="BD113" s="186"/>
      <c r="BE113" s="190">
        <f>IF(U113="základní",N113,0)</f>
        <v>0</v>
      </c>
      <c r="BF113" s="190">
        <f>IF(U113="snížená",N113,0)</f>
        <v>0</v>
      </c>
      <c r="BG113" s="190">
        <f>IF(U113="zákl. přenesená",N113,0)</f>
        <v>0</v>
      </c>
      <c r="BH113" s="190">
        <f>IF(U113="sníž. přenesená",N113,0)</f>
        <v>0</v>
      </c>
      <c r="BI113" s="190">
        <f>IF(U113="nulová",N113,0)</f>
        <v>0</v>
      </c>
      <c r="BJ113" s="189" t="s">
        <v>84</v>
      </c>
      <c r="BK113" s="186"/>
      <c r="BL113" s="186"/>
      <c r="BM113" s="186"/>
    </row>
    <row r="114" s="1" customFormat="1" ht="18" customHeight="1">
      <c r="B114" s="44"/>
      <c r="C114" s="45"/>
      <c r="D114" s="134" t="s">
        <v>143</v>
      </c>
      <c r="E114" s="45"/>
      <c r="F114" s="45"/>
      <c r="G114" s="45"/>
      <c r="H114" s="45"/>
      <c r="I114" s="45"/>
      <c r="J114" s="45"/>
      <c r="K114" s="45"/>
      <c r="L114" s="45"/>
      <c r="M114" s="45"/>
      <c r="N114" s="135">
        <f>ROUND(N88*T114,2)</f>
        <v>0</v>
      </c>
      <c r="O114" s="136"/>
      <c r="P114" s="136"/>
      <c r="Q114" s="136"/>
      <c r="R114" s="46"/>
      <c r="S114" s="186"/>
      <c r="T114" s="191"/>
      <c r="U114" s="192" t="s">
        <v>41</v>
      </c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6"/>
      <c r="AS114" s="186"/>
      <c r="AT114" s="186"/>
      <c r="AU114" s="186"/>
      <c r="AV114" s="186"/>
      <c r="AW114" s="186"/>
      <c r="AX114" s="186"/>
      <c r="AY114" s="189" t="s">
        <v>144</v>
      </c>
      <c r="AZ114" s="186"/>
      <c r="BA114" s="186"/>
      <c r="BB114" s="186"/>
      <c r="BC114" s="186"/>
      <c r="BD114" s="186"/>
      <c r="BE114" s="190">
        <f>IF(U114="základní",N114,0)</f>
        <v>0</v>
      </c>
      <c r="BF114" s="190">
        <f>IF(U114="snížená",N114,0)</f>
        <v>0</v>
      </c>
      <c r="BG114" s="190">
        <f>IF(U114="zákl. přenesená",N114,0)</f>
        <v>0</v>
      </c>
      <c r="BH114" s="190">
        <f>IF(U114="sníž. přenesená",N114,0)</f>
        <v>0</v>
      </c>
      <c r="BI114" s="190">
        <f>IF(U114="nulová",N114,0)</f>
        <v>0</v>
      </c>
      <c r="BJ114" s="189" t="s">
        <v>84</v>
      </c>
      <c r="BK114" s="186"/>
      <c r="BL114" s="186"/>
      <c r="BM114" s="186"/>
    </row>
    <row r="115" s="1" customForma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  <c r="T115" s="169"/>
      <c r="U115" s="169"/>
    </row>
    <row r="116" s="1" customFormat="1" ht="29.28" customHeight="1">
      <c r="B116" s="44"/>
      <c r="C116" s="148" t="s">
        <v>115</v>
      </c>
      <c r="D116" s="149"/>
      <c r="E116" s="149"/>
      <c r="F116" s="149"/>
      <c r="G116" s="149"/>
      <c r="H116" s="149"/>
      <c r="I116" s="149"/>
      <c r="J116" s="149"/>
      <c r="K116" s="149"/>
      <c r="L116" s="150">
        <f>ROUND(SUM(N88+N108),2)</f>
        <v>0</v>
      </c>
      <c r="M116" s="150"/>
      <c r="N116" s="150"/>
      <c r="O116" s="150"/>
      <c r="P116" s="150"/>
      <c r="Q116" s="150"/>
      <c r="R116" s="46"/>
      <c r="T116" s="169"/>
      <c r="U116" s="169"/>
    </row>
    <row r="117" s="1" customFormat="1" ht="6.96" customHeight="1">
      <c r="B117" s="73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5"/>
      <c r="T117" s="169"/>
      <c r="U117" s="169"/>
    </row>
    <row r="121" s="1" customFormat="1" ht="6.96" customHeight="1">
      <c r="B121" s="76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8"/>
    </row>
    <row r="122" s="1" customFormat="1" ht="36.96" customHeight="1">
      <c r="B122" s="44"/>
      <c r="C122" s="25" t="s">
        <v>145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</row>
    <row r="123" s="1" customFormat="1" ht="6.96" customHeight="1">
      <c r="B123" s="44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6"/>
    </row>
    <row r="124" s="1" customFormat="1" ht="30" customHeight="1">
      <c r="B124" s="44"/>
      <c r="C124" s="36" t="s">
        <v>19</v>
      </c>
      <c r="D124" s="45"/>
      <c r="E124" s="45"/>
      <c r="F124" s="153" t="str">
        <f>F6</f>
        <v>Odvětrání svářecích pracovišť na odloučeném pracovišti Tehov 39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45"/>
      <c r="R124" s="46"/>
    </row>
    <row r="125" s="1" customFormat="1" ht="36.96" customHeight="1">
      <c r="B125" s="44"/>
      <c r="C125" s="83" t="s">
        <v>123</v>
      </c>
      <c r="D125" s="45"/>
      <c r="E125" s="45"/>
      <c r="F125" s="85" t="str">
        <f>F7</f>
        <v>01 - stavební část</v>
      </c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6"/>
    </row>
    <row r="126" s="1" customFormat="1" ht="6.96" customHeight="1">
      <c r="B126" s="44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6"/>
    </row>
    <row r="127" s="1" customFormat="1" ht="18" customHeight="1">
      <c r="B127" s="44"/>
      <c r="C127" s="36" t="s">
        <v>24</v>
      </c>
      <c r="D127" s="45"/>
      <c r="E127" s="45"/>
      <c r="F127" s="31" t="str">
        <f>F9</f>
        <v xml:space="preserve"> </v>
      </c>
      <c r="G127" s="45"/>
      <c r="H127" s="45"/>
      <c r="I127" s="45"/>
      <c r="J127" s="45"/>
      <c r="K127" s="36" t="s">
        <v>26</v>
      </c>
      <c r="L127" s="45"/>
      <c r="M127" s="88" t="str">
        <f>IF(O9="","",O9)</f>
        <v>2. 3. 2018</v>
      </c>
      <c r="N127" s="88"/>
      <c r="O127" s="88"/>
      <c r="P127" s="88"/>
      <c r="Q127" s="45"/>
      <c r="R127" s="46"/>
    </row>
    <row r="128" s="1" customFormat="1" ht="6.96" customHeight="1">
      <c r="B128" s="44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6"/>
    </row>
    <row r="129" s="1" customFormat="1">
      <c r="B129" s="44"/>
      <c r="C129" s="36" t="s">
        <v>28</v>
      </c>
      <c r="D129" s="45"/>
      <c r="E129" s="45"/>
      <c r="F129" s="31" t="str">
        <f>E12</f>
        <v xml:space="preserve"> </v>
      </c>
      <c r="G129" s="45"/>
      <c r="H129" s="45"/>
      <c r="I129" s="45"/>
      <c r="J129" s="45"/>
      <c r="K129" s="36" t="s">
        <v>33</v>
      </c>
      <c r="L129" s="45"/>
      <c r="M129" s="31" t="str">
        <f>E18</f>
        <v xml:space="preserve"> </v>
      </c>
      <c r="N129" s="31"/>
      <c r="O129" s="31"/>
      <c r="P129" s="31"/>
      <c r="Q129" s="31"/>
      <c r="R129" s="46"/>
    </row>
    <row r="130" s="1" customFormat="1" ht="14.4" customHeight="1">
      <c r="B130" s="44"/>
      <c r="C130" s="36" t="s">
        <v>31</v>
      </c>
      <c r="D130" s="45"/>
      <c r="E130" s="45"/>
      <c r="F130" s="31" t="str">
        <f>IF(E15="","",E15)</f>
        <v>Vyplň údaj</v>
      </c>
      <c r="G130" s="45"/>
      <c r="H130" s="45"/>
      <c r="I130" s="45"/>
      <c r="J130" s="45"/>
      <c r="K130" s="36" t="s">
        <v>35</v>
      </c>
      <c r="L130" s="45"/>
      <c r="M130" s="31" t="str">
        <f>E21</f>
        <v xml:space="preserve"> </v>
      </c>
      <c r="N130" s="31"/>
      <c r="O130" s="31"/>
      <c r="P130" s="31"/>
      <c r="Q130" s="31"/>
      <c r="R130" s="46"/>
    </row>
    <row r="131" s="1" customFormat="1" ht="10.32" customHeight="1">
      <c r="B131" s="44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6"/>
    </row>
    <row r="132" s="8" customFormat="1" ht="29.28" customHeight="1">
      <c r="B132" s="193"/>
      <c r="C132" s="194" t="s">
        <v>146</v>
      </c>
      <c r="D132" s="195" t="s">
        <v>147</v>
      </c>
      <c r="E132" s="195" t="s">
        <v>58</v>
      </c>
      <c r="F132" s="195" t="s">
        <v>148</v>
      </c>
      <c r="G132" s="195"/>
      <c r="H132" s="195"/>
      <c r="I132" s="195"/>
      <c r="J132" s="195" t="s">
        <v>149</v>
      </c>
      <c r="K132" s="195" t="s">
        <v>150</v>
      </c>
      <c r="L132" s="195" t="s">
        <v>151</v>
      </c>
      <c r="M132" s="195"/>
      <c r="N132" s="195" t="s">
        <v>128</v>
      </c>
      <c r="O132" s="195"/>
      <c r="P132" s="195"/>
      <c r="Q132" s="196"/>
      <c r="R132" s="197"/>
      <c r="T132" s="104" t="s">
        <v>152</v>
      </c>
      <c r="U132" s="105" t="s">
        <v>40</v>
      </c>
      <c r="V132" s="105" t="s">
        <v>153</v>
      </c>
      <c r="W132" s="105" t="s">
        <v>154</v>
      </c>
      <c r="X132" s="105" t="s">
        <v>155</v>
      </c>
      <c r="Y132" s="105" t="s">
        <v>156</v>
      </c>
      <c r="Z132" s="105" t="s">
        <v>157</v>
      </c>
      <c r="AA132" s="106" t="s">
        <v>158</v>
      </c>
    </row>
    <row r="133" s="1" customFormat="1" ht="29.28" customHeight="1">
      <c r="B133" s="44"/>
      <c r="C133" s="108" t="s">
        <v>125</v>
      </c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198">
        <f>BK133</f>
        <v>0</v>
      </c>
      <c r="O133" s="199"/>
      <c r="P133" s="199"/>
      <c r="Q133" s="199"/>
      <c r="R133" s="46"/>
      <c r="T133" s="107"/>
      <c r="U133" s="65"/>
      <c r="V133" s="65"/>
      <c r="W133" s="200">
        <f>W134+W178+W220+W224</f>
        <v>0</v>
      </c>
      <c r="X133" s="65"/>
      <c r="Y133" s="200">
        <f>Y134+Y178+Y220+Y224</f>
        <v>49.379183400000002</v>
      </c>
      <c r="Z133" s="65"/>
      <c r="AA133" s="201">
        <f>AA134+AA178+AA220+AA224</f>
        <v>24.769765000000007</v>
      </c>
      <c r="AT133" s="20" t="s">
        <v>75</v>
      </c>
      <c r="AU133" s="20" t="s">
        <v>130</v>
      </c>
      <c r="BK133" s="202">
        <f>BK134+BK178+BK220+BK224</f>
        <v>0</v>
      </c>
    </row>
    <row r="134" s="9" customFormat="1" ht="37.44" customHeight="1">
      <c r="B134" s="203"/>
      <c r="C134" s="204"/>
      <c r="D134" s="205" t="s">
        <v>180</v>
      </c>
      <c r="E134" s="205"/>
      <c r="F134" s="205"/>
      <c r="G134" s="205"/>
      <c r="H134" s="205"/>
      <c r="I134" s="205"/>
      <c r="J134" s="205"/>
      <c r="K134" s="205"/>
      <c r="L134" s="205"/>
      <c r="M134" s="205"/>
      <c r="N134" s="206">
        <f>BK134</f>
        <v>0</v>
      </c>
      <c r="O134" s="176"/>
      <c r="P134" s="176"/>
      <c r="Q134" s="176"/>
      <c r="R134" s="207"/>
      <c r="T134" s="208"/>
      <c r="U134" s="204"/>
      <c r="V134" s="204"/>
      <c r="W134" s="209">
        <f>W135+W142+W147+W156+W171+W176</f>
        <v>0</v>
      </c>
      <c r="X134" s="204"/>
      <c r="Y134" s="209">
        <f>Y135+Y142+Y147+Y156+Y171+Y176</f>
        <v>11.458170920000001</v>
      </c>
      <c r="Z134" s="204"/>
      <c r="AA134" s="210">
        <f>AA135+AA142+AA147+AA156+AA171+AA176</f>
        <v>24.769765000000007</v>
      </c>
      <c r="AR134" s="211" t="s">
        <v>84</v>
      </c>
      <c r="AT134" s="212" t="s">
        <v>75</v>
      </c>
      <c r="AU134" s="212" t="s">
        <v>76</v>
      </c>
      <c r="AY134" s="211" t="s">
        <v>160</v>
      </c>
      <c r="BK134" s="213">
        <f>BK135+BK142+BK147+BK156+BK171+BK176</f>
        <v>0</v>
      </c>
    </row>
    <row r="135" s="9" customFormat="1" ht="19.92" customHeight="1">
      <c r="B135" s="203"/>
      <c r="C135" s="204"/>
      <c r="D135" s="214" t="s">
        <v>181</v>
      </c>
      <c r="E135" s="214"/>
      <c r="F135" s="214"/>
      <c r="G135" s="214"/>
      <c r="H135" s="214"/>
      <c r="I135" s="214"/>
      <c r="J135" s="214"/>
      <c r="K135" s="214"/>
      <c r="L135" s="214"/>
      <c r="M135" s="214"/>
      <c r="N135" s="215">
        <f>BK135</f>
        <v>0</v>
      </c>
      <c r="O135" s="216"/>
      <c r="P135" s="216"/>
      <c r="Q135" s="216"/>
      <c r="R135" s="207"/>
      <c r="T135" s="208"/>
      <c r="U135" s="204"/>
      <c r="V135" s="204"/>
      <c r="W135" s="209">
        <f>SUM(W136:W141)</f>
        <v>0</v>
      </c>
      <c r="X135" s="204"/>
      <c r="Y135" s="209">
        <f>SUM(Y136:Y141)</f>
        <v>8.4811885700000005</v>
      </c>
      <c r="Z135" s="204"/>
      <c r="AA135" s="210">
        <f>SUM(AA136:AA141)</f>
        <v>0</v>
      </c>
      <c r="AR135" s="211" t="s">
        <v>84</v>
      </c>
      <c r="AT135" s="212" t="s">
        <v>75</v>
      </c>
      <c r="AU135" s="212" t="s">
        <v>84</v>
      </c>
      <c r="AY135" s="211" t="s">
        <v>160</v>
      </c>
      <c r="BK135" s="213">
        <f>SUM(BK136:BK141)</f>
        <v>0</v>
      </c>
    </row>
    <row r="136" s="1" customFormat="1" ht="25.5" customHeight="1">
      <c r="B136" s="44"/>
      <c r="C136" s="217" t="s">
        <v>84</v>
      </c>
      <c r="D136" s="217" t="s">
        <v>161</v>
      </c>
      <c r="E136" s="218" t="s">
        <v>196</v>
      </c>
      <c r="F136" s="219" t="s">
        <v>197</v>
      </c>
      <c r="G136" s="219"/>
      <c r="H136" s="219"/>
      <c r="I136" s="219"/>
      <c r="J136" s="220" t="s">
        <v>198</v>
      </c>
      <c r="K136" s="221">
        <v>0.152</v>
      </c>
      <c r="L136" s="222">
        <v>0</v>
      </c>
      <c r="M136" s="223"/>
      <c r="N136" s="224">
        <f>ROUND(L136*K136,2)</f>
        <v>0</v>
      </c>
      <c r="O136" s="224"/>
      <c r="P136" s="224"/>
      <c r="Q136" s="224"/>
      <c r="R136" s="46"/>
      <c r="T136" s="225" t="s">
        <v>22</v>
      </c>
      <c r="U136" s="54" t="s">
        <v>41</v>
      </c>
      <c r="V136" s="45"/>
      <c r="W136" s="226">
        <f>V136*K136</f>
        <v>0</v>
      </c>
      <c r="X136" s="226">
        <v>1.3271500000000001</v>
      </c>
      <c r="Y136" s="226">
        <f>X136*K136</f>
        <v>0.20172680000000001</v>
      </c>
      <c r="Z136" s="226">
        <v>0</v>
      </c>
      <c r="AA136" s="227">
        <f>Z136*K136</f>
        <v>0</v>
      </c>
      <c r="AR136" s="20" t="s">
        <v>173</v>
      </c>
      <c r="AT136" s="20" t="s">
        <v>161</v>
      </c>
      <c r="AU136" s="20" t="s">
        <v>121</v>
      </c>
      <c r="AY136" s="20" t="s">
        <v>160</v>
      </c>
      <c r="BE136" s="140">
        <f>IF(U136="základní",N136,0)</f>
        <v>0</v>
      </c>
      <c r="BF136" s="140">
        <f>IF(U136="snížená",N136,0)</f>
        <v>0</v>
      </c>
      <c r="BG136" s="140">
        <f>IF(U136="zákl. přenesená",N136,0)</f>
        <v>0</v>
      </c>
      <c r="BH136" s="140">
        <f>IF(U136="sníž. přenesená",N136,0)</f>
        <v>0</v>
      </c>
      <c r="BI136" s="140">
        <f>IF(U136="nulová",N136,0)</f>
        <v>0</v>
      </c>
      <c r="BJ136" s="20" t="s">
        <v>84</v>
      </c>
      <c r="BK136" s="140">
        <f>ROUND(L136*K136,2)</f>
        <v>0</v>
      </c>
      <c r="BL136" s="20" t="s">
        <v>173</v>
      </c>
      <c r="BM136" s="20" t="s">
        <v>199</v>
      </c>
    </row>
    <row r="137" s="1" customFormat="1" ht="25.5" customHeight="1">
      <c r="B137" s="44"/>
      <c r="C137" s="217" t="s">
        <v>121</v>
      </c>
      <c r="D137" s="217" t="s">
        <v>161</v>
      </c>
      <c r="E137" s="218" t="s">
        <v>200</v>
      </c>
      <c r="F137" s="219" t="s">
        <v>201</v>
      </c>
      <c r="G137" s="219"/>
      <c r="H137" s="219"/>
      <c r="I137" s="219"/>
      <c r="J137" s="220" t="s">
        <v>198</v>
      </c>
      <c r="K137" s="221">
        <v>1.831</v>
      </c>
      <c r="L137" s="222">
        <v>0</v>
      </c>
      <c r="M137" s="223"/>
      <c r="N137" s="224">
        <f>ROUND(L137*K137,2)</f>
        <v>0</v>
      </c>
      <c r="O137" s="224"/>
      <c r="P137" s="224"/>
      <c r="Q137" s="224"/>
      <c r="R137" s="46"/>
      <c r="T137" s="225" t="s">
        <v>22</v>
      </c>
      <c r="U137" s="54" t="s">
        <v>41</v>
      </c>
      <c r="V137" s="45"/>
      <c r="W137" s="226">
        <f>V137*K137</f>
        <v>0</v>
      </c>
      <c r="X137" s="226">
        <v>1.3271500000000001</v>
      </c>
      <c r="Y137" s="226">
        <f>X137*K137</f>
        <v>2.43001165</v>
      </c>
      <c r="Z137" s="226">
        <v>0</v>
      </c>
      <c r="AA137" s="227">
        <f>Z137*K137</f>
        <v>0</v>
      </c>
      <c r="AR137" s="20" t="s">
        <v>173</v>
      </c>
      <c r="AT137" s="20" t="s">
        <v>161</v>
      </c>
      <c r="AU137" s="20" t="s">
        <v>121</v>
      </c>
      <c r="AY137" s="20" t="s">
        <v>160</v>
      </c>
      <c r="BE137" s="140">
        <f>IF(U137="základní",N137,0)</f>
        <v>0</v>
      </c>
      <c r="BF137" s="140">
        <f>IF(U137="snížená",N137,0)</f>
        <v>0</v>
      </c>
      <c r="BG137" s="140">
        <f>IF(U137="zákl. přenesená",N137,0)</f>
        <v>0</v>
      </c>
      <c r="BH137" s="140">
        <f>IF(U137="sníž. přenesená",N137,0)</f>
        <v>0</v>
      </c>
      <c r="BI137" s="140">
        <f>IF(U137="nulová",N137,0)</f>
        <v>0</v>
      </c>
      <c r="BJ137" s="20" t="s">
        <v>84</v>
      </c>
      <c r="BK137" s="140">
        <f>ROUND(L137*K137,2)</f>
        <v>0</v>
      </c>
      <c r="BL137" s="20" t="s">
        <v>173</v>
      </c>
      <c r="BM137" s="20" t="s">
        <v>202</v>
      </c>
    </row>
    <row r="138" s="1" customFormat="1" ht="16.5" customHeight="1">
      <c r="B138" s="44"/>
      <c r="C138" s="217" t="s">
        <v>169</v>
      </c>
      <c r="D138" s="217" t="s">
        <v>161</v>
      </c>
      <c r="E138" s="218" t="s">
        <v>203</v>
      </c>
      <c r="F138" s="219" t="s">
        <v>204</v>
      </c>
      <c r="G138" s="219"/>
      <c r="H138" s="219"/>
      <c r="I138" s="219"/>
      <c r="J138" s="220" t="s">
        <v>198</v>
      </c>
      <c r="K138" s="221">
        <v>3.875</v>
      </c>
      <c r="L138" s="222">
        <v>0</v>
      </c>
      <c r="M138" s="223"/>
      <c r="N138" s="224">
        <f>ROUND(L138*K138,2)</f>
        <v>0</v>
      </c>
      <c r="O138" s="224"/>
      <c r="P138" s="224"/>
      <c r="Q138" s="224"/>
      <c r="R138" s="46"/>
      <c r="T138" s="225" t="s">
        <v>22</v>
      </c>
      <c r="U138" s="54" t="s">
        <v>41</v>
      </c>
      <c r="V138" s="45"/>
      <c r="W138" s="226">
        <f>V138*K138</f>
        <v>0</v>
      </c>
      <c r="X138" s="226">
        <v>1.3271500000000001</v>
      </c>
      <c r="Y138" s="226">
        <f>X138*K138</f>
        <v>5.1427062499999998</v>
      </c>
      <c r="Z138" s="226">
        <v>0</v>
      </c>
      <c r="AA138" s="227">
        <f>Z138*K138</f>
        <v>0</v>
      </c>
      <c r="AR138" s="20" t="s">
        <v>173</v>
      </c>
      <c r="AT138" s="20" t="s">
        <v>161</v>
      </c>
      <c r="AU138" s="20" t="s">
        <v>121</v>
      </c>
      <c r="AY138" s="20" t="s">
        <v>160</v>
      </c>
      <c r="BE138" s="140">
        <f>IF(U138="základní",N138,0)</f>
        <v>0</v>
      </c>
      <c r="BF138" s="140">
        <f>IF(U138="snížená",N138,0)</f>
        <v>0</v>
      </c>
      <c r="BG138" s="140">
        <f>IF(U138="zákl. přenesená",N138,0)</f>
        <v>0</v>
      </c>
      <c r="BH138" s="140">
        <f>IF(U138="sníž. přenesená",N138,0)</f>
        <v>0</v>
      </c>
      <c r="BI138" s="140">
        <f>IF(U138="nulová",N138,0)</f>
        <v>0</v>
      </c>
      <c r="BJ138" s="20" t="s">
        <v>84</v>
      </c>
      <c r="BK138" s="140">
        <f>ROUND(L138*K138,2)</f>
        <v>0</v>
      </c>
      <c r="BL138" s="20" t="s">
        <v>173</v>
      </c>
      <c r="BM138" s="20" t="s">
        <v>205</v>
      </c>
    </row>
    <row r="139" s="1" customFormat="1" ht="25.5" customHeight="1">
      <c r="B139" s="44"/>
      <c r="C139" s="217" t="s">
        <v>173</v>
      </c>
      <c r="D139" s="217" t="s">
        <v>161</v>
      </c>
      <c r="E139" s="218" t="s">
        <v>206</v>
      </c>
      <c r="F139" s="219" t="s">
        <v>207</v>
      </c>
      <c r="G139" s="219"/>
      <c r="H139" s="219"/>
      <c r="I139" s="219"/>
      <c r="J139" s="220" t="s">
        <v>208</v>
      </c>
      <c r="K139" s="221">
        <v>0.092999999999999999</v>
      </c>
      <c r="L139" s="222">
        <v>0</v>
      </c>
      <c r="M139" s="223"/>
      <c r="N139" s="224">
        <f>ROUND(L139*K139,2)</f>
        <v>0</v>
      </c>
      <c r="O139" s="224"/>
      <c r="P139" s="224"/>
      <c r="Q139" s="224"/>
      <c r="R139" s="46"/>
      <c r="T139" s="225" t="s">
        <v>22</v>
      </c>
      <c r="U139" s="54" t="s">
        <v>41</v>
      </c>
      <c r="V139" s="45"/>
      <c r="W139" s="226">
        <f>V139*K139</f>
        <v>0</v>
      </c>
      <c r="X139" s="226">
        <v>0.017090000000000001</v>
      </c>
      <c r="Y139" s="226">
        <f>X139*K139</f>
        <v>0.0015893700000000001</v>
      </c>
      <c r="Z139" s="226">
        <v>0</v>
      </c>
      <c r="AA139" s="227">
        <f>Z139*K139</f>
        <v>0</v>
      </c>
      <c r="AR139" s="20" t="s">
        <v>173</v>
      </c>
      <c r="AT139" s="20" t="s">
        <v>161</v>
      </c>
      <c r="AU139" s="20" t="s">
        <v>121</v>
      </c>
      <c r="AY139" s="20" t="s">
        <v>160</v>
      </c>
      <c r="BE139" s="140">
        <f>IF(U139="základní",N139,0)</f>
        <v>0</v>
      </c>
      <c r="BF139" s="140">
        <f>IF(U139="snížená",N139,0)</f>
        <v>0</v>
      </c>
      <c r="BG139" s="140">
        <f>IF(U139="zákl. přenesená",N139,0)</f>
        <v>0</v>
      </c>
      <c r="BH139" s="140">
        <f>IF(U139="sníž. přenesená",N139,0)</f>
        <v>0</v>
      </c>
      <c r="BI139" s="140">
        <f>IF(U139="nulová",N139,0)</f>
        <v>0</v>
      </c>
      <c r="BJ139" s="20" t="s">
        <v>84</v>
      </c>
      <c r="BK139" s="140">
        <f>ROUND(L139*K139,2)</f>
        <v>0</v>
      </c>
      <c r="BL139" s="20" t="s">
        <v>173</v>
      </c>
      <c r="BM139" s="20" t="s">
        <v>209</v>
      </c>
    </row>
    <row r="140" s="1" customFormat="1" ht="16.5" customHeight="1">
      <c r="B140" s="44"/>
      <c r="C140" s="232" t="s">
        <v>159</v>
      </c>
      <c r="D140" s="232" t="s">
        <v>210</v>
      </c>
      <c r="E140" s="233" t="s">
        <v>211</v>
      </c>
      <c r="F140" s="234" t="s">
        <v>212</v>
      </c>
      <c r="G140" s="234"/>
      <c r="H140" s="234"/>
      <c r="I140" s="234"/>
      <c r="J140" s="235" t="s">
        <v>208</v>
      </c>
      <c r="K140" s="236">
        <v>0.092999999999999999</v>
      </c>
      <c r="L140" s="237">
        <v>0</v>
      </c>
      <c r="M140" s="238"/>
      <c r="N140" s="239">
        <f>ROUND(L140*K140,2)</f>
        <v>0</v>
      </c>
      <c r="O140" s="224"/>
      <c r="P140" s="224"/>
      <c r="Q140" s="224"/>
      <c r="R140" s="46"/>
      <c r="T140" s="225" t="s">
        <v>22</v>
      </c>
      <c r="U140" s="54" t="s">
        <v>41</v>
      </c>
      <c r="V140" s="45"/>
      <c r="W140" s="226">
        <f>V140*K140</f>
        <v>0</v>
      </c>
      <c r="X140" s="226">
        <v>1</v>
      </c>
      <c r="Y140" s="226">
        <f>X140*K140</f>
        <v>0.092999999999999999</v>
      </c>
      <c r="Z140" s="226">
        <v>0</v>
      </c>
      <c r="AA140" s="227">
        <f>Z140*K140</f>
        <v>0</v>
      </c>
      <c r="AR140" s="20" t="s">
        <v>213</v>
      </c>
      <c r="AT140" s="20" t="s">
        <v>210</v>
      </c>
      <c r="AU140" s="20" t="s">
        <v>121</v>
      </c>
      <c r="AY140" s="20" t="s">
        <v>160</v>
      </c>
      <c r="BE140" s="140">
        <f>IF(U140="základní",N140,0)</f>
        <v>0</v>
      </c>
      <c r="BF140" s="140">
        <f>IF(U140="snížená",N140,0)</f>
        <v>0</v>
      </c>
      <c r="BG140" s="140">
        <f>IF(U140="zákl. přenesená",N140,0)</f>
        <v>0</v>
      </c>
      <c r="BH140" s="140">
        <f>IF(U140="sníž. přenesená",N140,0)</f>
        <v>0</v>
      </c>
      <c r="BI140" s="140">
        <f>IF(U140="nulová",N140,0)</f>
        <v>0</v>
      </c>
      <c r="BJ140" s="20" t="s">
        <v>84</v>
      </c>
      <c r="BK140" s="140">
        <f>ROUND(L140*K140,2)</f>
        <v>0</v>
      </c>
      <c r="BL140" s="20" t="s">
        <v>173</v>
      </c>
      <c r="BM140" s="20" t="s">
        <v>214</v>
      </c>
    </row>
    <row r="141" s="1" customFormat="1" ht="25.5" customHeight="1">
      <c r="B141" s="44"/>
      <c r="C141" s="217" t="s">
        <v>215</v>
      </c>
      <c r="D141" s="217" t="s">
        <v>161</v>
      </c>
      <c r="E141" s="218" t="s">
        <v>216</v>
      </c>
      <c r="F141" s="219" t="s">
        <v>217</v>
      </c>
      <c r="G141" s="219"/>
      <c r="H141" s="219"/>
      <c r="I141" s="219"/>
      <c r="J141" s="220" t="s">
        <v>218</v>
      </c>
      <c r="K141" s="221">
        <v>8.8499999999999996</v>
      </c>
      <c r="L141" s="222">
        <v>0</v>
      </c>
      <c r="M141" s="223"/>
      <c r="N141" s="224">
        <f>ROUND(L141*K141,2)</f>
        <v>0</v>
      </c>
      <c r="O141" s="224"/>
      <c r="P141" s="224"/>
      <c r="Q141" s="224"/>
      <c r="R141" s="46"/>
      <c r="T141" s="225" t="s">
        <v>22</v>
      </c>
      <c r="U141" s="54" t="s">
        <v>41</v>
      </c>
      <c r="V141" s="45"/>
      <c r="W141" s="226">
        <f>V141*K141</f>
        <v>0</v>
      </c>
      <c r="X141" s="226">
        <v>0.069169999999999995</v>
      </c>
      <c r="Y141" s="226">
        <f>X141*K141</f>
        <v>0.61215449999999993</v>
      </c>
      <c r="Z141" s="226">
        <v>0</v>
      </c>
      <c r="AA141" s="227">
        <f>Z141*K141</f>
        <v>0</v>
      </c>
      <c r="AR141" s="20" t="s">
        <v>173</v>
      </c>
      <c r="AT141" s="20" t="s">
        <v>161</v>
      </c>
      <c r="AU141" s="20" t="s">
        <v>121</v>
      </c>
      <c r="AY141" s="20" t="s">
        <v>160</v>
      </c>
      <c r="BE141" s="140">
        <f>IF(U141="základní",N141,0)</f>
        <v>0</v>
      </c>
      <c r="BF141" s="140">
        <f>IF(U141="snížená",N141,0)</f>
        <v>0</v>
      </c>
      <c r="BG141" s="140">
        <f>IF(U141="zákl. přenesená",N141,0)</f>
        <v>0</v>
      </c>
      <c r="BH141" s="140">
        <f>IF(U141="sníž. přenesená",N141,0)</f>
        <v>0</v>
      </c>
      <c r="BI141" s="140">
        <f>IF(U141="nulová",N141,0)</f>
        <v>0</v>
      </c>
      <c r="BJ141" s="20" t="s">
        <v>84</v>
      </c>
      <c r="BK141" s="140">
        <f>ROUND(L141*K141,2)</f>
        <v>0</v>
      </c>
      <c r="BL141" s="20" t="s">
        <v>173</v>
      </c>
      <c r="BM141" s="20" t="s">
        <v>219</v>
      </c>
    </row>
    <row r="142" s="9" customFormat="1" ht="29.88" customHeight="1">
      <c r="B142" s="203"/>
      <c r="C142" s="204"/>
      <c r="D142" s="214" t="s">
        <v>182</v>
      </c>
      <c r="E142" s="214"/>
      <c r="F142" s="214"/>
      <c r="G142" s="214"/>
      <c r="H142" s="214"/>
      <c r="I142" s="214"/>
      <c r="J142" s="214"/>
      <c r="K142" s="214"/>
      <c r="L142" s="214"/>
      <c r="M142" s="214"/>
      <c r="N142" s="228">
        <f>BK142</f>
        <v>0</v>
      </c>
      <c r="O142" s="229"/>
      <c r="P142" s="229"/>
      <c r="Q142" s="229"/>
      <c r="R142" s="207"/>
      <c r="T142" s="208"/>
      <c r="U142" s="204"/>
      <c r="V142" s="204"/>
      <c r="W142" s="209">
        <f>SUM(W143:W146)</f>
        <v>0</v>
      </c>
      <c r="X142" s="204"/>
      <c r="Y142" s="209">
        <f>SUM(Y143:Y146)</f>
        <v>0.24964630999999998</v>
      </c>
      <c r="Z142" s="204"/>
      <c r="AA142" s="210">
        <f>SUM(AA143:AA146)</f>
        <v>0</v>
      </c>
      <c r="AR142" s="211" t="s">
        <v>84</v>
      </c>
      <c r="AT142" s="212" t="s">
        <v>75</v>
      </c>
      <c r="AU142" s="212" t="s">
        <v>84</v>
      </c>
      <c r="AY142" s="211" t="s">
        <v>160</v>
      </c>
      <c r="BK142" s="213">
        <f>SUM(BK143:BK146)</f>
        <v>0</v>
      </c>
    </row>
    <row r="143" s="1" customFormat="1" ht="25.5" customHeight="1">
      <c r="B143" s="44"/>
      <c r="C143" s="217" t="s">
        <v>220</v>
      </c>
      <c r="D143" s="217" t="s">
        <v>161</v>
      </c>
      <c r="E143" s="218" t="s">
        <v>221</v>
      </c>
      <c r="F143" s="219" t="s">
        <v>222</v>
      </c>
      <c r="G143" s="219"/>
      <c r="H143" s="219"/>
      <c r="I143" s="219"/>
      <c r="J143" s="220" t="s">
        <v>198</v>
      </c>
      <c r="K143" s="221">
        <v>0.106</v>
      </c>
      <c r="L143" s="222">
        <v>0</v>
      </c>
      <c r="M143" s="223"/>
      <c r="N143" s="224">
        <f>ROUND(L143*K143,2)</f>
        <v>0</v>
      </c>
      <c r="O143" s="224"/>
      <c r="P143" s="224"/>
      <c r="Q143" s="224"/>
      <c r="R143" s="46"/>
      <c r="T143" s="225" t="s">
        <v>22</v>
      </c>
      <c r="U143" s="54" t="s">
        <v>41</v>
      </c>
      <c r="V143" s="45"/>
      <c r="W143" s="226">
        <f>V143*K143</f>
        <v>0</v>
      </c>
      <c r="X143" s="226">
        <v>2.2564199999999999</v>
      </c>
      <c r="Y143" s="226">
        <f>X143*K143</f>
        <v>0.23918051999999998</v>
      </c>
      <c r="Z143" s="226">
        <v>0</v>
      </c>
      <c r="AA143" s="227">
        <f>Z143*K143</f>
        <v>0</v>
      </c>
      <c r="AR143" s="20" t="s">
        <v>173</v>
      </c>
      <c r="AT143" s="20" t="s">
        <v>161</v>
      </c>
      <c r="AU143" s="20" t="s">
        <v>121</v>
      </c>
      <c r="AY143" s="20" t="s">
        <v>160</v>
      </c>
      <c r="BE143" s="140">
        <f>IF(U143="základní",N143,0)</f>
        <v>0</v>
      </c>
      <c r="BF143" s="140">
        <f>IF(U143="snížená",N143,0)</f>
        <v>0</v>
      </c>
      <c r="BG143" s="140">
        <f>IF(U143="zákl. přenesená",N143,0)</f>
        <v>0</v>
      </c>
      <c r="BH143" s="140">
        <f>IF(U143="sníž. přenesená",N143,0)</f>
        <v>0</v>
      </c>
      <c r="BI143" s="140">
        <f>IF(U143="nulová",N143,0)</f>
        <v>0</v>
      </c>
      <c r="BJ143" s="20" t="s">
        <v>84</v>
      </c>
      <c r="BK143" s="140">
        <f>ROUND(L143*K143,2)</f>
        <v>0</v>
      </c>
      <c r="BL143" s="20" t="s">
        <v>173</v>
      </c>
      <c r="BM143" s="20" t="s">
        <v>223</v>
      </c>
    </row>
    <row r="144" s="1" customFormat="1" ht="25.5" customHeight="1">
      <c r="B144" s="44"/>
      <c r="C144" s="217" t="s">
        <v>224</v>
      </c>
      <c r="D144" s="217" t="s">
        <v>161</v>
      </c>
      <c r="E144" s="218" t="s">
        <v>225</v>
      </c>
      <c r="F144" s="219" t="s">
        <v>226</v>
      </c>
      <c r="G144" s="219"/>
      <c r="H144" s="219"/>
      <c r="I144" s="219"/>
      <c r="J144" s="220" t="s">
        <v>208</v>
      </c>
      <c r="K144" s="221">
        <v>0.0030000000000000001</v>
      </c>
      <c r="L144" s="222">
        <v>0</v>
      </c>
      <c r="M144" s="223"/>
      <c r="N144" s="224">
        <f>ROUND(L144*K144,2)</f>
        <v>0</v>
      </c>
      <c r="O144" s="224"/>
      <c r="P144" s="224"/>
      <c r="Q144" s="224"/>
      <c r="R144" s="46"/>
      <c r="T144" s="225" t="s">
        <v>22</v>
      </c>
      <c r="U144" s="54" t="s">
        <v>41</v>
      </c>
      <c r="V144" s="45"/>
      <c r="W144" s="226">
        <f>V144*K144</f>
        <v>0</v>
      </c>
      <c r="X144" s="226">
        <v>1.06277</v>
      </c>
      <c r="Y144" s="226">
        <f>X144*K144</f>
        <v>0.0031883100000000002</v>
      </c>
      <c r="Z144" s="226">
        <v>0</v>
      </c>
      <c r="AA144" s="227">
        <f>Z144*K144</f>
        <v>0</v>
      </c>
      <c r="AR144" s="20" t="s">
        <v>173</v>
      </c>
      <c r="AT144" s="20" t="s">
        <v>161</v>
      </c>
      <c r="AU144" s="20" t="s">
        <v>121</v>
      </c>
      <c r="AY144" s="20" t="s">
        <v>160</v>
      </c>
      <c r="BE144" s="140">
        <f>IF(U144="základní",N144,0)</f>
        <v>0</v>
      </c>
      <c r="BF144" s="140">
        <f>IF(U144="snížená",N144,0)</f>
        <v>0</v>
      </c>
      <c r="BG144" s="140">
        <f>IF(U144="zákl. přenesená",N144,0)</f>
        <v>0</v>
      </c>
      <c r="BH144" s="140">
        <f>IF(U144="sníž. přenesená",N144,0)</f>
        <v>0</v>
      </c>
      <c r="BI144" s="140">
        <f>IF(U144="nulová",N144,0)</f>
        <v>0</v>
      </c>
      <c r="BJ144" s="20" t="s">
        <v>84</v>
      </c>
      <c r="BK144" s="140">
        <f>ROUND(L144*K144,2)</f>
        <v>0</v>
      </c>
      <c r="BL144" s="20" t="s">
        <v>173</v>
      </c>
      <c r="BM144" s="20" t="s">
        <v>227</v>
      </c>
    </row>
    <row r="145" s="1" customFormat="1" ht="25.5" customHeight="1">
      <c r="B145" s="44"/>
      <c r="C145" s="217" t="s">
        <v>228</v>
      </c>
      <c r="D145" s="217" t="s">
        <v>161</v>
      </c>
      <c r="E145" s="218" t="s">
        <v>229</v>
      </c>
      <c r="F145" s="219" t="s">
        <v>230</v>
      </c>
      <c r="G145" s="219"/>
      <c r="H145" s="219"/>
      <c r="I145" s="219"/>
      <c r="J145" s="220" t="s">
        <v>218</v>
      </c>
      <c r="K145" s="221">
        <v>1.1060000000000001</v>
      </c>
      <c r="L145" s="222">
        <v>0</v>
      </c>
      <c r="M145" s="223"/>
      <c r="N145" s="224">
        <f>ROUND(L145*K145,2)</f>
        <v>0</v>
      </c>
      <c r="O145" s="224"/>
      <c r="P145" s="224"/>
      <c r="Q145" s="224"/>
      <c r="R145" s="46"/>
      <c r="T145" s="225" t="s">
        <v>22</v>
      </c>
      <c r="U145" s="54" t="s">
        <v>41</v>
      </c>
      <c r="V145" s="45"/>
      <c r="W145" s="226">
        <f>V145*K145</f>
        <v>0</v>
      </c>
      <c r="X145" s="226">
        <v>0.0065799999999999999</v>
      </c>
      <c r="Y145" s="226">
        <f>X145*K145</f>
        <v>0.0072774800000000002</v>
      </c>
      <c r="Z145" s="226">
        <v>0</v>
      </c>
      <c r="AA145" s="227">
        <f>Z145*K145</f>
        <v>0</v>
      </c>
      <c r="AR145" s="20" t="s">
        <v>173</v>
      </c>
      <c r="AT145" s="20" t="s">
        <v>161</v>
      </c>
      <c r="AU145" s="20" t="s">
        <v>121</v>
      </c>
      <c r="AY145" s="20" t="s">
        <v>160</v>
      </c>
      <c r="BE145" s="140">
        <f>IF(U145="základní",N145,0)</f>
        <v>0</v>
      </c>
      <c r="BF145" s="140">
        <f>IF(U145="snížená",N145,0)</f>
        <v>0</v>
      </c>
      <c r="BG145" s="140">
        <f>IF(U145="zákl. přenesená",N145,0)</f>
        <v>0</v>
      </c>
      <c r="BH145" s="140">
        <f>IF(U145="sníž. přenesená",N145,0)</f>
        <v>0</v>
      </c>
      <c r="BI145" s="140">
        <f>IF(U145="nulová",N145,0)</f>
        <v>0</v>
      </c>
      <c r="BJ145" s="20" t="s">
        <v>84</v>
      </c>
      <c r="BK145" s="140">
        <f>ROUND(L145*K145,2)</f>
        <v>0</v>
      </c>
      <c r="BL145" s="20" t="s">
        <v>173</v>
      </c>
      <c r="BM145" s="20" t="s">
        <v>231</v>
      </c>
    </row>
    <row r="146" s="1" customFormat="1" ht="25.5" customHeight="1">
      <c r="B146" s="44"/>
      <c r="C146" s="217" t="s">
        <v>232</v>
      </c>
      <c r="D146" s="217" t="s">
        <v>161</v>
      </c>
      <c r="E146" s="218" t="s">
        <v>233</v>
      </c>
      <c r="F146" s="219" t="s">
        <v>234</v>
      </c>
      <c r="G146" s="219"/>
      <c r="H146" s="219"/>
      <c r="I146" s="219"/>
      <c r="J146" s="220" t="s">
        <v>218</v>
      </c>
      <c r="K146" s="221">
        <v>1.1060000000000001</v>
      </c>
      <c r="L146" s="222">
        <v>0</v>
      </c>
      <c r="M146" s="223"/>
      <c r="N146" s="224">
        <f>ROUND(L146*K146,2)</f>
        <v>0</v>
      </c>
      <c r="O146" s="224"/>
      <c r="P146" s="224"/>
      <c r="Q146" s="224"/>
      <c r="R146" s="46"/>
      <c r="T146" s="225" t="s">
        <v>22</v>
      </c>
      <c r="U146" s="54" t="s">
        <v>41</v>
      </c>
      <c r="V146" s="45"/>
      <c r="W146" s="226">
        <f>V146*K146</f>
        <v>0</v>
      </c>
      <c r="X146" s="226">
        <v>0</v>
      </c>
      <c r="Y146" s="226">
        <f>X146*K146</f>
        <v>0</v>
      </c>
      <c r="Z146" s="226">
        <v>0</v>
      </c>
      <c r="AA146" s="227">
        <f>Z146*K146</f>
        <v>0</v>
      </c>
      <c r="AR146" s="20" t="s">
        <v>173</v>
      </c>
      <c r="AT146" s="20" t="s">
        <v>161</v>
      </c>
      <c r="AU146" s="20" t="s">
        <v>121</v>
      </c>
      <c r="AY146" s="20" t="s">
        <v>160</v>
      </c>
      <c r="BE146" s="140">
        <f>IF(U146="základní",N146,0)</f>
        <v>0</v>
      </c>
      <c r="BF146" s="140">
        <f>IF(U146="snížená",N146,0)</f>
        <v>0</v>
      </c>
      <c r="BG146" s="140">
        <f>IF(U146="zákl. přenesená",N146,0)</f>
        <v>0</v>
      </c>
      <c r="BH146" s="140">
        <f>IF(U146="sníž. přenesená",N146,0)</f>
        <v>0</v>
      </c>
      <c r="BI146" s="140">
        <f>IF(U146="nulová",N146,0)</f>
        <v>0</v>
      </c>
      <c r="BJ146" s="20" t="s">
        <v>84</v>
      </c>
      <c r="BK146" s="140">
        <f>ROUND(L146*K146,2)</f>
        <v>0</v>
      </c>
      <c r="BL146" s="20" t="s">
        <v>173</v>
      </c>
      <c r="BM146" s="20" t="s">
        <v>235</v>
      </c>
    </row>
    <row r="147" s="9" customFormat="1" ht="29.88" customHeight="1">
      <c r="B147" s="203"/>
      <c r="C147" s="204"/>
      <c r="D147" s="214" t="s">
        <v>183</v>
      </c>
      <c r="E147" s="214"/>
      <c r="F147" s="214"/>
      <c r="G147" s="214"/>
      <c r="H147" s="214"/>
      <c r="I147" s="214"/>
      <c r="J147" s="214"/>
      <c r="K147" s="214"/>
      <c r="L147" s="214"/>
      <c r="M147" s="214"/>
      <c r="N147" s="228">
        <f>BK147</f>
        <v>0</v>
      </c>
      <c r="O147" s="229"/>
      <c r="P147" s="229"/>
      <c r="Q147" s="229"/>
      <c r="R147" s="207"/>
      <c r="T147" s="208"/>
      <c r="U147" s="204"/>
      <c r="V147" s="204"/>
      <c r="W147" s="209">
        <f>SUM(W148:W155)</f>
        <v>0</v>
      </c>
      <c r="X147" s="204"/>
      <c r="Y147" s="209">
        <f>SUM(Y148:Y155)</f>
        <v>2.72733604</v>
      </c>
      <c r="Z147" s="204"/>
      <c r="AA147" s="210">
        <f>SUM(AA148:AA155)</f>
        <v>0</v>
      </c>
      <c r="AR147" s="211" t="s">
        <v>84</v>
      </c>
      <c r="AT147" s="212" t="s">
        <v>75</v>
      </c>
      <c r="AU147" s="212" t="s">
        <v>84</v>
      </c>
      <c r="AY147" s="211" t="s">
        <v>160</v>
      </c>
      <c r="BK147" s="213">
        <f>SUM(BK148:BK155)</f>
        <v>0</v>
      </c>
    </row>
    <row r="148" s="1" customFormat="1" ht="25.5" customHeight="1">
      <c r="B148" s="44"/>
      <c r="C148" s="217" t="s">
        <v>236</v>
      </c>
      <c r="D148" s="217" t="s">
        <v>161</v>
      </c>
      <c r="E148" s="218" t="s">
        <v>237</v>
      </c>
      <c r="F148" s="219" t="s">
        <v>238</v>
      </c>
      <c r="G148" s="219"/>
      <c r="H148" s="219"/>
      <c r="I148" s="219"/>
      <c r="J148" s="220" t="s">
        <v>218</v>
      </c>
      <c r="K148" s="221">
        <v>19.120000000000001</v>
      </c>
      <c r="L148" s="222">
        <v>0</v>
      </c>
      <c r="M148" s="223"/>
      <c r="N148" s="224">
        <f>ROUND(L148*K148,2)</f>
        <v>0</v>
      </c>
      <c r="O148" s="224"/>
      <c r="P148" s="224"/>
      <c r="Q148" s="224"/>
      <c r="R148" s="46"/>
      <c r="T148" s="225" t="s">
        <v>22</v>
      </c>
      <c r="U148" s="54" t="s">
        <v>41</v>
      </c>
      <c r="V148" s="45"/>
      <c r="W148" s="226">
        <f>V148*K148</f>
        <v>0</v>
      </c>
      <c r="X148" s="226">
        <v>0.018380000000000001</v>
      </c>
      <c r="Y148" s="226">
        <f>X148*K148</f>
        <v>0.3514256</v>
      </c>
      <c r="Z148" s="226">
        <v>0</v>
      </c>
      <c r="AA148" s="227">
        <f>Z148*K148</f>
        <v>0</v>
      </c>
      <c r="AR148" s="20" t="s">
        <v>173</v>
      </c>
      <c r="AT148" s="20" t="s">
        <v>161</v>
      </c>
      <c r="AU148" s="20" t="s">
        <v>121</v>
      </c>
      <c r="AY148" s="20" t="s">
        <v>160</v>
      </c>
      <c r="BE148" s="140">
        <f>IF(U148="základní",N148,0)</f>
        <v>0</v>
      </c>
      <c r="BF148" s="140">
        <f>IF(U148="snížená",N148,0)</f>
        <v>0</v>
      </c>
      <c r="BG148" s="140">
        <f>IF(U148="zákl. přenesená",N148,0)</f>
        <v>0</v>
      </c>
      <c r="BH148" s="140">
        <f>IF(U148="sníž. přenesená",N148,0)</f>
        <v>0</v>
      </c>
      <c r="BI148" s="140">
        <f>IF(U148="nulová",N148,0)</f>
        <v>0</v>
      </c>
      <c r="BJ148" s="20" t="s">
        <v>84</v>
      </c>
      <c r="BK148" s="140">
        <f>ROUND(L148*K148,2)</f>
        <v>0</v>
      </c>
      <c r="BL148" s="20" t="s">
        <v>173</v>
      </c>
      <c r="BM148" s="20" t="s">
        <v>239</v>
      </c>
    </row>
    <row r="149" s="1" customFormat="1" ht="25.5" customHeight="1">
      <c r="B149" s="44"/>
      <c r="C149" s="217" t="s">
        <v>213</v>
      </c>
      <c r="D149" s="217" t="s">
        <v>161</v>
      </c>
      <c r="E149" s="218" t="s">
        <v>240</v>
      </c>
      <c r="F149" s="219" t="s">
        <v>241</v>
      </c>
      <c r="G149" s="219"/>
      <c r="H149" s="219"/>
      <c r="I149" s="219"/>
      <c r="J149" s="220" t="s">
        <v>218</v>
      </c>
      <c r="K149" s="221">
        <v>25</v>
      </c>
      <c r="L149" s="222">
        <v>0</v>
      </c>
      <c r="M149" s="223"/>
      <c r="N149" s="224">
        <f>ROUND(L149*K149,2)</f>
        <v>0</v>
      </c>
      <c r="O149" s="224"/>
      <c r="P149" s="224"/>
      <c r="Q149" s="224"/>
      <c r="R149" s="46"/>
      <c r="T149" s="225" t="s">
        <v>22</v>
      </c>
      <c r="U149" s="54" t="s">
        <v>41</v>
      </c>
      <c r="V149" s="45"/>
      <c r="W149" s="226">
        <f>V149*K149</f>
        <v>0</v>
      </c>
      <c r="X149" s="226">
        <v>0.033579999999999999</v>
      </c>
      <c r="Y149" s="226">
        <f>X149*K149</f>
        <v>0.83949999999999991</v>
      </c>
      <c r="Z149" s="226">
        <v>0</v>
      </c>
      <c r="AA149" s="227">
        <f>Z149*K149</f>
        <v>0</v>
      </c>
      <c r="AR149" s="20" t="s">
        <v>173</v>
      </c>
      <c r="AT149" s="20" t="s">
        <v>161</v>
      </c>
      <c r="AU149" s="20" t="s">
        <v>121</v>
      </c>
      <c r="AY149" s="20" t="s">
        <v>160</v>
      </c>
      <c r="BE149" s="140">
        <f>IF(U149="základní",N149,0)</f>
        <v>0</v>
      </c>
      <c r="BF149" s="140">
        <f>IF(U149="snížená",N149,0)</f>
        <v>0</v>
      </c>
      <c r="BG149" s="140">
        <f>IF(U149="zákl. přenesená",N149,0)</f>
        <v>0</v>
      </c>
      <c r="BH149" s="140">
        <f>IF(U149="sníž. přenesená",N149,0)</f>
        <v>0</v>
      </c>
      <c r="BI149" s="140">
        <f>IF(U149="nulová",N149,0)</f>
        <v>0</v>
      </c>
      <c r="BJ149" s="20" t="s">
        <v>84</v>
      </c>
      <c r="BK149" s="140">
        <f>ROUND(L149*K149,2)</f>
        <v>0</v>
      </c>
      <c r="BL149" s="20" t="s">
        <v>173</v>
      </c>
      <c r="BM149" s="20" t="s">
        <v>242</v>
      </c>
    </row>
    <row r="150" s="1" customFormat="1" ht="25.5" customHeight="1">
      <c r="B150" s="44"/>
      <c r="C150" s="217" t="s">
        <v>243</v>
      </c>
      <c r="D150" s="217" t="s">
        <v>161</v>
      </c>
      <c r="E150" s="218" t="s">
        <v>244</v>
      </c>
      <c r="F150" s="219" t="s">
        <v>245</v>
      </c>
      <c r="G150" s="219"/>
      <c r="H150" s="219"/>
      <c r="I150" s="219"/>
      <c r="J150" s="220" t="s">
        <v>218</v>
      </c>
      <c r="K150" s="221">
        <v>89.998999999999995</v>
      </c>
      <c r="L150" s="222">
        <v>0</v>
      </c>
      <c r="M150" s="223"/>
      <c r="N150" s="224">
        <f>ROUND(L150*K150,2)</f>
        <v>0</v>
      </c>
      <c r="O150" s="224"/>
      <c r="P150" s="224"/>
      <c r="Q150" s="224"/>
      <c r="R150" s="46"/>
      <c r="T150" s="225" t="s">
        <v>22</v>
      </c>
      <c r="U150" s="54" t="s">
        <v>41</v>
      </c>
      <c r="V150" s="45"/>
      <c r="W150" s="226">
        <f>V150*K150</f>
        <v>0</v>
      </c>
      <c r="X150" s="226">
        <v>0.0085000000000000006</v>
      </c>
      <c r="Y150" s="226">
        <f>X150*K150</f>
        <v>0.76499150000000005</v>
      </c>
      <c r="Z150" s="226">
        <v>0</v>
      </c>
      <c r="AA150" s="227">
        <f>Z150*K150</f>
        <v>0</v>
      </c>
      <c r="AR150" s="20" t="s">
        <v>173</v>
      </c>
      <c r="AT150" s="20" t="s">
        <v>161</v>
      </c>
      <c r="AU150" s="20" t="s">
        <v>121</v>
      </c>
      <c r="AY150" s="20" t="s">
        <v>160</v>
      </c>
      <c r="BE150" s="140">
        <f>IF(U150="základní",N150,0)</f>
        <v>0</v>
      </c>
      <c r="BF150" s="140">
        <f>IF(U150="snížená",N150,0)</f>
        <v>0</v>
      </c>
      <c r="BG150" s="140">
        <f>IF(U150="zákl. přenesená",N150,0)</f>
        <v>0</v>
      </c>
      <c r="BH150" s="140">
        <f>IF(U150="sníž. přenesená",N150,0)</f>
        <v>0</v>
      </c>
      <c r="BI150" s="140">
        <f>IF(U150="nulová",N150,0)</f>
        <v>0</v>
      </c>
      <c r="BJ150" s="20" t="s">
        <v>84</v>
      </c>
      <c r="BK150" s="140">
        <f>ROUND(L150*K150,2)</f>
        <v>0</v>
      </c>
      <c r="BL150" s="20" t="s">
        <v>173</v>
      </c>
      <c r="BM150" s="20" t="s">
        <v>246</v>
      </c>
    </row>
    <row r="151" s="1" customFormat="1" ht="16.5" customHeight="1">
      <c r="B151" s="44"/>
      <c r="C151" s="232" t="s">
        <v>247</v>
      </c>
      <c r="D151" s="232" t="s">
        <v>210</v>
      </c>
      <c r="E151" s="233" t="s">
        <v>248</v>
      </c>
      <c r="F151" s="234" t="s">
        <v>249</v>
      </c>
      <c r="G151" s="234"/>
      <c r="H151" s="234"/>
      <c r="I151" s="234"/>
      <c r="J151" s="235" t="s">
        <v>218</v>
      </c>
      <c r="K151" s="236">
        <v>91.799000000000007</v>
      </c>
      <c r="L151" s="237">
        <v>0</v>
      </c>
      <c r="M151" s="238"/>
      <c r="N151" s="239">
        <f>ROUND(L151*K151,2)</f>
        <v>0</v>
      </c>
      <c r="O151" s="224"/>
      <c r="P151" s="224"/>
      <c r="Q151" s="224"/>
      <c r="R151" s="46"/>
      <c r="T151" s="225" t="s">
        <v>22</v>
      </c>
      <c r="U151" s="54" t="s">
        <v>41</v>
      </c>
      <c r="V151" s="45"/>
      <c r="W151" s="226">
        <f>V151*K151</f>
        <v>0</v>
      </c>
      <c r="X151" s="226">
        <v>0.0023800000000000002</v>
      </c>
      <c r="Y151" s="226">
        <f>X151*K151</f>
        <v>0.21848162000000004</v>
      </c>
      <c r="Z151" s="226">
        <v>0</v>
      </c>
      <c r="AA151" s="227">
        <f>Z151*K151</f>
        <v>0</v>
      </c>
      <c r="AR151" s="20" t="s">
        <v>213</v>
      </c>
      <c r="AT151" s="20" t="s">
        <v>210</v>
      </c>
      <c r="AU151" s="20" t="s">
        <v>121</v>
      </c>
      <c r="AY151" s="20" t="s">
        <v>160</v>
      </c>
      <c r="BE151" s="140">
        <f>IF(U151="základní",N151,0)</f>
        <v>0</v>
      </c>
      <c r="BF151" s="140">
        <f>IF(U151="snížená",N151,0)</f>
        <v>0</v>
      </c>
      <c r="BG151" s="140">
        <f>IF(U151="zákl. přenesená",N151,0)</f>
        <v>0</v>
      </c>
      <c r="BH151" s="140">
        <f>IF(U151="sníž. přenesená",N151,0)</f>
        <v>0</v>
      </c>
      <c r="BI151" s="140">
        <f>IF(U151="nulová",N151,0)</f>
        <v>0</v>
      </c>
      <c r="BJ151" s="20" t="s">
        <v>84</v>
      </c>
      <c r="BK151" s="140">
        <f>ROUND(L151*K151,2)</f>
        <v>0</v>
      </c>
      <c r="BL151" s="20" t="s">
        <v>173</v>
      </c>
      <c r="BM151" s="20" t="s">
        <v>250</v>
      </c>
    </row>
    <row r="152" s="1" customFormat="1" ht="25.5" customHeight="1">
      <c r="B152" s="44"/>
      <c r="C152" s="217" t="s">
        <v>251</v>
      </c>
      <c r="D152" s="217" t="s">
        <v>161</v>
      </c>
      <c r="E152" s="218" t="s">
        <v>252</v>
      </c>
      <c r="F152" s="219" t="s">
        <v>253</v>
      </c>
      <c r="G152" s="219"/>
      <c r="H152" s="219"/>
      <c r="I152" s="219"/>
      <c r="J152" s="220" t="s">
        <v>218</v>
      </c>
      <c r="K152" s="221">
        <v>89.998999999999995</v>
      </c>
      <c r="L152" s="222">
        <v>0</v>
      </c>
      <c r="M152" s="223"/>
      <c r="N152" s="224">
        <f>ROUND(L152*K152,2)</f>
        <v>0</v>
      </c>
      <c r="O152" s="224"/>
      <c r="P152" s="224"/>
      <c r="Q152" s="224"/>
      <c r="R152" s="46"/>
      <c r="T152" s="225" t="s">
        <v>22</v>
      </c>
      <c r="U152" s="54" t="s">
        <v>41</v>
      </c>
      <c r="V152" s="45"/>
      <c r="W152" s="226">
        <f>V152*K152</f>
        <v>0</v>
      </c>
      <c r="X152" s="226">
        <v>0.0026800000000000001</v>
      </c>
      <c r="Y152" s="226">
        <f>X152*K152</f>
        <v>0.24119731999999999</v>
      </c>
      <c r="Z152" s="226">
        <v>0</v>
      </c>
      <c r="AA152" s="227">
        <f>Z152*K152</f>
        <v>0</v>
      </c>
      <c r="AR152" s="20" t="s">
        <v>173</v>
      </c>
      <c r="AT152" s="20" t="s">
        <v>161</v>
      </c>
      <c r="AU152" s="20" t="s">
        <v>121</v>
      </c>
      <c r="AY152" s="20" t="s">
        <v>160</v>
      </c>
      <c r="BE152" s="140">
        <f>IF(U152="základní",N152,0)</f>
        <v>0</v>
      </c>
      <c r="BF152" s="140">
        <f>IF(U152="snížená",N152,0)</f>
        <v>0</v>
      </c>
      <c r="BG152" s="140">
        <f>IF(U152="zákl. přenesená",N152,0)</f>
        <v>0</v>
      </c>
      <c r="BH152" s="140">
        <f>IF(U152="sníž. přenesená",N152,0)</f>
        <v>0</v>
      </c>
      <c r="BI152" s="140">
        <f>IF(U152="nulová",N152,0)</f>
        <v>0</v>
      </c>
      <c r="BJ152" s="20" t="s">
        <v>84</v>
      </c>
      <c r="BK152" s="140">
        <f>ROUND(L152*K152,2)</f>
        <v>0</v>
      </c>
      <c r="BL152" s="20" t="s">
        <v>173</v>
      </c>
      <c r="BM152" s="20" t="s">
        <v>254</v>
      </c>
    </row>
    <row r="153" s="1" customFormat="1" ht="38.25" customHeight="1">
      <c r="B153" s="44"/>
      <c r="C153" s="217" t="s">
        <v>255</v>
      </c>
      <c r="D153" s="217" t="s">
        <v>161</v>
      </c>
      <c r="E153" s="218" t="s">
        <v>256</v>
      </c>
      <c r="F153" s="219" t="s">
        <v>257</v>
      </c>
      <c r="G153" s="219"/>
      <c r="H153" s="219"/>
      <c r="I153" s="219"/>
      <c r="J153" s="220" t="s">
        <v>218</v>
      </c>
      <c r="K153" s="221">
        <v>22</v>
      </c>
      <c r="L153" s="222">
        <v>0</v>
      </c>
      <c r="M153" s="223"/>
      <c r="N153" s="224">
        <f>ROUND(L153*K153,2)</f>
        <v>0</v>
      </c>
      <c r="O153" s="224"/>
      <c r="P153" s="224"/>
      <c r="Q153" s="224"/>
      <c r="R153" s="46"/>
      <c r="T153" s="225" t="s">
        <v>22</v>
      </c>
      <c r="U153" s="54" t="s">
        <v>41</v>
      </c>
      <c r="V153" s="45"/>
      <c r="W153" s="226">
        <f>V153*K153</f>
        <v>0</v>
      </c>
      <c r="X153" s="226">
        <v>0.0083199999999999993</v>
      </c>
      <c r="Y153" s="226">
        <f>X153*K153</f>
        <v>0.18303999999999998</v>
      </c>
      <c r="Z153" s="226">
        <v>0</v>
      </c>
      <c r="AA153" s="227">
        <f>Z153*K153</f>
        <v>0</v>
      </c>
      <c r="AR153" s="20" t="s">
        <v>173</v>
      </c>
      <c r="AT153" s="20" t="s">
        <v>161</v>
      </c>
      <c r="AU153" s="20" t="s">
        <v>121</v>
      </c>
      <c r="AY153" s="20" t="s">
        <v>160</v>
      </c>
      <c r="BE153" s="140">
        <f>IF(U153="základní",N153,0)</f>
        <v>0</v>
      </c>
      <c r="BF153" s="140">
        <f>IF(U153="snížená",N153,0)</f>
        <v>0</v>
      </c>
      <c r="BG153" s="140">
        <f>IF(U153="zákl. přenesená",N153,0)</f>
        <v>0</v>
      </c>
      <c r="BH153" s="140">
        <f>IF(U153="sníž. přenesená",N153,0)</f>
        <v>0</v>
      </c>
      <c r="BI153" s="140">
        <f>IF(U153="nulová",N153,0)</f>
        <v>0</v>
      </c>
      <c r="BJ153" s="20" t="s">
        <v>84</v>
      </c>
      <c r="BK153" s="140">
        <f>ROUND(L153*K153,2)</f>
        <v>0</v>
      </c>
      <c r="BL153" s="20" t="s">
        <v>173</v>
      </c>
      <c r="BM153" s="20" t="s">
        <v>258</v>
      </c>
    </row>
    <row r="154" s="1" customFormat="1" ht="25.5" customHeight="1">
      <c r="B154" s="44"/>
      <c r="C154" s="232" t="s">
        <v>259</v>
      </c>
      <c r="D154" s="232" t="s">
        <v>210</v>
      </c>
      <c r="E154" s="233" t="s">
        <v>260</v>
      </c>
      <c r="F154" s="234" t="s">
        <v>261</v>
      </c>
      <c r="G154" s="234"/>
      <c r="H154" s="234"/>
      <c r="I154" s="234"/>
      <c r="J154" s="235" t="s">
        <v>218</v>
      </c>
      <c r="K154" s="236">
        <v>22.440000000000001</v>
      </c>
      <c r="L154" s="237">
        <v>0</v>
      </c>
      <c r="M154" s="238"/>
      <c r="N154" s="239">
        <f>ROUND(L154*K154,2)</f>
        <v>0</v>
      </c>
      <c r="O154" s="224"/>
      <c r="P154" s="224"/>
      <c r="Q154" s="224"/>
      <c r="R154" s="46"/>
      <c r="T154" s="225" t="s">
        <v>22</v>
      </c>
      <c r="U154" s="54" t="s">
        <v>41</v>
      </c>
      <c r="V154" s="45"/>
      <c r="W154" s="226">
        <f>V154*K154</f>
        <v>0</v>
      </c>
      <c r="X154" s="226">
        <v>0.0035000000000000001</v>
      </c>
      <c r="Y154" s="226">
        <f>X154*K154</f>
        <v>0.078540000000000013</v>
      </c>
      <c r="Z154" s="226">
        <v>0</v>
      </c>
      <c r="AA154" s="227">
        <f>Z154*K154</f>
        <v>0</v>
      </c>
      <c r="AR154" s="20" t="s">
        <v>213</v>
      </c>
      <c r="AT154" s="20" t="s">
        <v>210</v>
      </c>
      <c r="AU154" s="20" t="s">
        <v>121</v>
      </c>
      <c r="AY154" s="20" t="s">
        <v>160</v>
      </c>
      <c r="BE154" s="140">
        <f>IF(U154="základní",N154,0)</f>
        <v>0</v>
      </c>
      <c r="BF154" s="140">
        <f>IF(U154="snížená",N154,0)</f>
        <v>0</v>
      </c>
      <c r="BG154" s="140">
        <f>IF(U154="zákl. přenesená",N154,0)</f>
        <v>0</v>
      </c>
      <c r="BH154" s="140">
        <f>IF(U154="sníž. přenesená",N154,0)</f>
        <v>0</v>
      </c>
      <c r="BI154" s="140">
        <f>IF(U154="nulová",N154,0)</f>
        <v>0</v>
      </c>
      <c r="BJ154" s="20" t="s">
        <v>84</v>
      </c>
      <c r="BK154" s="140">
        <f>ROUND(L154*K154,2)</f>
        <v>0</v>
      </c>
      <c r="BL154" s="20" t="s">
        <v>173</v>
      </c>
      <c r="BM154" s="20" t="s">
        <v>262</v>
      </c>
    </row>
    <row r="155" s="1" customFormat="1" ht="25.5" customHeight="1">
      <c r="B155" s="44"/>
      <c r="C155" s="217" t="s">
        <v>263</v>
      </c>
      <c r="D155" s="217" t="s">
        <v>161</v>
      </c>
      <c r="E155" s="218" t="s">
        <v>264</v>
      </c>
      <c r="F155" s="219" t="s">
        <v>265</v>
      </c>
      <c r="G155" s="219"/>
      <c r="H155" s="219"/>
      <c r="I155" s="219"/>
      <c r="J155" s="220" t="s">
        <v>218</v>
      </c>
      <c r="K155" s="221">
        <v>22</v>
      </c>
      <c r="L155" s="222">
        <v>0</v>
      </c>
      <c r="M155" s="223"/>
      <c r="N155" s="224">
        <f>ROUND(L155*K155,2)</f>
        <v>0</v>
      </c>
      <c r="O155" s="224"/>
      <c r="P155" s="224"/>
      <c r="Q155" s="224"/>
      <c r="R155" s="46"/>
      <c r="T155" s="225" t="s">
        <v>22</v>
      </c>
      <c r="U155" s="54" t="s">
        <v>41</v>
      </c>
      <c r="V155" s="45"/>
      <c r="W155" s="226">
        <f>V155*K155</f>
        <v>0</v>
      </c>
      <c r="X155" s="226">
        <v>0.0022799999999999999</v>
      </c>
      <c r="Y155" s="226">
        <f>X155*K155</f>
        <v>0.050159999999999996</v>
      </c>
      <c r="Z155" s="226">
        <v>0</v>
      </c>
      <c r="AA155" s="227">
        <f>Z155*K155</f>
        <v>0</v>
      </c>
      <c r="AR155" s="20" t="s">
        <v>173</v>
      </c>
      <c r="AT155" s="20" t="s">
        <v>161</v>
      </c>
      <c r="AU155" s="20" t="s">
        <v>121</v>
      </c>
      <c r="AY155" s="20" t="s">
        <v>160</v>
      </c>
      <c r="BE155" s="140">
        <f>IF(U155="základní",N155,0)</f>
        <v>0</v>
      </c>
      <c r="BF155" s="140">
        <f>IF(U155="snížená",N155,0)</f>
        <v>0</v>
      </c>
      <c r="BG155" s="140">
        <f>IF(U155="zákl. přenesená",N155,0)</f>
        <v>0</v>
      </c>
      <c r="BH155" s="140">
        <f>IF(U155="sníž. přenesená",N155,0)</f>
        <v>0</v>
      </c>
      <c r="BI155" s="140">
        <f>IF(U155="nulová",N155,0)</f>
        <v>0</v>
      </c>
      <c r="BJ155" s="20" t="s">
        <v>84</v>
      </c>
      <c r="BK155" s="140">
        <f>ROUND(L155*K155,2)</f>
        <v>0</v>
      </c>
      <c r="BL155" s="20" t="s">
        <v>173</v>
      </c>
      <c r="BM155" s="20" t="s">
        <v>266</v>
      </c>
    </row>
    <row r="156" s="9" customFormat="1" ht="29.88" customHeight="1">
      <c r="B156" s="203"/>
      <c r="C156" s="204"/>
      <c r="D156" s="214" t="s">
        <v>184</v>
      </c>
      <c r="E156" s="214"/>
      <c r="F156" s="214"/>
      <c r="G156" s="214"/>
      <c r="H156" s="214"/>
      <c r="I156" s="214"/>
      <c r="J156" s="214"/>
      <c r="K156" s="214"/>
      <c r="L156" s="214"/>
      <c r="M156" s="214"/>
      <c r="N156" s="228">
        <f>BK156</f>
        <v>0</v>
      </c>
      <c r="O156" s="229"/>
      <c r="P156" s="229"/>
      <c r="Q156" s="229"/>
      <c r="R156" s="207"/>
      <c r="T156" s="208"/>
      <c r="U156" s="204"/>
      <c r="V156" s="204"/>
      <c r="W156" s="209">
        <f>SUM(W157:W170)</f>
        <v>0</v>
      </c>
      <c r="X156" s="204"/>
      <c r="Y156" s="209">
        <f>SUM(Y157:Y170)</f>
        <v>0</v>
      </c>
      <c r="Z156" s="204"/>
      <c r="AA156" s="210">
        <f>SUM(AA157:AA170)</f>
        <v>24.769765000000007</v>
      </c>
      <c r="AR156" s="211" t="s">
        <v>84</v>
      </c>
      <c r="AT156" s="212" t="s">
        <v>75</v>
      </c>
      <c r="AU156" s="212" t="s">
        <v>84</v>
      </c>
      <c r="AY156" s="211" t="s">
        <v>160</v>
      </c>
      <c r="BK156" s="213">
        <f>SUM(BK157:BK170)</f>
        <v>0</v>
      </c>
    </row>
    <row r="157" s="1" customFormat="1" ht="25.5" customHeight="1">
      <c r="B157" s="44"/>
      <c r="C157" s="217" t="s">
        <v>11</v>
      </c>
      <c r="D157" s="217" t="s">
        <v>161</v>
      </c>
      <c r="E157" s="218" t="s">
        <v>267</v>
      </c>
      <c r="F157" s="219" t="s">
        <v>268</v>
      </c>
      <c r="G157" s="219"/>
      <c r="H157" s="219"/>
      <c r="I157" s="219"/>
      <c r="J157" s="220" t="s">
        <v>218</v>
      </c>
      <c r="K157" s="221">
        <v>5.4000000000000004</v>
      </c>
      <c r="L157" s="222">
        <v>0</v>
      </c>
      <c r="M157" s="223"/>
      <c r="N157" s="224">
        <f>ROUND(L157*K157,2)</f>
        <v>0</v>
      </c>
      <c r="O157" s="224"/>
      <c r="P157" s="224"/>
      <c r="Q157" s="224"/>
      <c r="R157" s="46"/>
      <c r="T157" s="225" t="s">
        <v>22</v>
      </c>
      <c r="U157" s="54" t="s">
        <v>41</v>
      </c>
      <c r="V157" s="45"/>
      <c r="W157" s="226">
        <f>V157*K157</f>
        <v>0</v>
      </c>
      <c r="X157" s="226">
        <v>0</v>
      </c>
      <c r="Y157" s="226">
        <f>X157*K157</f>
        <v>0</v>
      </c>
      <c r="Z157" s="226">
        <v>0.26100000000000001</v>
      </c>
      <c r="AA157" s="227">
        <f>Z157*K157</f>
        <v>1.4094000000000002</v>
      </c>
      <c r="AR157" s="20" t="s">
        <v>173</v>
      </c>
      <c r="AT157" s="20" t="s">
        <v>161</v>
      </c>
      <c r="AU157" s="20" t="s">
        <v>121</v>
      </c>
      <c r="AY157" s="20" t="s">
        <v>160</v>
      </c>
      <c r="BE157" s="140">
        <f>IF(U157="základní",N157,0)</f>
        <v>0</v>
      </c>
      <c r="BF157" s="140">
        <f>IF(U157="snížená",N157,0)</f>
        <v>0</v>
      </c>
      <c r="BG157" s="140">
        <f>IF(U157="zákl. přenesená",N157,0)</f>
        <v>0</v>
      </c>
      <c r="BH157" s="140">
        <f>IF(U157="sníž. přenesená",N157,0)</f>
        <v>0</v>
      </c>
      <c r="BI157" s="140">
        <f>IF(U157="nulová",N157,0)</f>
        <v>0</v>
      </c>
      <c r="BJ157" s="20" t="s">
        <v>84</v>
      </c>
      <c r="BK157" s="140">
        <f>ROUND(L157*K157,2)</f>
        <v>0</v>
      </c>
      <c r="BL157" s="20" t="s">
        <v>173</v>
      </c>
      <c r="BM157" s="20" t="s">
        <v>269</v>
      </c>
    </row>
    <row r="158" s="1" customFormat="1" ht="25.5" customHeight="1">
      <c r="B158" s="44"/>
      <c r="C158" s="217" t="s">
        <v>270</v>
      </c>
      <c r="D158" s="217" t="s">
        <v>161</v>
      </c>
      <c r="E158" s="218" t="s">
        <v>271</v>
      </c>
      <c r="F158" s="219" t="s">
        <v>272</v>
      </c>
      <c r="G158" s="219"/>
      <c r="H158" s="219"/>
      <c r="I158" s="219"/>
      <c r="J158" s="220" t="s">
        <v>218</v>
      </c>
      <c r="K158" s="221">
        <v>12.07</v>
      </c>
      <c r="L158" s="222">
        <v>0</v>
      </c>
      <c r="M158" s="223"/>
      <c r="N158" s="224">
        <f>ROUND(L158*K158,2)</f>
        <v>0</v>
      </c>
      <c r="O158" s="224"/>
      <c r="P158" s="224"/>
      <c r="Q158" s="224"/>
      <c r="R158" s="46"/>
      <c r="T158" s="225" t="s">
        <v>22</v>
      </c>
      <c r="U158" s="54" t="s">
        <v>41</v>
      </c>
      <c r="V158" s="45"/>
      <c r="W158" s="226">
        <f>V158*K158</f>
        <v>0</v>
      </c>
      <c r="X158" s="226">
        <v>0</v>
      </c>
      <c r="Y158" s="226">
        <f>X158*K158</f>
        <v>0</v>
      </c>
      <c r="Z158" s="226">
        <v>0.26100000000000001</v>
      </c>
      <c r="AA158" s="227">
        <f>Z158*K158</f>
        <v>3.1502700000000003</v>
      </c>
      <c r="AR158" s="20" t="s">
        <v>173</v>
      </c>
      <c r="AT158" s="20" t="s">
        <v>161</v>
      </c>
      <c r="AU158" s="20" t="s">
        <v>121</v>
      </c>
      <c r="AY158" s="20" t="s">
        <v>160</v>
      </c>
      <c r="BE158" s="140">
        <f>IF(U158="základní",N158,0)</f>
        <v>0</v>
      </c>
      <c r="BF158" s="140">
        <f>IF(U158="snížená",N158,0)</f>
        <v>0</v>
      </c>
      <c r="BG158" s="140">
        <f>IF(U158="zákl. přenesená",N158,0)</f>
        <v>0</v>
      </c>
      <c r="BH158" s="140">
        <f>IF(U158="sníž. přenesená",N158,0)</f>
        <v>0</v>
      </c>
      <c r="BI158" s="140">
        <f>IF(U158="nulová",N158,0)</f>
        <v>0</v>
      </c>
      <c r="BJ158" s="20" t="s">
        <v>84</v>
      </c>
      <c r="BK158" s="140">
        <f>ROUND(L158*K158,2)</f>
        <v>0</v>
      </c>
      <c r="BL158" s="20" t="s">
        <v>173</v>
      </c>
      <c r="BM158" s="20" t="s">
        <v>273</v>
      </c>
    </row>
    <row r="159" s="1" customFormat="1" ht="38.25" customHeight="1">
      <c r="B159" s="44"/>
      <c r="C159" s="217" t="s">
        <v>274</v>
      </c>
      <c r="D159" s="217" t="s">
        <v>161</v>
      </c>
      <c r="E159" s="218" t="s">
        <v>275</v>
      </c>
      <c r="F159" s="219" t="s">
        <v>276</v>
      </c>
      <c r="G159" s="219"/>
      <c r="H159" s="219"/>
      <c r="I159" s="219"/>
      <c r="J159" s="220" t="s">
        <v>198</v>
      </c>
      <c r="K159" s="221">
        <v>0.74299999999999999</v>
      </c>
      <c r="L159" s="222">
        <v>0</v>
      </c>
      <c r="M159" s="223"/>
      <c r="N159" s="224">
        <f>ROUND(L159*K159,2)</f>
        <v>0</v>
      </c>
      <c r="O159" s="224"/>
      <c r="P159" s="224"/>
      <c r="Q159" s="224"/>
      <c r="R159" s="46"/>
      <c r="T159" s="225" t="s">
        <v>22</v>
      </c>
      <c r="U159" s="54" t="s">
        <v>41</v>
      </c>
      <c r="V159" s="45"/>
      <c r="W159" s="226">
        <f>V159*K159</f>
        <v>0</v>
      </c>
      <c r="X159" s="226">
        <v>0</v>
      </c>
      <c r="Y159" s="226">
        <f>X159*K159</f>
        <v>0</v>
      </c>
      <c r="Z159" s="226">
        <v>1.8</v>
      </c>
      <c r="AA159" s="227">
        <f>Z159*K159</f>
        <v>1.3373999999999999</v>
      </c>
      <c r="AR159" s="20" t="s">
        <v>173</v>
      </c>
      <c r="AT159" s="20" t="s">
        <v>161</v>
      </c>
      <c r="AU159" s="20" t="s">
        <v>121</v>
      </c>
      <c r="AY159" s="20" t="s">
        <v>160</v>
      </c>
      <c r="BE159" s="140">
        <f>IF(U159="základní",N159,0)</f>
        <v>0</v>
      </c>
      <c r="BF159" s="140">
        <f>IF(U159="snížená",N159,0)</f>
        <v>0</v>
      </c>
      <c r="BG159" s="140">
        <f>IF(U159="zákl. přenesená",N159,0)</f>
        <v>0</v>
      </c>
      <c r="BH159" s="140">
        <f>IF(U159="sníž. přenesená",N159,0)</f>
        <v>0</v>
      </c>
      <c r="BI159" s="140">
        <f>IF(U159="nulová",N159,0)</f>
        <v>0</v>
      </c>
      <c r="BJ159" s="20" t="s">
        <v>84</v>
      </c>
      <c r="BK159" s="140">
        <f>ROUND(L159*K159,2)</f>
        <v>0</v>
      </c>
      <c r="BL159" s="20" t="s">
        <v>173</v>
      </c>
      <c r="BM159" s="20" t="s">
        <v>277</v>
      </c>
    </row>
    <row r="160" s="1" customFormat="1" ht="25.5" customHeight="1">
      <c r="B160" s="44"/>
      <c r="C160" s="217" t="s">
        <v>278</v>
      </c>
      <c r="D160" s="217" t="s">
        <v>161</v>
      </c>
      <c r="E160" s="218" t="s">
        <v>279</v>
      </c>
      <c r="F160" s="219" t="s">
        <v>280</v>
      </c>
      <c r="G160" s="219"/>
      <c r="H160" s="219"/>
      <c r="I160" s="219"/>
      <c r="J160" s="220" t="s">
        <v>218</v>
      </c>
      <c r="K160" s="221">
        <v>236.59999999999999</v>
      </c>
      <c r="L160" s="222">
        <v>0</v>
      </c>
      <c r="M160" s="223"/>
      <c r="N160" s="224">
        <f>ROUND(L160*K160,2)</f>
        <v>0</v>
      </c>
      <c r="O160" s="224"/>
      <c r="P160" s="224"/>
      <c r="Q160" s="224"/>
      <c r="R160" s="46"/>
      <c r="T160" s="225" t="s">
        <v>22</v>
      </c>
      <c r="U160" s="54" t="s">
        <v>41</v>
      </c>
      <c r="V160" s="45"/>
      <c r="W160" s="226">
        <f>V160*K160</f>
        <v>0</v>
      </c>
      <c r="X160" s="226">
        <v>0</v>
      </c>
      <c r="Y160" s="226">
        <f>X160*K160</f>
        <v>0</v>
      </c>
      <c r="Z160" s="226">
        <v>0.028000000000000001</v>
      </c>
      <c r="AA160" s="227">
        <f>Z160*K160</f>
        <v>6.6247999999999996</v>
      </c>
      <c r="AR160" s="20" t="s">
        <v>173</v>
      </c>
      <c r="AT160" s="20" t="s">
        <v>161</v>
      </c>
      <c r="AU160" s="20" t="s">
        <v>121</v>
      </c>
      <c r="AY160" s="20" t="s">
        <v>160</v>
      </c>
      <c r="BE160" s="140">
        <f>IF(U160="základní",N160,0)</f>
        <v>0</v>
      </c>
      <c r="BF160" s="140">
        <f>IF(U160="snížená",N160,0)</f>
        <v>0</v>
      </c>
      <c r="BG160" s="140">
        <f>IF(U160="zákl. přenesená",N160,0)</f>
        <v>0</v>
      </c>
      <c r="BH160" s="140">
        <f>IF(U160="sníž. přenesená",N160,0)</f>
        <v>0</v>
      </c>
      <c r="BI160" s="140">
        <f>IF(U160="nulová",N160,0)</f>
        <v>0</v>
      </c>
      <c r="BJ160" s="20" t="s">
        <v>84</v>
      </c>
      <c r="BK160" s="140">
        <f>ROUND(L160*K160,2)</f>
        <v>0</v>
      </c>
      <c r="BL160" s="20" t="s">
        <v>173</v>
      </c>
      <c r="BM160" s="20" t="s">
        <v>281</v>
      </c>
    </row>
    <row r="161" s="1" customFormat="1" ht="16.5" customHeight="1">
      <c r="B161" s="44"/>
      <c r="C161" s="217" t="s">
        <v>282</v>
      </c>
      <c r="D161" s="217" t="s">
        <v>161</v>
      </c>
      <c r="E161" s="218" t="s">
        <v>283</v>
      </c>
      <c r="F161" s="219" t="s">
        <v>284</v>
      </c>
      <c r="G161" s="219"/>
      <c r="H161" s="219"/>
      <c r="I161" s="219"/>
      <c r="J161" s="220" t="s">
        <v>285</v>
      </c>
      <c r="K161" s="221">
        <v>2</v>
      </c>
      <c r="L161" s="222">
        <v>0</v>
      </c>
      <c r="M161" s="223"/>
      <c r="N161" s="224">
        <f>ROUND(L161*K161,2)</f>
        <v>0</v>
      </c>
      <c r="O161" s="224"/>
      <c r="P161" s="224"/>
      <c r="Q161" s="224"/>
      <c r="R161" s="46"/>
      <c r="T161" s="225" t="s">
        <v>22</v>
      </c>
      <c r="U161" s="54" t="s">
        <v>41</v>
      </c>
      <c r="V161" s="45"/>
      <c r="W161" s="226">
        <f>V161*K161</f>
        <v>0</v>
      </c>
      <c r="X161" s="226">
        <v>0</v>
      </c>
      <c r="Y161" s="226">
        <f>X161*K161</f>
        <v>0</v>
      </c>
      <c r="Z161" s="226">
        <v>0.088999999999999996</v>
      </c>
      <c r="AA161" s="227">
        <f>Z161*K161</f>
        <v>0.17799999999999999</v>
      </c>
      <c r="AR161" s="20" t="s">
        <v>173</v>
      </c>
      <c r="AT161" s="20" t="s">
        <v>161</v>
      </c>
      <c r="AU161" s="20" t="s">
        <v>121</v>
      </c>
      <c r="AY161" s="20" t="s">
        <v>160</v>
      </c>
      <c r="BE161" s="140">
        <f>IF(U161="základní",N161,0)</f>
        <v>0</v>
      </c>
      <c r="BF161" s="140">
        <f>IF(U161="snížená",N161,0)</f>
        <v>0</v>
      </c>
      <c r="BG161" s="140">
        <f>IF(U161="zákl. přenesená",N161,0)</f>
        <v>0</v>
      </c>
      <c r="BH161" s="140">
        <f>IF(U161="sníž. přenesená",N161,0)</f>
        <v>0</v>
      </c>
      <c r="BI161" s="140">
        <f>IF(U161="nulová",N161,0)</f>
        <v>0</v>
      </c>
      <c r="BJ161" s="20" t="s">
        <v>84</v>
      </c>
      <c r="BK161" s="140">
        <f>ROUND(L161*K161,2)</f>
        <v>0</v>
      </c>
      <c r="BL161" s="20" t="s">
        <v>173</v>
      </c>
      <c r="BM161" s="20" t="s">
        <v>286</v>
      </c>
    </row>
    <row r="162" s="1" customFormat="1" ht="16.5" customHeight="1">
      <c r="B162" s="44"/>
      <c r="C162" s="217" t="s">
        <v>287</v>
      </c>
      <c r="D162" s="217" t="s">
        <v>161</v>
      </c>
      <c r="E162" s="218" t="s">
        <v>288</v>
      </c>
      <c r="F162" s="219" t="s">
        <v>289</v>
      </c>
      <c r="G162" s="219"/>
      <c r="H162" s="219"/>
      <c r="I162" s="219"/>
      <c r="J162" s="220" t="s">
        <v>218</v>
      </c>
      <c r="K162" s="221">
        <v>2</v>
      </c>
      <c r="L162" s="222">
        <v>0</v>
      </c>
      <c r="M162" s="223"/>
      <c r="N162" s="224">
        <f>ROUND(L162*K162,2)</f>
        <v>0</v>
      </c>
      <c r="O162" s="224"/>
      <c r="P162" s="224"/>
      <c r="Q162" s="224"/>
      <c r="R162" s="46"/>
      <c r="T162" s="225" t="s">
        <v>22</v>
      </c>
      <c r="U162" s="54" t="s">
        <v>41</v>
      </c>
      <c r="V162" s="45"/>
      <c r="W162" s="226">
        <f>V162*K162</f>
        <v>0</v>
      </c>
      <c r="X162" s="226">
        <v>0</v>
      </c>
      <c r="Y162" s="226">
        <f>X162*K162</f>
        <v>0</v>
      </c>
      <c r="Z162" s="226">
        <v>0.075999999999999998</v>
      </c>
      <c r="AA162" s="227">
        <f>Z162*K162</f>
        <v>0.152</v>
      </c>
      <c r="AR162" s="20" t="s">
        <v>173</v>
      </c>
      <c r="AT162" s="20" t="s">
        <v>161</v>
      </c>
      <c r="AU162" s="20" t="s">
        <v>121</v>
      </c>
      <c r="AY162" s="20" t="s">
        <v>160</v>
      </c>
      <c r="BE162" s="140">
        <f>IF(U162="základní",N162,0)</f>
        <v>0</v>
      </c>
      <c r="BF162" s="140">
        <f>IF(U162="snížená",N162,0)</f>
        <v>0</v>
      </c>
      <c r="BG162" s="140">
        <f>IF(U162="zákl. přenesená",N162,0)</f>
        <v>0</v>
      </c>
      <c r="BH162" s="140">
        <f>IF(U162="sníž. přenesená",N162,0)</f>
        <v>0</v>
      </c>
      <c r="BI162" s="140">
        <f>IF(U162="nulová",N162,0)</f>
        <v>0</v>
      </c>
      <c r="BJ162" s="20" t="s">
        <v>84</v>
      </c>
      <c r="BK162" s="140">
        <f>ROUND(L162*K162,2)</f>
        <v>0</v>
      </c>
      <c r="BL162" s="20" t="s">
        <v>173</v>
      </c>
      <c r="BM162" s="20" t="s">
        <v>290</v>
      </c>
    </row>
    <row r="163" s="1" customFormat="1" ht="16.5" customHeight="1">
      <c r="B163" s="44"/>
      <c r="C163" s="217" t="s">
        <v>10</v>
      </c>
      <c r="D163" s="217" t="s">
        <v>161</v>
      </c>
      <c r="E163" s="218" t="s">
        <v>291</v>
      </c>
      <c r="F163" s="219" t="s">
        <v>292</v>
      </c>
      <c r="G163" s="219"/>
      <c r="H163" s="219"/>
      <c r="I163" s="219"/>
      <c r="J163" s="220" t="s">
        <v>218</v>
      </c>
      <c r="K163" s="221">
        <v>1</v>
      </c>
      <c r="L163" s="222">
        <v>0</v>
      </c>
      <c r="M163" s="223"/>
      <c r="N163" s="224">
        <f>ROUND(L163*K163,2)</f>
        <v>0</v>
      </c>
      <c r="O163" s="224"/>
      <c r="P163" s="224"/>
      <c r="Q163" s="224"/>
      <c r="R163" s="46"/>
      <c r="T163" s="225" t="s">
        <v>22</v>
      </c>
      <c r="U163" s="54" t="s">
        <v>41</v>
      </c>
      <c r="V163" s="45"/>
      <c r="W163" s="226">
        <f>V163*K163</f>
        <v>0</v>
      </c>
      <c r="X163" s="226">
        <v>0</v>
      </c>
      <c r="Y163" s="226">
        <f>X163*K163</f>
        <v>0</v>
      </c>
      <c r="Z163" s="226">
        <v>0.063</v>
      </c>
      <c r="AA163" s="227">
        <f>Z163*K163</f>
        <v>0.063</v>
      </c>
      <c r="AR163" s="20" t="s">
        <v>173</v>
      </c>
      <c r="AT163" s="20" t="s">
        <v>161</v>
      </c>
      <c r="AU163" s="20" t="s">
        <v>121</v>
      </c>
      <c r="AY163" s="20" t="s">
        <v>160</v>
      </c>
      <c r="BE163" s="140">
        <f>IF(U163="základní",N163,0)</f>
        <v>0</v>
      </c>
      <c r="BF163" s="140">
        <f>IF(U163="snížená",N163,0)</f>
        <v>0</v>
      </c>
      <c r="BG163" s="140">
        <f>IF(U163="zákl. přenesená",N163,0)</f>
        <v>0</v>
      </c>
      <c r="BH163" s="140">
        <f>IF(U163="sníž. přenesená",N163,0)</f>
        <v>0</v>
      </c>
      <c r="BI163" s="140">
        <f>IF(U163="nulová",N163,0)</f>
        <v>0</v>
      </c>
      <c r="BJ163" s="20" t="s">
        <v>84</v>
      </c>
      <c r="BK163" s="140">
        <f>ROUND(L163*K163,2)</f>
        <v>0</v>
      </c>
      <c r="BL163" s="20" t="s">
        <v>173</v>
      </c>
      <c r="BM163" s="20" t="s">
        <v>293</v>
      </c>
    </row>
    <row r="164" s="1" customFormat="1" ht="16.5" customHeight="1">
      <c r="B164" s="44"/>
      <c r="C164" s="217" t="s">
        <v>294</v>
      </c>
      <c r="D164" s="217" t="s">
        <v>161</v>
      </c>
      <c r="E164" s="218" t="s">
        <v>295</v>
      </c>
      <c r="F164" s="219" t="s">
        <v>296</v>
      </c>
      <c r="G164" s="219"/>
      <c r="H164" s="219"/>
      <c r="I164" s="219"/>
      <c r="J164" s="220" t="s">
        <v>218</v>
      </c>
      <c r="K164" s="221">
        <v>16.399999999999999</v>
      </c>
      <c r="L164" s="222">
        <v>0</v>
      </c>
      <c r="M164" s="223"/>
      <c r="N164" s="224">
        <f>ROUND(L164*K164,2)</f>
        <v>0</v>
      </c>
      <c r="O164" s="224"/>
      <c r="P164" s="224"/>
      <c r="Q164" s="224"/>
      <c r="R164" s="46"/>
      <c r="T164" s="225" t="s">
        <v>22</v>
      </c>
      <c r="U164" s="54" t="s">
        <v>41</v>
      </c>
      <c r="V164" s="45"/>
      <c r="W164" s="226">
        <f>V164*K164</f>
        <v>0</v>
      </c>
      <c r="X164" s="226">
        <v>0</v>
      </c>
      <c r="Y164" s="226">
        <f>X164*K164</f>
        <v>0</v>
      </c>
      <c r="Z164" s="226">
        <v>0.059999999999999998</v>
      </c>
      <c r="AA164" s="227">
        <f>Z164*K164</f>
        <v>0.98399999999999987</v>
      </c>
      <c r="AR164" s="20" t="s">
        <v>173</v>
      </c>
      <c r="AT164" s="20" t="s">
        <v>161</v>
      </c>
      <c r="AU164" s="20" t="s">
        <v>121</v>
      </c>
      <c r="AY164" s="20" t="s">
        <v>160</v>
      </c>
      <c r="BE164" s="140">
        <f>IF(U164="základní",N164,0)</f>
        <v>0</v>
      </c>
      <c r="BF164" s="140">
        <f>IF(U164="snížená",N164,0)</f>
        <v>0</v>
      </c>
      <c r="BG164" s="140">
        <f>IF(U164="zákl. přenesená",N164,0)</f>
        <v>0</v>
      </c>
      <c r="BH164" s="140">
        <f>IF(U164="sníž. přenesená",N164,0)</f>
        <v>0</v>
      </c>
      <c r="BI164" s="140">
        <f>IF(U164="nulová",N164,0)</f>
        <v>0</v>
      </c>
      <c r="BJ164" s="20" t="s">
        <v>84</v>
      </c>
      <c r="BK164" s="140">
        <f>ROUND(L164*K164,2)</f>
        <v>0</v>
      </c>
      <c r="BL164" s="20" t="s">
        <v>173</v>
      </c>
      <c r="BM164" s="20" t="s">
        <v>297</v>
      </c>
    </row>
    <row r="165" s="1" customFormat="1" ht="16.5" customHeight="1">
      <c r="B165" s="44"/>
      <c r="C165" s="217" t="s">
        <v>298</v>
      </c>
      <c r="D165" s="217" t="s">
        <v>161</v>
      </c>
      <c r="E165" s="218" t="s">
        <v>299</v>
      </c>
      <c r="F165" s="219" t="s">
        <v>300</v>
      </c>
      <c r="G165" s="219"/>
      <c r="H165" s="219"/>
      <c r="I165" s="219"/>
      <c r="J165" s="220" t="s">
        <v>164</v>
      </c>
      <c r="K165" s="221">
        <v>1</v>
      </c>
      <c r="L165" s="222">
        <v>0</v>
      </c>
      <c r="M165" s="223"/>
      <c r="N165" s="224">
        <f>ROUND(L165*K165,2)</f>
        <v>0</v>
      </c>
      <c r="O165" s="224"/>
      <c r="P165" s="224"/>
      <c r="Q165" s="224"/>
      <c r="R165" s="46"/>
      <c r="T165" s="225" t="s">
        <v>22</v>
      </c>
      <c r="U165" s="54" t="s">
        <v>41</v>
      </c>
      <c r="V165" s="45"/>
      <c r="W165" s="226">
        <f>V165*K165</f>
        <v>0</v>
      </c>
      <c r="X165" s="226">
        <v>0</v>
      </c>
      <c r="Y165" s="226">
        <f>X165*K165</f>
        <v>0</v>
      </c>
      <c r="Z165" s="226">
        <v>1.815</v>
      </c>
      <c r="AA165" s="227">
        <f>Z165*K165</f>
        <v>1.815</v>
      </c>
      <c r="AR165" s="20" t="s">
        <v>270</v>
      </c>
      <c r="AT165" s="20" t="s">
        <v>161</v>
      </c>
      <c r="AU165" s="20" t="s">
        <v>121</v>
      </c>
      <c r="AY165" s="20" t="s">
        <v>160</v>
      </c>
      <c r="BE165" s="140">
        <f>IF(U165="základní",N165,0)</f>
        <v>0</v>
      </c>
      <c r="BF165" s="140">
        <f>IF(U165="snížená",N165,0)</f>
        <v>0</v>
      </c>
      <c r="BG165" s="140">
        <f>IF(U165="zákl. přenesená",N165,0)</f>
        <v>0</v>
      </c>
      <c r="BH165" s="140">
        <f>IF(U165="sníž. přenesená",N165,0)</f>
        <v>0</v>
      </c>
      <c r="BI165" s="140">
        <f>IF(U165="nulová",N165,0)</f>
        <v>0</v>
      </c>
      <c r="BJ165" s="20" t="s">
        <v>84</v>
      </c>
      <c r="BK165" s="140">
        <f>ROUND(L165*K165,2)</f>
        <v>0</v>
      </c>
      <c r="BL165" s="20" t="s">
        <v>270</v>
      </c>
      <c r="BM165" s="20" t="s">
        <v>301</v>
      </c>
    </row>
    <row r="166" s="1" customFormat="1" ht="25.5" customHeight="1">
      <c r="B166" s="44"/>
      <c r="C166" s="217" t="s">
        <v>302</v>
      </c>
      <c r="D166" s="217" t="s">
        <v>161</v>
      </c>
      <c r="E166" s="218" t="s">
        <v>303</v>
      </c>
      <c r="F166" s="219" t="s">
        <v>304</v>
      </c>
      <c r="G166" s="219"/>
      <c r="H166" s="219"/>
      <c r="I166" s="219"/>
      <c r="J166" s="220" t="s">
        <v>198</v>
      </c>
      <c r="K166" s="221">
        <v>1.3200000000000001</v>
      </c>
      <c r="L166" s="222">
        <v>0</v>
      </c>
      <c r="M166" s="223"/>
      <c r="N166" s="224">
        <f>ROUND(L166*K166,2)</f>
        <v>0</v>
      </c>
      <c r="O166" s="224"/>
      <c r="P166" s="224"/>
      <c r="Q166" s="224"/>
      <c r="R166" s="46"/>
      <c r="T166" s="225" t="s">
        <v>22</v>
      </c>
      <c r="U166" s="54" t="s">
        <v>41</v>
      </c>
      <c r="V166" s="45"/>
      <c r="W166" s="226">
        <f>V166*K166</f>
        <v>0</v>
      </c>
      <c r="X166" s="226">
        <v>0</v>
      </c>
      <c r="Y166" s="226">
        <f>X166*K166</f>
        <v>0</v>
      </c>
      <c r="Z166" s="226">
        <v>1.8</v>
      </c>
      <c r="AA166" s="227">
        <f>Z166*K166</f>
        <v>2.3760000000000003</v>
      </c>
      <c r="AR166" s="20" t="s">
        <v>173</v>
      </c>
      <c r="AT166" s="20" t="s">
        <v>161</v>
      </c>
      <c r="AU166" s="20" t="s">
        <v>121</v>
      </c>
      <c r="AY166" s="20" t="s">
        <v>160</v>
      </c>
      <c r="BE166" s="140">
        <f>IF(U166="základní",N166,0)</f>
        <v>0</v>
      </c>
      <c r="BF166" s="140">
        <f>IF(U166="snížená",N166,0)</f>
        <v>0</v>
      </c>
      <c r="BG166" s="140">
        <f>IF(U166="zákl. přenesená",N166,0)</f>
        <v>0</v>
      </c>
      <c r="BH166" s="140">
        <f>IF(U166="sníž. přenesená",N166,0)</f>
        <v>0</v>
      </c>
      <c r="BI166" s="140">
        <f>IF(U166="nulová",N166,0)</f>
        <v>0</v>
      </c>
      <c r="BJ166" s="20" t="s">
        <v>84</v>
      </c>
      <c r="BK166" s="140">
        <f>ROUND(L166*K166,2)</f>
        <v>0</v>
      </c>
      <c r="BL166" s="20" t="s">
        <v>173</v>
      </c>
      <c r="BM166" s="20" t="s">
        <v>305</v>
      </c>
    </row>
    <row r="167" s="1" customFormat="1" ht="38.25" customHeight="1">
      <c r="B167" s="44"/>
      <c r="C167" s="217" t="s">
        <v>306</v>
      </c>
      <c r="D167" s="217" t="s">
        <v>161</v>
      </c>
      <c r="E167" s="218" t="s">
        <v>307</v>
      </c>
      <c r="F167" s="219" t="s">
        <v>308</v>
      </c>
      <c r="G167" s="219"/>
      <c r="H167" s="219"/>
      <c r="I167" s="219"/>
      <c r="J167" s="220" t="s">
        <v>198</v>
      </c>
      <c r="K167" s="221">
        <v>1.53</v>
      </c>
      <c r="L167" s="222">
        <v>0</v>
      </c>
      <c r="M167" s="223"/>
      <c r="N167" s="224">
        <f>ROUND(L167*K167,2)</f>
        <v>0</v>
      </c>
      <c r="O167" s="224"/>
      <c r="P167" s="224"/>
      <c r="Q167" s="224"/>
      <c r="R167" s="46"/>
      <c r="T167" s="225" t="s">
        <v>22</v>
      </c>
      <c r="U167" s="54" t="s">
        <v>41</v>
      </c>
      <c r="V167" s="45"/>
      <c r="W167" s="226">
        <f>V167*K167</f>
        <v>0</v>
      </c>
      <c r="X167" s="226">
        <v>0</v>
      </c>
      <c r="Y167" s="226">
        <f>X167*K167</f>
        <v>0</v>
      </c>
      <c r="Z167" s="226">
        <v>1.8</v>
      </c>
      <c r="AA167" s="227">
        <f>Z167*K167</f>
        <v>2.754</v>
      </c>
      <c r="AR167" s="20" t="s">
        <v>173</v>
      </c>
      <c r="AT167" s="20" t="s">
        <v>161</v>
      </c>
      <c r="AU167" s="20" t="s">
        <v>121</v>
      </c>
      <c r="AY167" s="20" t="s">
        <v>160</v>
      </c>
      <c r="BE167" s="140">
        <f>IF(U167="základní",N167,0)</f>
        <v>0</v>
      </c>
      <c r="BF167" s="140">
        <f>IF(U167="snížená",N167,0)</f>
        <v>0</v>
      </c>
      <c r="BG167" s="140">
        <f>IF(U167="zákl. přenesená",N167,0)</f>
        <v>0</v>
      </c>
      <c r="BH167" s="140">
        <f>IF(U167="sníž. přenesená",N167,0)</f>
        <v>0</v>
      </c>
      <c r="BI167" s="140">
        <f>IF(U167="nulová",N167,0)</f>
        <v>0</v>
      </c>
      <c r="BJ167" s="20" t="s">
        <v>84</v>
      </c>
      <c r="BK167" s="140">
        <f>ROUND(L167*K167,2)</f>
        <v>0</v>
      </c>
      <c r="BL167" s="20" t="s">
        <v>173</v>
      </c>
      <c r="BM167" s="20" t="s">
        <v>309</v>
      </c>
    </row>
    <row r="168" s="1" customFormat="1" ht="16.5" customHeight="1">
      <c r="B168" s="44"/>
      <c r="C168" s="217" t="s">
        <v>310</v>
      </c>
      <c r="D168" s="217" t="s">
        <v>161</v>
      </c>
      <c r="E168" s="218" t="s">
        <v>311</v>
      </c>
      <c r="F168" s="219" t="s">
        <v>312</v>
      </c>
      <c r="G168" s="219"/>
      <c r="H168" s="219"/>
      <c r="I168" s="219"/>
      <c r="J168" s="220" t="s">
        <v>218</v>
      </c>
      <c r="K168" s="221">
        <v>27.5</v>
      </c>
      <c r="L168" s="222">
        <v>0</v>
      </c>
      <c r="M168" s="223"/>
      <c r="N168" s="224">
        <f>ROUND(L168*K168,2)</f>
        <v>0</v>
      </c>
      <c r="O168" s="224"/>
      <c r="P168" s="224"/>
      <c r="Q168" s="224"/>
      <c r="R168" s="46"/>
      <c r="T168" s="225" t="s">
        <v>22</v>
      </c>
      <c r="U168" s="54" t="s">
        <v>41</v>
      </c>
      <c r="V168" s="45"/>
      <c r="W168" s="226">
        <f>V168*K168</f>
        <v>0</v>
      </c>
      <c r="X168" s="226">
        <v>0</v>
      </c>
      <c r="Y168" s="226">
        <f>X168*K168</f>
        <v>0</v>
      </c>
      <c r="Z168" s="226">
        <v>0.083169999999999994</v>
      </c>
      <c r="AA168" s="227">
        <f>Z168*K168</f>
        <v>2.287175</v>
      </c>
      <c r="AR168" s="20" t="s">
        <v>270</v>
      </c>
      <c r="AT168" s="20" t="s">
        <v>161</v>
      </c>
      <c r="AU168" s="20" t="s">
        <v>121</v>
      </c>
      <c r="AY168" s="20" t="s">
        <v>160</v>
      </c>
      <c r="BE168" s="140">
        <f>IF(U168="základní",N168,0)</f>
        <v>0</v>
      </c>
      <c r="BF168" s="140">
        <f>IF(U168="snížená",N168,0)</f>
        <v>0</v>
      </c>
      <c r="BG168" s="140">
        <f>IF(U168="zákl. přenesená",N168,0)</f>
        <v>0</v>
      </c>
      <c r="BH168" s="140">
        <f>IF(U168="sníž. přenesená",N168,0)</f>
        <v>0</v>
      </c>
      <c r="BI168" s="140">
        <f>IF(U168="nulová",N168,0)</f>
        <v>0</v>
      </c>
      <c r="BJ168" s="20" t="s">
        <v>84</v>
      </c>
      <c r="BK168" s="140">
        <f>ROUND(L168*K168,2)</f>
        <v>0</v>
      </c>
      <c r="BL168" s="20" t="s">
        <v>270</v>
      </c>
      <c r="BM168" s="20" t="s">
        <v>313</v>
      </c>
    </row>
    <row r="169" s="1" customFormat="1" ht="16.5" customHeight="1">
      <c r="B169" s="44"/>
      <c r="C169" s="217" t="s">
        <v>314</v>
      </c>
      <c r="D169" s="217" t="s">
        <v>161</v>
      </c>
      <c r="E169" s="218" t="s">
        <v>315</v>
      </c>
      <c r="F169" s="219" t="s">
        <v>316</v>
      </c>
      <c r="G169" s="219"/>
      <c r="H169" s="219"/>
      <c r="I169" s="219"/>
      <c r="J169" s="220" t="s">
        <v>218</v>
      </c>
      <c r="K169" s="221">
        <v>2</v>
      </c>
      <c r="L169" s="222">
        <v>0</v>
      </c>
      <c r="M169" s="223"/>
      <c r="N169" s="224">
        <f>ROUND(L169*K169,2)</f>
        <v>0</v>
      </c>
      <c r="O169" s="224"/>
      <c r="P169" s="224"/>
      <c r="Q169" s="224"/>
      <c r="R169" s="46"/>
      <c r="T169" s="225" t="s">
        <v>22</v>
      </c>
      <c r="U169" s="54" t="s">
        <v>41</v>
      </c>
      <c r="V169" s="45"/>
      <c r="W169" s="226">
        <f>V169*K169</f>
        <v>0</v>
      </c>
      <c r="X169" s="226">
        <v>0</v>
      </c>
      <c r="Y169" s="226">
        <f>X169*K169</f>
        <v>0</v>
      </c>
      <c r="Z169" s="226">
        <v>0.017999999999999999</v>
      </c>
      <c r="AA169" s="227">
        <f>Z169*K169</f>
        <v>0.035999999999999997</v>
      </c>
      <c r="AR169" s="20" t="s">
        <v>270</v>
      </c>
      <c r="AT169" s="20" t="s">
        <v>161</v>
      </c>
      <c r="AU169" s="20" t="s">
        <v>121</v>
      </c>
      <c r="AY169" s="20" t="s">
        <v>160</v>
      </c>
      <c r="BE169" s="140">
        <f>IF(U169="základní",N169,0)</f>
        <v>0</v>
      </c>
      <c r="BF169" s="140">
        <f>IF(U169="snížená",N169,0)</f>
        <v>0</v>
      </c>
      <c r="BG169" s="140">
        <f>IF(U169="zákl. přenesená",N169,0)</f>
        <v>0</v>
      </c>
      <c r="BH169" s="140">
        <f>IF(U169="sníž. přenesená",N169,0)</f>
        <v>0</v>
      </c>
      <c r="BI169" s="140">
        <f>IF(U169="nulová",N169,0)</f>
        <v>0</v>
      </c>
      <c r="BJ169" s="20" t="s">
        <v>84</v>
      </c>
      <c r="BK169" s="140">
        <f>ROUND(L169*K169,2)</f>
        <v>0</v>
      </c>
      <c r="BL169" s="20" t="s">
        <v>270</v>
      </c>
      <c r="BM169" s="20" t="s">
        <v>317</v>
      </c>
    </row>
    <row r="170" s="1" customFormat="1" ht="16.5" customHeight="1">
      <c r="B170" s="44"/>
      <c r="C170" s="217" t="s">
        <v>318</v>
      </c>
      <c r="D170" s="217" t="s">
        <v>161</v>
      </c>
      <c r="E170" s="218" t="s">
        <v>319</v>
      </c>
      <c r="F170" s="219" t="s">
        <v>320</v>
      </c>
      <c r="G170" s="219"/>
      <c r="H170" s="219"/>
      <c r="I170" s="219"/>
      <c r="J170" s="220" t="s">
        <v>218</v>
      </c>
      <c r="K170" s="221">
        <v>76.319999999999993</v>
      </c>
      <c r="L170" s="222">
        <v>0</v>
      </c>
      <c r="M170" s="223"/>
      <c r="N170" s="224">
        <f>ROUND(L170*K170,2)</f>
        <v>0</v>
      </c>
      <c r="O170" s="224"/>
      <c r="P170" s="224"/>
      <c r="Q170" s="224"/>
      <c r="R170" s="46"/>
      <c r="T170" s="225" t="s">
        <v>22</v>
      </c>
      <c r="U170" s="54" t="s">
        <v>41</v>
      </c>
      <c r="V170" s="45"/>
      <c r="W170" s="226">
        <f>V170*K170</f>
        <v>0</v>
      </c>
      <c r="X170" s="226">
        <v>0</v>
      </c>
      <c r="Y170" s="226">
        <f>X170*K170</f>
        <v>0</v>
      </c>
      <c r="Z170" s="226">
        <v>0.021000000000000001</v>
      </c>
      <c r="AA170" s="227">
        <f>Z170*K170</f>
        <v>1.6027199999999999</v>
      </c>
      <c r="AR170" s="20" t="s">
        <v>270</v>
      </c>
      <c r="AT170" s="20" t="s">
        <v>161</v>
      </c>
      <c r="AU170" s="20" t="s">
        <v>121</v>
      </c>
      <c r="AY170" s="20" t="s">
        <v>160</v>
      </c>
      <c r="BE170" s="140">
        <f>IF(U170="základní",N170,0)</f>
        <v>0</v>
      </c>
      <c r="BF170" s="140">
        <f>IF(U170="snížená",N170,0)</f>
        <v>0</v>
      </c>
      <c r="BG170" s="140">
        <f>IF(U170="zákl. přenesená",N170,0)</f>
        <v>0</v>
      </c>
      <c r="BH170" s="140">
        <f>IF(U170="sníž. přenesená",N170,0)</f>
        <v>0</v>
      </c>
      <c r="BI170" s="140">
        <f>IF(U170="nulová",N170,0)</f>
        <v>0</v>
      </c>
      <c r="BJ170" s="20" t="s">
        <v>84</v>
      </c>
      <c r="BK170" s="140">
        <f>ROUND(L170*K170,2)</f>
        <v>0</v>
      </c>
      <c r="BL170" s="20" t="s">
        <v>270</v>
      </c>
      <c r="BM170" s="20" t="s">
        <v>321</v>
      </c>
    </row>
    <row r="171" s="9" customFormat="1" ht="29.88" customHeight="1">
      <c r="B171" s="203"/>
      <c r="C171" s="204"/>
      <c r="D171" s="214" t="s">
        <v>185</v>
      </c>
      <c r="E171" s="214"/>
      <c r="F171" s="214"/>
      <c r="G171" s="214"/>
      <c r="H171" s="214"/>
      <c r="I171" s="214"/>
      <c r="J171" s="214"/>
      <c r="K171" s="214"/>
      <c r="L171" s="214"/>
      <c r="M171" s="214"/>
      <c r="N171" s="228">
        <f>BK171</f>
        <v>0</v>
      </c>
      <c r="O171" s="229"/>
      <c r="P171" s="229"/>
      <c r="Q171" s="229"/>
      <c r="R171" s="207"/>
      <c r="T171" s="208"/>
      <c r="U171" s="204"/>
      <c r="V171" s="204"/>
      <c r="W171" s="209">
        <f>SUM(W172:W175)</f>
        <v>0</v>
      </c>
      <c r="X171" s="204"/>
      <c r="Y171" s="209">
        <f>SUM(Y172:Y175)</f>
        <v>0</v>
      </c>
      <c r="Z171" s="204"/>
      <c r="AA171" s="210">
        <f>SUM(AA172:AA175)</f>
        <v>0</v>
      </c>
      <c r="AR171" s="211" t="s">
        <v>84</v>
      </c>
      <c r="AT171" s="212" t="s">
        <v>75</v>
      </c>
      <c r="AU171" s="212" t="s">
        <v>84</v>
      </c>
      <c r="AY171" s="211" t="s">
        <v>160</v>
      </c>
      <c r="BK171" s="213">
        <f>SUM(BK172:BK175)</f>
        <v>0</v>
      </c>
    </row>
    <row r="172" s="1" customFormat="1" ht="25.5" customHeight="1">
      <c r="B172" s="44"/>
      <c r="C172" s="217" t="s">
        <v>322</v>
      </c>
      <c r="D172" s="217" t="s">
        <v>161</v>
      </c>
      <c r="E172" s="218" t="s">
        <v>323</v>
      </c>
      <c r="F172" s="219" t="s">
        <v>324</v>
      </c>
      <c r="G172" s="219"/>
      <c r="H172" s="219"/>
      <c r="I172" s="219"/>
      <c r="J172" s="220" t="s">
        <v>208</v>
      </c>
      <c r="K172" s="221">
        <v>24.77</v>
      </c>
      <c r="L172" s="222">
        <v>0</v>
      </c>
      <c r="M172" s="223"/>
      <c r="N172" s="224">
        <f>ROUND(L172*K172,2)</f>
        <v>0</v>
      </c>
      <c r="O172" s="224"/>
      <c r="P172" s="224"/>
      <c r="Q172" s="224"/>
      <c r="R172" s="46"/>
      <c r="T172" s="225" t="s">
        <v>22</v>
      </c>
      <c r="U172" s="54" t="s">
        <v>41</v>
      </c>
      <c r="V172" s="45"/>
      <c r="W172" s="226">
        <f>V172*K172</f>
        <v>0</v>
      </c>
      <c r="X172" s="226">
        <v>0</v>
      </c>
      <c r="Y172" s="226">
        <f>X172*K172</f>
        <v>0</v>
      </c>
      <c r="Z172" s="226">
        <v>0</v>
      </c>
      <c r="AA172" s="227">
        <f>Z172*K172</f>
        <v>0</v>
      </c>
      <c r="AR172" s="20" t="s">
        <v>173</v>
      </c>
      <c r="AT172" s="20" t="s">
        <v>161</v>
      </c>
      <c r="AU172" s="20" t="s">
        <v>121</v>
      </c>
      <c r="AY172" s="20" t="s">
        <v>160</v>
      </c>
      <c r="BE172" s="140">
        <f>IF(U172="základní",N172,0)</f>
        <v>0</v>
      </c>
      <c r="BF172" s="140">
        <f>IF(U172="snížená",N172,0)</f>
        <v>0</v>
      </c>
      <c r="BG172" s="140">
        <f>IF(U172="zákl. přenesená",N172,0)</f>
        <v>0</v>
      </c>
      <c r="BH172" s="140">
        <f>IF(U172="sníž. přenesená",N172,0)</f>
        <v>0</v>
      </c>
      <c r="BI172" s="140">
        <f>IF(U172="nulová",N172,0)</f>
        <v>0</v>
      </c>
      <c r="BJ172" s="20" t="s">
        <v>84</v>
      </c>
      <c r="BK172" s="140">
        <f>ROUND(L172*K172,2)</f>
        <v>0</v>
      </c>
      <c r="BL172" s="20" t="s">
        <v>173</v>
      </c>
      <c r="BM172" s="20" t="s">
        <v>325</v>
      </c>
    </row>
    <row r="173" s="1" customFormat="1" ht="38.25" customHeight="1">
      <c r="B173" s="44"/>
      <c r="C173" s="217" t="s">
        <v>326</v>
      </c>
      <c r="D173" s="217" t="s">
        <v>161</v>
      </c>
      <c r="E173" s="218" t="s">
        <v>327</v>
      </c>
      <c r="F173" s="219" t="s">
        <v>328</v>
      </c>
      <c r="G173" s="219"/>
      <c r="H173" s="219"/>
      <c r="I173" s="219"/>
      <c r="J173" s="220" t="s">
        <v>208</v>
      </c>
      <c r="K173" s="221">
        <v>24.77</v>
      </c>
      <c r="L173" s="222">
        <v>0</v>
      </c>
      <c r="M173" s="223"/>
      <c r="N173" s="224">
        <f>ROUND(L173*K173,2)</f>
        <v>0</v>
      </c>
      <c r="O173" s="224"/>
      <c r="P173" s="224"/>
      <c r="Q173" s="224"/>
      <c r="R173" s="46"/>
      <c r="T173" s="225" t="s">
        <v>22</v>
      </c>
      <c r="U173" s="54" t="s">
        <v>41</v>
      </c>
      <c r="V173" s="45"/>
      <c r="W173" s="226">
        <f>V173*K173</f>
        <v>0</v>
      </c>
      <c r="X173" s="226">
        <v>0</v>
      </c>
      <c r="Y173" s="226">
        <f>X173*K173</f>
        <v>0</v>
      </c>
      <c r="Z173" s="226">
        <v>0</v>
      </c>
      <c r="AA173" s="227">
        <f>Z173*K173</f>
        <v>0</v>
      </c>
      <c r="AR173" s="20" t="s">
        <v>173</v>
      </c>
      <c r="AT173" s="20" t="s">
        <v>161</v>
      </c>
      <c r="AU173" s="20" t="s">
        <v>121</v>
      </c>
      <c r="AY173" s="20" t="s">
        <v>160</v>
      </c>
      <c r="BE173" s="140">
        <f>IF(U173="základní",N173,0)</f>
        <v>0</v>
      </c>
      <c r="BF173" s="140">
        <f>IF(U173="snížená",N173,0)</f>
        <v>0</v>
      </c>
      <c r="BG173" s="140">
        <f>IF(U173="zákl. přenesená",N173,0)</f>
        <v>0</v>
      </c>
      <c r="BH173" s="140">
        <f>IF(U173="sníž. přenesená",N173,0)</f>
        <v>0</v>
      </c>
      <c r="BI173" s="140">
        <f>IF(U173="nulová",N173,0)</f>
        <v>0</v>
      </c>
      <c r="BJ173" s="20" t="s">
        <v>84</v>
      </c>
      <c r="BK173" s="140">
        <f>ROUND(L173*K173,2)</f>
        <v>0</v>
      </c>
      <c r="BL173" s="20" t="s">
        <v>173</v>
      </c>
      <c r="BM173" s="20" t="s">
        <v>329</v>
      </c>
    </row>
    <row r="174" s="1" customFormat="1" ht="25.5" customHeight="1">
      <c r="B174" s="44"/>
      <c r="C174" s="217" t="s">
        <v>330</v>
      </c>
      <c r="D174" s="217" t="s">
        <v>161</v>
      </c>
      <c r="E174" s="218" t="s">
        <v>331</v>
      </c>
      <c r="F174" s="219" t="s">
        <v>332</v>
      </c>
      <c r="G174" s="219"/>
      <c r="H174" s="219"/>
      <c r="I174" s="219"/>
      <c r="J174" s="220" t="s">
        <v>208</v>
      </c>
      <c r="K174" s="221">
        <v>24.77</v>
      </c>
      <c r="L174" s="222">
        <v>0</v>
      </c>
      <c r="M174" s="223"/>
      <c r="N174" s="224">
        <f>ROUND(L174*K174,2)</f>
        <v>0</v>
      </c>
      <c r="O174" s="224"/>
      <c r="P174" s="224"/>
      <c r="Q174" s="224"/>
      <c r="R174" s="46"/>
      <c r="T174" s="225" t="s">
        <v>22</v>
      </c>
      <c r="U174" s="54" t="s">
        <v>41</v>
      </c>
      <c r="V174" s="45"/>
      <c r="W174" s="226">
        <f>V174*K174</f>
        <v>0</v>
      </c>
      <c r="X174" s="226">
        <v>0</v>
      </c>
      <c r="Y174" s="226">
        <f>X174*K174</f>
        <v>0</v>
      </c>
      <c r="Z174" s="226">
        <v>0</v>
      </c>
      <c r="AA174" s="227">
        <f>Z174*K174</f>
        <v>0</v>
      </c>
      <c r="AR174" s="20" t="s">
        <v>173</v>
      </c>
      <c r="AT174" s="20" t="s">
        <v>161</v>
      </c>
      <c r="AU174" s="20" t="s">
        <v>121</v>
      </c>
      <c r="AY174" s="20" t="s">
        <v>160</v>
      </c>
      <c r="BE174" s="140">
        <f>IF(U174="základní",N174,0)</f>
        <v>0</v>
      </c>
      <c r="BF174" s="140">
        <f>IF(U174="snížená",N174,0)</f>
        <v>0</v>
      </c>
      <c r="BG174" s="140">
        <f>IF(U174="zákl. přenesená",N174,0)</f>
        <v>0</v>
      </c>
      <c r="BH174" s="140">
        <f>IF(U174="sníž. přenesená",N174,0)</f>
        <v>0</v>
      </c>
      <c r="BI174" s="140">
        <f>IF(U174="nulová",N174,0)</f>
        <v>0</v>
      </c>
      <c r="BJ174" s="20" t="s">
        <v>84</v>
      </c>
      <c r="BK174" s="140">
        <f>ROUND(L174*K174,2)</f>
        <v>0</v>
      </c>
      <c r="BL174" s="20" t="s">
        <v>173</v>
      </c>
      <c r="BM174" s="20" t="s">
        <v>333</v>
      </c>
    </row>
    <row r="175" s="1" customFormat="1" ht="38.25" customHeight="1">
      <c r="B175" s="44"/>
      <c r="C175" s="217" t="s">
        <v>334</v>
      </c>
      <c r="D175" s="217" t="s">
        <v>161</v>
      </c>
      <c r="E175" s="218" t="s">
        <v>335</v>
      </c>
      <c r="F175" s="219" t="s">
        <v>336</v>
      </c>
      <c r="G175" s="219"/>
      <c r="H175" s="219"/>
      <c r="I175" s="219"/>
      <c r="J175" s="220" t="s">
        <v>208</v>
      </c>
      <c r="K175" s="221">
        <v>23.056999999999999</v>
      </c>
      <c r="L175" s="222">
        <v>0</v>
      </c>
      <c r="M175" s="223"/>
      <c r="N175" s="224">
        <f>ROUND(L175*K175,2)</f>
        <v>0</v>
      </c>
      <c r="O175" s="224"/>
      <c r="P175" s="224"/>
      <c r="Q175" s="224"/>
      <c r="R175" s="46"/>
      <c r="T175" s="225" t="s">
        <v>22</v>
      </c>
      <c r="U175" s="54" t="s">
        <v>41</v>
      </c>
      <c r="V175" s="45"/>
      <c r="W175" s="226">
        <f>V175*K175</f>
        <v>0</v>
      </c>
      <c r="X175" s="226">
        <v>0</v>
      </c>
      <c r="Y175" s="226">
        <f>X175*K175</f>
        <v>0</v>
      </c>
      <c r="Z175" s="226">
        <v>0</v>
      </c>
      <c r="AA175" s="227">
        <f>Z175*K175</f>
        <v>0</v>
      </c>
      <c r="AR175" s="20" t="s">
        <v>173</v>
      </c>
      <c r="AT175" s="20" t="s">
        <v>161</v>
      </c>
      <c r="AU175" s="20" t="s">
        <v>121</v>
      </c>
      <c r="AY175" s="20" t="s">
        <v>160</v>
      </c>
      <c r="BE175" s="140">
        <f>IF(U175="základní",N175,0)</f>
        <v>0</v>
      </c>
      <c r="BF175" s="140">
        <f>IF(U175="snížená",N175,0)</f>
        <v>0</v>
      </c>
      <c r="BG175" s="140">
        <f>IF(U175="zákl. přenesená",N175,0)</f>
        <v>0</v>
      </c>
      <c r="BH175" s="140">
        <f>IF(U175="sníž. přenesená",N175,0)</f>
        <v>0</v>
      </c>
      <c r="BI175" s="140">
        <f>IF(U175="nulová",N175,0)</f>
        <v>0</v>
      </c>
      <c r="BJ175" s="20" t="s">
        <v>84</v>
      </c>
      <c r="BK175" s="140">
        <f>ROUND(L175*K175,2)</f>
        <v>0</v>
      </c>
      <c r="BL175" s="20" t="s">
        <v>173</v>
      </c>
      <c r="BM175" s="20" t="s">
        <v>337</v>
      </c>
    </row>
    <row r="176" s="9" customFormat="1" ht="29.88" customHeight="1">
      <c r="B176" s="203"/>
      <c r="C176" s="204"/>
      <c r="D176" s="214" t="s">
        <v>186</v>
      </c>
      <c r="E176" s="214"/>
      <c r="F176" s="214"/>
      <c r="G176" s="214"/>
      <c r="H176" s="214"/>
      <c r="I176" s="214"/>
      <c r="J176" s="214"/>
      <c r="K176" s="214"/>
      <c r="L176" s="214"/>
      <c r="M176" s="214"/>
      <c r="N176" s="228">
        <f>BK176</f>
        <v>0</v>
      </c>
      <c r="O176" s="229"/>
      <c r="P176" s="229"/>
      <c r="Q176" s="229"/>
      <c r="R176" s="207"/>
      <c r="T176" s="208"/>
      <c r="U176" s="204"/>
      <c r="V176" s="204"/>
      <c r="W176" s="209">
        <f>W177</f>
        <v>0</v>
      </c>
      <c r="X176" s="204"/>
      <c r="Y176" s="209">
        <f>Y177</f>
        <v>0</v>
      </c>
      <c r="Z176" s="204"/>
      <c r="AA176" s="210">
        <f>AA177</f>
        <v>0</v>
      </c>
      <c r="AR176" s="211" t="s">
        <v>84</v>
      </c>
      <c r="AT176" s="212" t="s">
        <v>75</v>
      </c>
      <c r="AU176" s="212" t="s">
        <v>84</v>
      </c>
      <c r="AY176" s="211" t="s">
        <v>160</v>
      </c>
      <c r="BK176" s="213">
        <f>BK177</f>
        <v>0</v>
      </c>
    </row>
    <row r="177" s="1" customFormat="1" ht="16.5" customHeight="1">
      <c r="B177" s="44"/>
      <c r="C177" s="217" t="s">
        <v>338</v>
      </c>
      <c r="D177" s="217" t="s">
        <v>161</v>
      </c>
      <c r="E177" s="218" t="s">
        <v>339</v>
      </c>
      <c r="F177" s="219" t="s">
        <v>340</v>
      </c>
      <c r="G177" s="219"/>
      <c r="H177" s="219"/>
      <c r="I177" s="219"/>
      <c r="J177" s="220" t="s">
        <v>208</v>
      </c>
      <c r="K177" s="221">
        <v>11.458</v>
      </c>
      <c r="L177" s="222">
        <v>0</v>
      </c>
      <c r="M177" s="223"/>
      <c r="N177" s="224">
        <f>ROUND(L177*K177,2)</f>
        <v>0</v>
      </c>
      <c r="O177" s="224"/>
      <c r="P177" s="224"/>
      <c r="Q177" s="224"/>
      <c r="R177" s="46"/>
      <c r="T177" s="225" t="s">
        <v>22</v>
      </c>
      <c r="U177" s="54" t="s">
        <v>41</v>
      </c>
      <c r="V177" s="45"/>
      <c r="W177" s="226">
        <f>V177*K177</f>
        <v>0</v>
      </c>
      <c r="X177" s="226">
        <v>0</v>
      </c>
      <c r="Y177" s="226">
        <f>X177*K177</f>
        <v>0</v>
      </c>
      <c r="Z177" s="226">
        <v>0</v>
      </c>
      <c r="AA177" s="227">
        <f>Z177*K177</f>
        <v>0</v>
      </c>
      <c r="AR177" s="20" t="s">
        <v>173</v>
      </c>
      <c r="AT177" s="20" t="s">
        <v>161</v>
      </c>
      <c r="AU177" s="20" t="s">
        <v>121</v>
      </c>
      <c r="AY177" s="20" t="s">
        <v>160</v>
      </c>
      <c r="BE177" s="140">
        <f>IF(U177="základní",N177,0)</f>
        <v>0</v>
      </c>
      <c r="BF177" s="140">
        <f>IF(U177="snížená",N177,0)</f>
        <v>0</v>
      </c>
      <c r="BG177" s="140">
        <f>IF(U177="zákl. přenesená",N177,0)</f>
        <v>0</v>
      </c>
      <c r="BH177" s="140">
        <f>IF(U177="sníž. přenesená",N177,0)</f>
        <v>0</v>
      </c>
      <c r="BI177" s="140">
        <f>IF(U177="nulová",N177,0)</f>
        <v>0</v>
      </c>
      <c r="BJ177" s="20" t="s">
        <v>84</v>
      </c>
      <c r="BK177" s="140">
        <f>ROUND(L177*K177,2)</f>
        <v>0</v>
      </c>
      <c r="BL177" s="20" t="s">
        <v>173</v>
      </c>
      <c r="BM177" s="20" t="s">
        <v>341</v>
      </c>
    </row>
    <row r="178" s="9" customFormat="1" ht="37.44" customHeight="1">
      <c r="B178" s="203"/>
      <c r="C178" s="204"/>
      <c r="D178" s="205" t="s">
        <v>187</v>
      </c>
      <c r="E178" s="205"/>
      <c r="F178" s="205"/>
      <c r="G178" s="205"/>
      <c r="H178" s="205"/>
      <c r="I178" s="205"/>
      <c r="J178" s="205"/>
      <c r="K178" s="205"/>
      <c r="L178" s="205"/>
      <c r="M178" s="205"/>
      <c r="N178" s="230">
        <f>BK178</f>
        <v>0</v>
      </c>
      <c r="O178" s="231"/>
      <c r="P178" s="231"/>
      <c r="Q178" s="231"/>
      <c r="R178" s="207"/>
      <c r="T178" s="208"/>
      <c r="U178" s="204"/>
      <c r="V178" s="204"/>
      <c r="W178" s="209">
        <f>W179+W182+W190+W201+W205+W215+W217</f>
        <v>0</v>
      </c>
      <c r="X178" s="204"/>
      <c r="Y178" s="209">
        <f>Y179+Y182+Y190+Y201+Y205+Y215+Y217</f>
        <v>37.921012480000002</v>
      </c>
      <c r="Z178" s="204"/>
      <c r="AA178" s="210">
        <f>AA179+AA182+AA190+AA201+AA205+AA215+AA217</f>
        <v>0</v>
      </c>
      <c r="AR178" s="211" t="s">
        <v>121</v>
      </c>
      <c r="AT178" s="212" t="s">
        <v>75</v>
      </c>
      <c r="AU178" s="212" t="s">
        <v>76</v>
      </c>
      <c r="AY178" s="211" t="s">
        <v>160</v>
      </c>
      <c r="BK178" s="213">
        <f>BK179+BK182+BK190+BK201+BK205+BK215+BK217</f>
        <v>0</v>
      </c>
    </row>
    <row r="179" s="9" customFormat="1" ht="19.92" customHeight="1">
      <c r="B179" s="203"/>
      <c r="C179" s="204"/>
      <c r="D179" s="214" t="s">
        <v>188</v>
      </c>
      <c r="E179" s="214"/>
      <c r="F179" s="214"/>
      <c r="G179" s="214"/>
      <c r="H179" s="214"/>
      <c r="I179" s="214"/>
      <c r="J179" s="214"/>
      <c r="K179" s="214"/>
      <c r="L179" s="214"/>
      <c r="M179" s="214"/>
      <c r="N179" s="215">
        <f>BK179</f>
        <v>0</v>
      </c>
      <c r="O179" s="216"/>
      <c r="P179" s="216"/>
      <c r="Q179" s="216"/>
      <c r="R179" s="207"/>
      <c r="T179" s="208"/>
      <c r="U179" s="204"/>
      <c r="V179" s="204"/>
      <c r="W179" s="209">
        <f>SUM(W180:W181)</f>
        <v>0</v>
      </c>
      <c r="X179" s="204"/>
      <c r="Y179" s="209">
        <f>SUM(Y180:Y181)</f>
        <v>0.45358199999999993</v>
      </c>
      <c r="Z179" s="204"/>
      <c r="AA179" s="210">
        <f>SUM(AA180:AA181)</f>
        <v>0</v>
      </c>
      <c r="AR179" s="211" t="s">
        <v>121</v>
      </c>
      <c r="AT179" s="212" t="s">
        <v>75</v>
      </c>
      <c r="AU179" s="212" t="s">
        <v>84</v>
      </c>
      <c r="AY179" s="211" t="s">
        <v>160</v>
      </c>
      <c r="BK179" s="213">
        <f>SUM(BK180:BK181)</f>
        <v>0</v>
      </c>
    </row>
    <row r="180" s="1" customFormat="1" ht="16.5" customHeight="1">
      <c r="B180" s="44"/>
      <c r="C180" s="217" t="s">
        <v>342</v>
      </c>
      <c r="D180" s="217" t="s">
        <v>161</v>
      </c>
      <c r="E180" s="218" t="s">
        <v>343</v>
      </c>
      <c r="F180" s="219" t="s">
        <v>344</v>
      </c>
      <c r="G180" s="219"/>
      <c r="H180" s="219"/>
      <c r="I180" s="219"/>
      <c r="J180" s="220" t="s">
        <v>218</v>
      </c>
      <c r="K180" s="221">
        <v>4.5199999999999996</v>
      </c>
      <c r="L180" s="222">
        <v>0</v>
      </c>
      <c r="M180" s="223"/>
      <c r="N180" s="224">
        <f>ROUND(L180*K180,2)</f>
        <v>0</v>
      </c>
      <c r="O180" s="224"/>
      <c r="P180" s="224"/>
      <c r="Q180" s="224"/>
      <c r="R180" s="46"/>
      <c r="T180" s="225" t="s">
        <v>22</v>
      </c>
      <c r="U180" s="54" t="s">
        <v>41</v>
      </c>
      <c r="V180" s="45"/>
      <c r="W180" s="226">
        <f>V180*K180</f>
        <v>0</v>
      </c>
      <c r="X180" s="226">
        <v>0.10035</v>
      </c>
      <c r="Y180" s="226">
        <f>X180*K180</f>
        <v>0.45358199999999993</v>
      </c>
      <c r="Z180" s="226">
        <v>0</v>
      </c>
      <c r="AA180" s="227">
        <f>Z180*K180</f>
        <v>0</v>
      </c>
      <c r="AR180" s="20" t="s">
        <v>270</v>
      </c>
      <c r="AT180" s="20" t="s">
        <v>161</v>
      </c>
      <c r="AU180" s="20" t="s">
        <v>121</v>
      </c>
      <c r="AY180" s="20" t="s">
        <v>160</v>
      </c>
      <c r="BE180" s="140">
        <f>IF(U180="základní",N180,0)</f>
        <v>0</v>
      </c>
      <c r="BF180" s="140">
        <f>IF(U180="snížená",N180,0)</f>
        <v>0</v>
      </c>
      <c r="BG180" s="140">
        <f>IF(U180="zákl. přenesená",N180,0)</f>
        <v>0</v>
      </c>
      <c r="BH180" s="140">
        <f>IF(U180="sníž. přenesená",N180,0)</f>
        <v>0</v>
      </c>
      <c r="BI180" s="140">
        <f>IF(U180="nulová",N180,0)</f>
        <v>0</v>
      </c>
      <c r="BJ180" s="20" t="s">
        <v>84</v>
      </c>
      <c r="BK180" s="140">
        <f>ROUND(L180*K180,2)</f>
        <v>0</v>
      </c>
      <c r="BL180" s="20" t="s">
        <v>270</v>
      </c>
      <c r="BM180" s="20" t="s">
        <v>345</v>
      </c>
    </row>
    <row r="181" s="1" customFormat="1" ht="25.5" customHeight="1">
      <c r="B181" s="44"/>
      <c r="C181" s="217" t="s">
        <v>346</v>
      </c>
      <c r="D181" s="217" t="s">
        <v>161</v>
      </c>
      <c r="E181" s="218" t="s">
        <v>347</v>
      </c>
      <c r="F181" s="219" t="s">
        <v>348</v>
      </c>
      <c r="G181" s="219"/>
      <c r="H181" s="219"/>
      <c r="I181" s="219"/>
      <c r="J181" s="220" t="s">
        <v>208</v>
      </c>
      <c r="K181" s="221">
        <v>0.45400000000000001</v>
      </c>
      <c r="L181" s="222">
        <v>0</v>
      </c>
      <c r="M181" s="223"/>
      <c r="N181" s="224">
        <f>ROUND(L181*K181,2)</f>
        <v>0</v>
      </c>
      <c r="O181" s="224"/>
      <c r="P181" s="224"/>
      <c r="Q181" s="224"/>
      <c r="R181" s="46"/>
      <c r="T181" s="225" t="s">
        <v>22</v>
      </c>
      <c r="U181" s="54" t="s">
        <v>41</v>
      </c>
      <c r="V181" s="45"/>
      <c r="W181" s="226">
        <f>V181*K181</f>
        <v>0</v>
      </c>
      <c r="X181" s="226">
        <v>0</v>
      </c>
      <c r="Y181" s="226">
        <f>X181*K181</f>
        <v>0</v>
      </c>
      <c r="Z181" s="226">
        <v>0</v>
      </c>
      <c r="AA181" s="227">
        <f>Z181*K181</f>
        <v>0</v>
      </c>
      <c r="AR181" s="20" t="s">
        <v>270</v>
      </c>
      <c r="AT181" s="20" t="s">
        <v>161</v>
      </c>
      <c r="AU181" s="20" t="s">
        <v>121</v>
      </c>
      <c r="AY181" s="20" t="s">
        <v>160</v>
      </c>
      <c r="BE181" s="140">
        <f>IF(U181="základní",N181,0)</f>
        <v>0</v>
      </c>
      <c r="BF181" s="140">
        <f>IF(U181="snížená",N181,0)</f>
        <v>0</v>
      </c>
      <c r="BG181" s="140">
        <f>IF(U181="zákl. přenesená",N181,0)</f>
        <v>0</v>
      </c>
      <c r="BH181" s="140">
        <f>IF(U181="sníž. přenesená",N181,0)</f>
        <v>0</v>
      </c>
      <c r="BI181" s="140">
        <f>IF(U181="nulová",N181,0)</f>
        <v>0</v>
      </c>
      <c r="BJ181" s="20" t="s">
        <v>84</v>
      </c>
      <c r="BK181" s="140">
        <f>ROUND(L181*K181,2)</f>
        <v>0</v>
      </c>
      <c r="BL181" s="20" t="s">
        <v>270</v>
      </c>
      <c r="BM181" s="20" t="s">
        <v>349</v>
      </c>
    </row>
    <row r="182" s="9" customFormat="1" ht="29.88" customHeight="1">
      <c r="B182" s="203"/>
      <c r="C182" s="204"/>
      <c r="D182" s="214" t="s">
        <v>189</v>
      </c>
      <c r="E182" s="214"/>
      <c r="F182" s="214"/>
      <c r="G182" s="214"/>
      <c r="H182" s="214"/>
      <c r="I182" s="214"/>
      <c r="J182" s="214"/>
      <c r="K182" s="214"/>
      <c r="L182" s="214"/>
      <c r="M182" s="214"/>
      <c r="N182" s="228">
        <f>BK182</f>
        <v>0</v>
      </c>
      <c r="O182" s="229"/>
      <c r="P182" s="229"/>
      <c r="Q182" s="229"/>
      <c r="R182" s="207"/>
      <c r="T182" s="208"/>
      <c r="U182" s="204"/>
      <c r="V182" s="204"/>
      <c r="W182" s="209">
        <f>W183+SUM(W184:W186)</f>
        <v>0</v>
      </c>
      <c r="X182" s="204"/>
      <c r="Y182" s="209">
        <f>Y183+SUM(Y184:Y186)</f>
        <v>4.9404265000000001</v>
      </c>
      <c r="Z182" s="204"/>
      <c r="AA182" s="210">
        <f>AA183+SUM(AA184:AA186)</f>
        <v>0</v>
      </c>
      <c r="AR182" s="211" t="s">
        <v>121</v>
      </c>
      <c r="AT182" s="212" t="s">
        <v>75</v>
      </c>
      <c r="AU182" s="212" t="s">
        <v>84</v>
      </c>
      <c r="AY182" s="211" t="s">
        <v>160</v>
      </c>
      <c r="BK182" s="213">
        <f>BK183+SUM(BK184:BK186)</f>
        <v>0</v>
      </c>
    </row>
    <row r="183" s="1" customFormat="1" ht="25.5" customHeight="1">
      <c r="B183" s="44"/>
      <c r="C183" s="217" t="s">
        <v>350</v>
      </c>
      <c r="D183" s="217" t="s">
        <v>161</v>
      </c>
      <c r="E183" s="218" t="s">
        <v>351</v>
      </c>
      <c r="F183" s="219" t="s">
        <v>352</v>
      </c>
      <c r="G183" s="219"/>
      <c r="H183" s="219"/>
      <c r="I183" s="219"/>
      <c r="J183" s="220" t="s">
        <v>218</v>
      </c>
      <c r="K183" s="221">
        <v>236.59999999999999</v>
      </c>
      <c r="L183" s="222">
        <v>0</v>
      </c>
      <c r="M183" s="223"/>
      <c r="N183" s="224">
        <f>ROUND(L183*K183,2)</f>
        <v>0</v>
      </c>
      <c r="O183" s="224"/>
      <c r="P183" s="224"/>
      <c r="Q183" s="224"/>
      <c r="R183" s="46"/>
      <c r="T183" s="225" t="s">
        <v>22</v>
      </c>
      <c r="U183" s="54" t="s">
        <v>41</v>
      </c>
      <c r="V183" s="45"/>
      <c r="W183" s="226">
        <f>V183*K183</f>
        <v>0</v>
      </c>
      <c r="X183" s="226">
        <v>0.01618</v>
      </c>
      <c r="Y183" s="226">
        <f>X183*K183</f>
        <v>3.8281879999999999</v>
      </c>
      <c r="Z183" s="226">
        <v>0</v>
      </c>
      <c r="AA183" s="227">
        <f>Z183*K183</f>
        <v>0</v>
      </c>
      <c r="AR183" s="20" t="s">
        <v>270</v>
      </c>
      <c r="AT183" s="20" t="s">
        <v>161</v>
      </c>
      <c r="AU183" s="20" t="s">
        <v>121</v>
      </c>
      <c r="AY183" s="20" t="s">
        <v>160</v>
      </c>
      <c r="BE183" s="140">
        <f>IF(U183="základní",N183,0)</f>
        <v>0</v>
      </c>
      <c r="BF183" s="140">
        <f>IF(U183="snížená",N183,0)</f>
        <v>0</v>
      </c>
      <c r="BG183" s="140">
        <f>IF(U183="zákl. přenesená",N183,0)</f>
        <v>0</v>
      </c>
      <c r="BH183" s="140">
        <f>IF(U183="sníž. přenesená",N183,0)</f>
        <v>0</v>
      </c>
      <c r="BI183" s="140">
        <f>IF(U183="nulová",N183,0)</f>
        <v>0</v>
      </c>
      <c r="BJ183" s="20" t="s">
        <v>84</v>
      </c>
      <c r="BK183" s="140">
        <f>ROUND(L183*K183,2)</f>
        <v>0</v>
      </c>
      <c r="BL183" s="20" t="s">
        <v>270</v>
      </c>
      <c r="BM183" s="20" t="s">
        <v>353</v>
      </c>
    </row>
    <row r="184" s="1" customFormat="1" ht="25.5" customHeight="1">
      <c r="B184" s="44"/>
      <c r="C184" s="217" t="s">
        <v>354</v>
      </c>
      <c r="D184" s="217" t="s">
        <v>161</v>
      </c>
      <c r="E184" s="218" t="s">
        <v>355</v>
      </c>
      <c r="F184" s="219" t="s">
        <v>356</v>
      </c>
      <c r="G184" s="219"/>
      <c r="H184" s="219"/>
      <c r="I184" s="219"/>
      <c r="J184" s="220" t="s">
        <v>218</v>
      </c>
      <c r="K184" s="221">
        <v>77.849999999999994</v>
      </c>
      <c r="L184" s="222">
        <v>0</v>
      </c>
      <c r="M184" s="223"/>
      <c r="N184" s="224">
        <f>ROUND(L184*K184,2)</f>
        <v>0</v>
      </c>
      <c r="O184" s="224"/>
      <c r="P184" s="224"/>
      <c r="Q184" s="224"/>
      <c r="R184" s="46"/>
      <c r="T184" s="225" t="s">
        <v>22</v>
      </c>
      <c r="U184" s="54" t="s">
        <v>41</v>
      </c>
      <c r="V184" s="45"/>
      <c r="W184" s="226">
        <f>V184*K184</f>
        <v>0</v>
      </c>
      <c r="X184" s="226">
        <v>0.01371</v>
      </c>
      <c r="Y184" s="226">
        <f>X184*K184</f>
        <v>1.0673234999999999</v>
      </c>
      <c r="Z184" s="226">
        <v>0</v>
      </c>
      <c r="AA184" s="227">
        <f>Z184*K184</f>
        <v>0</v>
      </c>
      <c r="AR184" s="20" t="s">
        <v>270</v>
      </c>
      <c r="AT184" s="20" t="s">
        <v>161</v>
      </c>
      <c r="AU184" s="20" t="s">
        <v>121</v>
      </c>
      <c r="AY184" s="20" t="s">
        <v>160</v>
      </c>
      <c r="BE184" s="140">
        <f>IF(U184="základní",N184,0)</f>
        <v>0</v>
      </c>
      <c r="BF184" s="140">
        <f>IF(U184="snížená",N184,0)</f>
        <v>0</v>
      </c>
      <c r="BG184" s="140">
        <f>IF(U184="zákl. přenesená",N184,0)</f>
        <v>0</v>
      </c>
      <c r="BH184" s="140">
        <f>IF(U184="sníž. přenesená",N184,0)</f>
        <v>0</v>
      </c>
      <c r="BI184" s="140">
        <f>IF(U184="nulová",N184,0)</f>
        <v>0</v>
      </c>
      <c r="BJ184" s="20" t="s">
        <v>84</v>
      </c>
      <c r="BK184" s="140">
        <f>ROUND(L184*K184,2)</f>
        <v>0</v>
      </c>
      <c r="BL184" s="20" t="s">
        <v>270</v>
      </c>
      <c r="BM184" s="20" t="s">
        <v>357</v>
      </c>
    </row>
    <row r="185" s="1" customFormat="1" ht="25.5" customHeight="1">
      <c r="B185" s="44"/>
      <c r="C185" s="217" t="s">
        <v>358</v>
      </c>
      <c r="D185" s="217" t="s">
        <v>161</v>
      </c>
      <c r="E185" s="218" t="s">
        <v>359</v>
      </c>
      <c r="F185" s="219" t="s">
        <v>360</v>
      </c>
      <c r="G185" s="219"/>
      <c r="H185" s="219"/>
      <c r="I185" s="219"/>
      <c r="J185" s="220" t="s">
        <v>208</v>
      </c>
      <c r="K185" s="221">
        <v>4.9400000000000004</v>
      </c>
      <c r="L185" s="222">
        <v>0</v>
      </c>
      <c r="M185" s="223"/>
      <c r="N185" s="224">
        <f>ROUND(L185*K185,2)</f>
        <v>0</v>
      </c>
      <c r="O185" s="224"/>
      <c r="P185" s="224"/>
      <c r="Q185" s="224"/>
      <c r="R185" s="46"/>
      <c r="T185" s="225" t="s">
        <v>22</v>
      </c>
      <c r="U185" s="54" t="s">
        <v>41</v>
      </c>
      <c r="V185" s="45"/>
      <c r="W185" s="226">
        <f>V185*K185</f>
        <v>0</v>
      </c>
      <c r="X185" s="226">
        <v>0</v>
      </c>
      <c r="Y185" s="226">
        <f>X185*K185</f>
        <v>0</v>
      </c>
      <c r="Z185" s="226">
        <v>0</v>
      </c>
      <c r="AA185" s="227">
        <f>Z185*K185</f>
        <v>0</v>
      </c>
      <c r="AR185" s="20" t="s">
        <v>270</v>
      </c>
      <c r="AT185" s="20" t="s">
        <v>161</v>
      </c>
      <c r="AU185" s="20" t="s">
        <v>121</v>
      </c>
      <c r="AY185" s="20" t="s">
        <v>160</v>
      </c>
      <c r="BE185" s="140">
        <f>IF(U185="základní",N185,0)</f>
        <v>0</v>
      </c>
      <c r="BF185" s="140">
        <f>IF(U185="snížená",N185,0)</f>
        <v>0</v>
      </c>
      <c r="BG185" s="140">
        <f>IF(U185="zákl. přenesená",N185,0)</f>
        <v>0</v>
      </c>
      <c r="BH185" s="140">
        <f>IF(U185="sníž. přenesená",N185,0)</f>
        <v>0</v>
      </c>
      <c r="BI185" s="140">
        <f>IF(U185="nulová",N185,0)</f>
        <v>0</v>
      </c>
      <c r="BJ185" s="20" t="s">
        <v>84</v>
      </c>
      <c r="BK185" s="140">
        <f>ROUND(L185*K185,2)</f>
        <v>0</v>
      </c>
      <c r="BL185" s="20" t="s">
        <v>270</v>
      </c>
      <c r="BM185" s="20" t="s">
        <v>361</v>
      </c>
    </row>
    <row r="186" s="9" customFormat="1" ht="22.32" customHeight="1">
      <c r="B186" s="203"/>
      <c r="C186" s="204"/>
      <c r="D186" s="214" t="s">
        <v>190</v>
      </c>
      <c r="E186" s="214"/>
      <c r="F186" s="214"/>
      <c r="G186" s="214"/>
      <c r="H186" s="214"/>
      <c r="I186" s="214"/>
      <c r="J186" s="214"/>
      <c r="K186" s="214"/>
      <c r="L186" s="214"/>
      <c r="M186" s="214"/>
      <c r="N186" s="228">
        <f>BK186</f>
        <v>0</v>
      </c>
      <c r="O186" s="229"/>
      <c r="P186" s="229"/>
      <c r="Q186" s="229"/>
      <c r="R186" s="207"/>
      <c r="T186" s="208"/>
      <c r="U186" s="204"/>
      <c r="V186" s="204"/>
      <c r="W186" s="209">
        <f>SUM(W187:W189)</f>
        <v>0</v>
      </c>
      <c r="X186" s="204"/>
      <c r="Y186" s="209">
        <f>SUM(Y187:Y189)</f>
        <v>0.044914999999999997</v>
      </c>
      <c r="Z186" s="204"/>
      <c r="AA186" s="210">
        <f>SUM(AA187:AA189)</f>
        <v>0</v>
      </c>
      <c r="AR186" s="211" t="s">
        <v>121</v>
      </c>
      <c r="AT186" s="212" t="s">
        <v>75</v>
      </c>
      <c r="AU186" s="212" t="s">
        <v>121</v>
      </c>
      <c r="AY186" s="211" t="s">
        <v>160</v>
      </c>
      <c r="BK186" s="213">
        <f>SUM(BK187:BK189)</f>
        <v>0</v>
      </c>
    </row>
    <row r="187" s="1" customFormat="1" ht="38.25" customHeight="1">
      <c r="B187" s="44"/>
      <c r="C187" s="217" t="s">
        <v>362</v>
      </c>
      <c r="D187" s="217" t="s">
        <v>161</v>
      </c>
      <c r="E187" s="218" t="s">
        <v>363</v>
      </c>
      <c r="F187" s="219" t="s">
        <v>364</v>
      </c>
      <c r="G187" s="219"/>
      <c r="H187" s="219"/>
      <c r="I187" s="219"/>
      <c r="J187" s="220" t="s">
        <v>365</v>
      </c>
      <c r="K187" s="221">
        <v>6</v>
      </c>
      <c r="L187" s="222">
        <v>0</v>
      </c>
      <c r="M187" s="223"/>
      <c r="N187" s="224">
        <f>ROUND(L187*K187,2)</f>
        <v>0</v>
      </c>
      <c r="O187" s="224"/>
      <c r="P187" s="224"/>
      <c r="Q187" s="224"/>
      <c r="R187" s="46"/>
      <c r="T187" s="225" t="s">
        <v>22</v>
      </c>
      <c r="U187" s="54" t="s">
        <v>41</v>
      </c>
      <c r="V187" s="45"/>
      <c r="W187" s="226">
        <f>V187*K187</f>
        <v>0</v>
      </c>
      <c r="X187" s="226">
        <v>0.0021199999999999999</v>
      </c>
      <c r="Y187" s="226">
        <f>X187*K187</f>
        <v>0.012719999999999999</v>
      </c>
      <c r="Z187" s="226">
        <v>0</v>
      </c>
      <c r="AA187" s="227">
        <f>Z187*K187</f>
        <v>0</v>
      </c>
      <c r="AR187" s="20" t="s">
        <v>270</v>
      </c>
      <c r="AT187" s="20" t="s">
        <v>161</v>
      </c>
      <c r="AU187" s="20" t="s">
        <v>169</v>
      </c>
      <c r="AY187" s="20" t="s">
        <v>160</v>
      </c>
      <c r="BE187" s="140">
        <f>IF(U187="základní",N187,0)</f>
        <v>0</v>
      </c>
      <c r="BF187" s="140">
        <f>IF(U187="snížená",N187,0)</f>
        <v>0</v>
      </c>
      <c r="BG187" s="140">
        <f>IF(U187="zákl. přenesená",N187,0)</f>
        <v>0</v>
      </c>
      <c r="BH187" s="140">
        <f>IF(U187="sníž. přenesená",N187,0)</f>
        <v>0</v>
      </c>
      <c r="BI187" s="140">
        <f>IF(U187="nulová",N187,0)</f>
        <v>0</v>
      </c>
      <c r="BJ187" s="20" t="s">
        <v>84</v>
      </c>
      <c r="BK187" s="140">
        <f>ROUND(L187*K187,2)</f>
        <v>0</v>
      </c>
      <c r="BL187" s="20" t="s">
        <v>270</v>
      </c>
      <c r="BM187" s="20" t="s">
        <v>366</v>
      </c>
    </row>
    <row r="188" s="1" customFormat="1" ht="25.5" customHeight="1">
      <c r="B188" s="44"/>
      <c r="C188" s="217" t="s">
        <v>367</v>
      </c>
      <c r="D188" s="217" t="s">
        <v>161</v>
      </c>
      <c r="E188" s="218" t="s">
        <v>368</v>
      </c>
      <c r="F188" s="219" t="s">
        <v>369</v>
      </c>
      <c r="G188" s="219"/>
      <c r="H188" s="219"/>
      <c r="I188" s="219"/>
      <c r="J188" s="220" t="s">
        <v>365</v>
      </c>
      <c r="K188" s="221">
        <v>23.5</v>
      </c>
      <c r="L188" s="222">
        <v>0</v>
      </c>
      <c r="M188" s="223"/>
      <c r="N188" s="224">
        <f>ROUND(L188*K188,2)</f>
        <v>0</v>
      </c>
      <c r="O188" s="224"/>
      <c r="P188" s="224"/>
      <c r="Q188" s="224"/>
      <c r="R188" s="46"/>
      <c r="T188" s="225" t="s">
        <v>22</v>
      </c>
      <c r="U188" s="54" t="s">
        <v>41</v>
      </c>
      <c r="V188" s="45"/>
      <c r="W188" s="226">
        <f>V188*K188</f>
        <v>0</v>
      </c>
      <c r="X188" s="226">
        <v>0.0013699999999999999</v>
      </c>
      <c r="Y188" s="226">
        <f>X188*K188</f>
        <v>0.032194999999999994</v>
      </c>
      <c r="Z188" s="226">
        <v>0</v>
      </c>
      <c r="AA188" s="227">
        <f>Z188*K188</f>
        <v>0</v>
      </c>
      <c r="AR188" s="20" t="s">
        <v>270</v>
      </c>
      <c r="AT188" s="20" t="s">
        <v>161</v>
      </c>
      <c r="AU188" s="20" t="s">
        <v>169</v>
      </c>
      <c r="AY188" s="20" t="s">
        <v>160</v>
      </c>
      <c r="BE188" s="140">
        <f>IF(U188="základní",N188,0)</f>
        <v>0</v>
      </c>
      <c r="BF188" s="140">
        <f>IF(U188="snížená",N188,0)</f>
        <v>0</v>
      </c>
      <c r="BG188" s="140">
        <f>IF(U188="zákl. přenesená",N188,0)</f>
        <v>0</v>
      </c>
      <c r="BH188" s="140">
        <f>IF(U188="sníž. přenesená",N188,0)</f>
        <v>0</v>
      </c>
      <c r="BI188" s="140">
        <f>IF(U188="nulová",N188,0)</f>
        <v>0</v>
      </c>
      <c r="BJ188" s="20" t="s">
        <v>84</v>
      </c>
      <c r="BK188" s="140">
        <f>ROUND(L188*K188,2)</f>
        <v>0</v>
      </c>
      <c r="BL188" s="20" t="s">
        <v>270</v>
      </c>
      <c r="BM188" s="20" t="s">
        <v>370</v>
      </c>
    </row>
    <row r="189" s="1" customFormat="1" ht="25.5" customHeight="1">
      <c r="B189" s="44"/>
      <c r="C189" s="217" t="s">
        <v>371</v>
      </c>
      <c r="D189" s="217" t="s">
        <v>161</v>
      </c>
      <c r="E189" s="218" t="s">
        <v>372</v>
      </c>
      <c r="F189" s="219" t="s">
        <v>373</v>
      </c>
      <c r="G189" s="219"/>
      <c r="H189" s="219"/>
      <c r="I189" s="219"/>
      <c r="J189" s="220" t="s">
        <v>208</v>
      </c>
      <c r="K189" s="221">
        <v>0.044999999999999998</v>
      </c>
      <c r="L189" s="222">
        <v>0</v>
      </c>
      <c r="M189" s="223"/>
      <c r="N189" s="224">
        <f>ROUND(L189*K189,2)</f>
        <v>0</v>
      </c>
      <c r="O189" s="224"/>
      <c r="P189" s="224"/>
      <c r="Q189" s="224"/>
      <c r="R189" s="46"/>
      <c r="T189" s="225" t="s">
        <v>22</v>
      </c>
      <c r="U189" s="54" t="s">
        <v>41</v>
      </c>
      <c r="V189" s="45"/>
      <c r="W189" s="226">
        <f>V189*K189</f>
        <v>0</v>
      </c>
      <c r="X189" s="226">
        <v>0</v>
      </c>
      <c r="Y189" s="226">
        <f>X189*K189</f>
        <v>0</v>
      </c>
      <c r="Z189" s="226">
        <v>0</v>
      </c>
      <c r="AA189" s="227">
        <f>Z189*K189</f>
        <v>0</v>
      </c>
      <c r="AR189" s="20" t="s">
        <v>270</v>
      </c>
      <c r="AT189" s="20" t="s">
        <v>161</v>
      </c>
      <c r="AU189" s="20" t="s">
        <v>169</v>
      </c>
      <c r="AY189" s="20" t="s">
        <v>160</v>
      </c>
      <c r="BE189" s="140">
        <f>IF(U189="základní",N189,0)</f>
        <v>0</v>
      </c>
      <c r="BF189" s="140">
        <f>IF(U189="snížená",N189,0)</f>
        <v>0</v>
      </c>
      <c r="BG189" s="140">
        <f>IF(U189="zákl. přenesená",N189,0)</f>
        <v>0</v>
      </c>
      <c r="BH189" s="140">
        <f>IF(U189="sníž. přenesená",N189,0)</f>
        <v>0</v>
      </c>
      <c r="BI189" s="140">
        <f>IF(U189="nulová",N189,0)</f>
        <v>0</v>
      </c>
      <c r="BJ189" s="20" t="s">
        <v>84</v>
      </c>
      <c r="BK189" s="140">
        <f>ROUND(L189*K189,2)</f>
        <v>0</v>
      </c>
      <c r="BL189" s="20" t="s">
        <v>270</v>
      </c>
      <c r="BM189" s="20" t="s">
        <v>374</v>
      </c>
    </row>
    <row r="190" s="9" customFormat="1" ht="29.88" customHeight="1">
      <c r="B190" s="203"/>
      <c r="C190" s="204"/>
      <c r="D190" s="214" t="s">
        <v>191</v>
      </c>
      <c r="E190" s="214"/>
      <c r="F190" s="214"/>
      <c r="G190" s="214"/>
      <c r="H190" s="214"/>
      <c r="I190" s="214"/>
      <c r="J190" s="214"/>
      <c r="K190" s="214"/>
      <c r="L190" s="214"/>
      <c r="M190" s="214"/>
      <c r="N190" s="228">
        <f>BK190</f>
        <v>0</v>
      </c>
      <c r="O190" s="229"/>
      <c r="P190" s="229"/>
      <c r="Q190" s="229"/>
      <c r="R190" s="207"/>
      <c r="T190" s="208"/>
      <c r="U190" s="204"/>
      <c r="V190" s="204"/>
      <c r="W190" s="209">
        <f>SUM(W191:W200)</f>
        <v>0</v>
      </c>
      <c r="X190" s="204"/>
      <c r="Y190" s="209">
        <f>SUM(Y191:Y200)</f>
        <v>0.37249367999999999</v>
      </c>
      <c r="Z190" s="204"/>
      <c r="AA190" s="210">
        <f>SUM(AA191:AA200)</f>
        <v>0</v>
      </c>
      <c r="AR190" s="211" t="s">
        <v>121</v>
      </c>
      <c r="AT190" s="212" t="s">
        <v>75</v>
      </c>
      <c r="AU190" s="212" t="s">
        <v>84</v>
      </c>
      <c r="AY190" s="211" t="s">
        <v>160</v>
      </c>
      <c r="BK190" s="213">
        <f>SUM(BK191:BK200)</f>
        <v>0</v>
      </c>
    </row>
    <row r="191" s="1" customFormat="1" ht="16.5" customHeight="1">
      <c r="B191" s="44"/>
      <c r="C191" s="217" t="s">
        <v>375</v>
      </c>
      <c r="D191" s="217" t="s">
        <v>161</v>
      </c>
      <c r="E191" s="218" t="s">
        <v>376</v>
      </c>
      <c r="F191" s="219" t="s">
        <v>377</v>
      </c>
      <c r="G191" s="219"/>
      <c r="H191" s="219"/>
      <c r="I191" s="219"/>
      <c r="J191" s="220" t="s">
        <v>218</v>
      </c>
      <c r="K191" s="221">
        <v>8.6679999999999993</v>
      </c>
      <c r="L191" s="222">
        <v>0</v>
      </c>
      <c r="M191" s="223"/>
      <c r="N191" s="224">
        <f>ROUND(L191*K191,2)</f>
        <v>0</v>
      </c>
      <c r="O191" s="224"/>
      <c r="P191" s="224"/>
      <c r="Q191" s="224"/>
      <c r="R191" s="46"/>
      <c r="T191" s="225" t="s">
        <v>22</v>
      </c>
      <c r="U191" s="54" t="s">
        <v>41</v>
      </c>
      <c r="V191" s="45"/>
      <c r="W191" s="226">
        <f>V191*K191</f>
        <v>0</v>
      </c>
      <c r="X191" s="226">
        <v>0.00025999999999999998</v>
      </c>
      <c r="Y191" s="226">
        <f>X191*K191</f>
        <v>0.0022536799999999997</v>
      </c>
      <c r="Z191" s="226">
        <v>0</v>
      </c>
      <c r="AA191" s="227">
        <f>Z191*K191</f>
        <v>0</v>
      </c>
      <c r="AR191" s="20" t="s">
        <v>270</v>
      </c>
      <c r="AT191" s="20" t="s">
        <v>161</v>
      </c>
      <c r="AU191" s="20" t="s">
        <v>121</v>
      </c>
      <c r="AY191" s="20" t="s">
        <v>160</v>
      </c>
      <c r="BE191" s="140">
        <f>IF(U191="základní",N191,0)</f>
        <v>0</v>
      </c>
      <c r="BF191" s="140">
        <f>IF(U191="snížená",N191,0)</f>
        <v>0</v>
      </c>
      <c r="BG191" s="140">
        <f>IF(U191="zákl. přenesená",N191,0)</f>
        <v>0</v>
      </c>
      <c r="BH191" s="140">
        <f>IF(U191="sníž. přenesená",N191,0)</f>
        <v>0</v>
      </c>
      <c r="BI191" s="140">
        <f>IF(U191="nulová",N191,0)</f>
        <v>0</v>
      </c>
      <c r="BJ191" s="20" t="s">
        <v>84</v>
      </c>
      <c r="BK191" s="140">
        <f>ROUND(L191*K191,2)</f>
        <v>0</v>
      </c>
      <c r="BL191" s="20" t="s">
        <v>270</v>
      </c>
      <c r="BM191" s="20" t="s">
        <v>378</v>
      </c>
    </row>
    <row r="192" s="1" customFormat="1" ht="25.5" customHeight="1">
      <c r="B192" s="44"/>
      <c r="C192" s="232" t="s">
        <v>379</v>
      </c>
      <c r="D192" s="232" t="s">
        <v>210</v>
      </c>
      <c r="E192" s="233" t="s">
        <v>380</v>
      </c>
      <c r="F192" s="234" t="s">
        <v>381</v>
      </c>
      <c r="G192" s="234"/>
      <c r="H192" s="234"/>
      <c r="I192" s="234"/>
      <c r="J192" s="235" t="s">
        <v>285</v>
      </c>
      <c r="K192" s="236">
        <v>2</v>
      </c>
      <c r="L192" s="237">
        <v>0</v>
      </c>
      <c r="M192" s="238"/>
      <c r="N192" s="239">
        <f>ROUND(L192*K192,2)</f>
        <v>0</v>
      </c>
      <c r="O192" s="224"/>
      <c r="P192" s="224"/>
      <c r="Q192" s="224"/>
      <c r="R192" s="46"/>
      <c r="T192" s="225" t="s">
        <v>22</v>
      </c>
      <c r="U192" s="54" t="s">
        <v>41</v>
      </c>
      <c r="V192" s="45"/>
      <c r="W192" s="226">
        <f>V192*K192</f>
        <v>0</v>
      </c>
      <c r="X192" s="226">
        <v>0.017000000000000001</v>
      </c>
      <c r="Y192" s="226">
        <f>X192*K192</f>
        <v>0.034000000000000002</v>
      </c>
      <c r="Z192" s="226">
        <v>0</v>
      </c>
      <c r="AA192" s="227">
        <f>Z192*K192</f>
        <v>0</v>
      </c>
      <c r="AR192" s="20" t="s">
        <v>334</v>
      </c>
      <c r="AT192" s="20" t="s">
        <v>210</v>
      </c>
      <c r="AU192" s="20" t="s">
        <v>121</v>
      </c>
      <c r="AY192" s="20" t="s">
        <v>160</v>
      </c>
      <c r="BE192" s="140">
        <f>IF(U192="základní",N192,0)</f>
        <v>0</v>
      </c>
      <c r="BF192" s="140">
        <f>IF(U192="snížená",N192,0)</f>
        <v>0</v>
      </c>
      <c r="BG192" s="140">
        <f>IF(U192="zákl. přenesená",N192,0)</f>
        <v>0</v>
      </c>
      <c r="BH192" s="140">
        <f>IF(U192="sníž. přenesená",N192,0)</f>
        <v>0</v>
      </c>
      <c r="BI192" s="140">
        <f>IF(U192="nulová",N192,0)</f>
        <v>0</v>
      </c>
      <c r="BJ192" s="20" t="s">
        <v>84</v>
      </c>
      <c r="BK192" s="140">
        <f>ROUND(L192*K192,2)</f>
        <v>0</v>
      </c>
      <c r="BL192" s="20" t="s">
        <v>270</v>
      </c>
      <c r="BM192" s="20" t="s">
        <v>382</v>
      </c>
    </row>
    <row r="193" s="1" customFormat="1" ht="25.5" customHeight="1">
      <c r="B193" s="44"/>
      <c r="C193" s="232" t="s">
        <v>383</v>
      </c>
      <c r="D193" s="232" t="s">
        <v>210</v>
      </c>
      <c r="E193" s="233" t="s">
        <v>384</v>
      </c>
      <c r="F193" s="234" t="s">
        <v>385</v>
      </c>
      <c r="G193" s="234"/>
      <c r="H193" s="234"/>
      <c r="I193" s="234"/>
      <c r="J193" s="235" t="s">
        <v>285</v>
      </c>
      <c r="K193" s="236">
        <v>2</v>
      </c>
      <c r="L193" s="237">
        <v>0</v>
      </c>
      <c r="M193" s="238"/>
      <c r="N193" s="239">
        <f>ROUND(L193*K193,2)</f>
        <v>0</v>
      </c>
      <c r="O193" s="224"/>
      <c r="P193" s="224"/>
      <c r="Q193" s="224"/>
      <c r="R193" s="46"/>
      <c r="T193" s="225" t="s">
        <v>22</v>
      </c>
      <c r="U193" s="54" t="s">
        <v>41</v>
      </c>
      <c r="V193" s="45"/>
      <c r="W193" s="226">
        <f>V193*K193</f>
        <v>0</v>
      </c>
      <c r="X193" s="226">
        <v>0.018700000000000001</v>
      </c>
      <c r="Y193" s="226">
        <f>X193*K193</f>
        <v>0.037400000000000003</v>
      </c>
      <c r="Z193" s="226">
        <v>0</v>
      </c>
      <c r="AA193" s="227">
        <f>Z193*K193</f>
        <v>0</v>
      </c>
      <c r="AR193" s="20" t="s">
        <v>334</v>
      </c>
      <c r="AT193" s="20" t="s">
        <v>210</v>
      </c>
      <c r="AU193" s="20" t="s">
        <v>121</v>
      </c>
      <c r="AY193" s="20" t="s">
        <v>160</v>
      </c>
      <c r="BE193" s="140">
        <f>IF(U193="základní",N193,0)</f>
        <v>0</v>
      </c>
      <c r="BF193" s="140">
        <f>IF(U193="snížená",N193,0)</f>
        <v>0</v>
      </c>
      <c r="BG193" s="140">
        <f>IF(U193="zákl. přenesená",N193,0)</f>
        <v>0</v>
      </c>
      <c r="BH193" s="140">
        <f>IF(U193="sníž. přenesená",N193,0)</f>
        <v>0</v>
      </c>
      <c r="BI193" s="140">
        <f>IF(U193="nulová",N193,0)</f>
        <v>0</v>
      </c>
      <c r="BJ193" s="20" t="s">
        <v>84</v>
      </c>
      <c r="BK193" s="140">
        <f>ROUND(L193*K193,2)</f>
        <v>0</v>
      </c>
      <c r="BL193" s="20" t="s">
        <v>270</v>
      </c>
      <c r="BM193" s="20" t="s">
        <v>386</v>
      </c>
    </row>
    <row r="194" s="1" customFormat="1" ht="25.5" customHeight="1">
      <c r="B194" s="44"/>
      <c r="C194" s="232" t="s">
        <v>387</v>
      </c>
      <c r="D194" s="232" t="s">
        <v>210</v>
      </c>
      <c r="E194" s="233" t="s">
        <v>388</v>
      </c>
      <c r="F194" s="234" t="s">
        <v>389</v>
      </c>
      <c r="G194" s="234"/>
      <c r="H194" s="234"/>
      <c r="I194" s="234"/>
      <c r="J194" s="235" t="s">
        <v>285</v>
      </c>
      <c r="K194" s="236">
        <v>1</v>
      </c>
      <c r="L194" s="237">
        <v>0</v>
      </c>
      <c r="M194" s="238"/>
      <c r="N194" s="239">
        <f>ROUND(L194*K194,2)</f>
        <v>0</v>
      </c>
      <c r="O194" s="224"/>
      <c r="P194" s="224"/>
      <c r="Q194" s="224"/>
      <c r="R194" s="46"/>
      <c r="T194" s="225" t="s">
        <v>22</v>
      </c>
      <c r="U194" s="54" t="s">
        <v>41</v>
      </c>
      <c r="V194" s="45"/>
      <c r="W194" s="226">
        <f>V194*K194</f>
        <v>0</v>
      </c>
      <c r="X194" s="226">
        <v>0.024</v>
      </c>
      <c r="Y194" s="226">
        <f>X194*K194</f>
        <v>0.024</v>
      </c>
      <c r="Z194" s="226">
        <v>0</v>
      </c>
      <c r="AA194" s="227">
        <f>Z194*K194</f>
        <v>0</v>
      </c>
      <c r="AR194" s="20" t="s">
        <v>334</v>
      </c>
      <c r="AT194" s="20" t="s">
        <v>210</v>
      </c>
      <c r="AU194" s="20" t="s">
        <v>121</v>
      </c>
      <c r="AY194" s="20" t="s">
        <v>160</v>
      </c>
      <c r="BE194" s="140">
        <f>IF(U194="základní",N194,0)</f>
        <v>0</v>
      </c>
      <c r="BF194" s="140">
        <f>IF(U194="snížená",N194,0)</f>
        <v>0</v>
      </c>
      <c r="BG194" s="140">
        <f>IF(U194="zákl. přenesená",N194,0)</f>
        <v>0</v>
      </c>
      <c r="BH194" s="140">
        <f>IF(U194="sníž. přenesená",N194,0)</f>
        <v>0</v>
      </c>
      <c r="BI194" s="140">
        <f>IF(U194="nulová",N194,0)</f>
        <v>0</v>
      </c>
      <c r="BJ194" s="20" t="s">
        <v>84</v>
      </c>
      <c r="BK194" s="140">
        <f>ROUND(L194*K194,2)</f>
        <v>0</v>
      </c>
      <c r="BL194" s="20" t="s">
        <v>270</v>
      </c>
      <c r="BM194" s="20" t="s">
        <v>390</v>
      </c>
    </row>
    <row r="195" s="1" customFormat="1" ht="25.5" customHeight="1">
      <c r="B195" s="44"/>
      <c r="C195" s="217" t="s">
        <v>391</v>
      </c>
      <c r="D195" s="217" t="s">
        <v>161</v>
      </c>
      <c r="E195" s="218" t="s">
        <v>392</v>
      </c>
      <c r="F195" s="219" t="s">
        <v>393</v>
      </c>
      <c r="G195" s="219"/>
      <c r="H195" s="219"/>
      <c r="I195" s="219"/>
      <c r="J195" s="220" t="s">
        <v>285</v>
      </c>
      <c r="K195" s="221">
        <v>1</v>
      </c>
      <c r="L195" s="222">
        <v>0</v>
      </c>
      <c r="M195" s="223"/>
      <c r="N195" s="224">
        <f>ROUND(L195*K195,2)</f>
        <v>0</v>
      </c>
      <c r="O195" s="224"/>
      <c r="P195" s="224"/>
      <c r="Q195" s="224"/>
      <c r="R195" s="46"/>
      <c r="T195" s="225" t="s">
        <v>22</v>
      </c>
      <c r="U195" s="54" t="s">
        <v>41</v>
      </c>
      <c r="V195" s="45"/>
      <c r="W195" s="226">
        <f>V195*K195</f>
        <v>0</v>
      </c>
      <c r="X195" s="226">
        <v>0</v>
      </c>
      <c r="Y195" s="226">
        <f>X195*K195</f>
        <v>0</v>
      </c>
      <c r="Z195" s="226">
        <v>0</v>
      </c>
      <c r="AA195" s="227">
        <f>Z195*K195</f>
        <v>0</v>
      </c>
      <c r="AR195" s="20" t="s">
        <v>270</v>
      </c>
      <c r="AT195" s="20" t="s">
        <v>161</v>
      </c>
      <c r="AU195" s="20" t="s">
        <v>121</v>
      </c>
      <c r="AY195" s="20" t="s">
        <v>160</v>
      </c>
      <c r="BE195" s="140">
        <f>IF(U195="základní",N195,0)</f>
        <v>0</v>
      </c>
      <c r="BF195" s="140">
        <f>IF(U195="snížená",N195,0)</f>
        <v>0</v>
      </c>
      <c r="BG195" s="140">
        <f>IF(U195="zákl. přenesená",N195,0)</f>
        <v>0</v>
      </c>
      <c r="BH195" s="140">
        <f>IF(U195="sníž. přenesená",N195,0)</f>
        <v>0</v>
      </c>
      <c r="BI195" s="140">
        <f>IF(U195="nulová",N195,0)</f>
        <v>0</v>
      </c>
      <c r="BJ195" s="20" t="s">
        <v>84</v>
      </c>
      <c r="BK195" s="140">
        <f>ROUND(L195*K195,2)</f>
        <v>0</v>
      </c>
      <c r="BL195" s="20" t="s">
        <v>270</v>
      </c>
      <c r="BM195" s="20" t="s">
        <v>394</v>
      </c>
    </row>
    <row r="196" s="1" customFormat="1" ht="16.5" customHeight="1">
      <c r="B196" s="44"/>
      <c r="C196" s="232" t="s">
        <v>395</v>
      </c>
      <c r="D196" s="232" t="s">
        <v>210</v>
      </c>
      <c r="E196" s="233" t="s">
        <v>396</v>
      </c>
      <c r="F196" s="234" t="s">
        <v>397</v>
      </c>
      <c r="G196" s="234"/>
      <c r="H196" s="234"/>
      <c r="I196" s="234"/>
      <c r="J196" s="235" t="s">
        <v>285</v>
      </c>
      <c r="K196" s="236">
        <v>1</v>
      </c>
      <c r="L196" s="237">
        <v>0</v>
      </c>
      <c r="M196" s="238"/>
      <c r="N196" s="239">
        <f>ROUND(L196*K196,2)</f>
        <v>0</v>
      </c>
      <c r="O196" s="224"/>
      <c r="P196" s="224"/>
      <c r="Q196" s="224"/>
      <c r="R196" s="46"/>
      <c r="T196" s="225" t="s">
        <v>22</v>
      </c>
      <c r="U196" s="54" t="s">
        <v>41</v>
      </c>
      <c r="V196" s="45"/>
      <c r="W196" s="226">
        <f>V196*K196</f>
        <v>0</v>
      </c>
      <c r="X196" s="226">
        <v>0.12</v>
      </c>
      <c r="Y196" s="226">
        <f>X196*K196</f>
        <v>0.12</v>
      </c>
      <c r="Z196" s="226">
        <v>0</v>
      </c>
      <c r="AA196" s="227">
        <f>Z196*K196</f>
        <v>0</v>
      </c>
      <c r="AR196" s="20" t="s">
        <v>334</v>
      </c>
      <c r="AT196" s="20" t="s">
        <v>210</v>
      </c>
      <c r="AU196" s="20" t="s">
        <v>121</v>
      </c>
      <c r="AY196" s="20" t="s">
        <v>160</v>
      </c>
      <c r="BE196" s="140">
        <f>IF(U196="základní",N196,0)</f>
        <v>0</v>
      </c>
      <c r="BF196" s="140">
        <f>IF(U196="snížená",N196,0)</f>
        <v>0</v>
      </c>
      <c r="BG196" s="140">
        <f>IF(U196="zákl. přenesená",N196,0)</f>
        <v>0</v>
      </c>
      <c r="BH196" s="140">
        <f>IF(U196="sníž. přenesená",N196,0)</f>
        <v>0</v>
      </c>
      <c r="BI196" s="140">
        <f>IF(U196="nulová",N196,0)</f>
        <v>0</v>
      </c>
      <c r="BJ196" s="20" t="s">
        <v>84</v>
      </c>
      <c r="BK196" s="140">
        <f>ROUND(L196*K196,2)</f>
        <v>0</v>
      </c>
      <c r="BL196" s="20" t="s">
        <v>270</v>
      </c>
      <c r="BM196" s="20" t="s">
        <v>398</v>
      </c>
    </row>
    <row r="197" s="1" customFormat="1" ht="25.5" customHeight="1">
      <c r="B197" s="44"/>
      <c r="C197" s="217" t="s">
        <v>399</v>
      </c>
      <c r="D197" s="217" t="s">
        <v>161</v>
      </c>
      <c r="E197" s="218" t="s">
        <v>400</v>
      </c>
      <c r="F197" s="219" t="s">
        <v>401</v>
      </c>
      <c r="G197" s="219"/>
      <c r="H197" s="219"/>
      <c r="I197" s="219"/>
      <c r="J197" s="220" t="s">
        <v>285</v>
      </c>
      <c r="K197" s="221">
        <v>2</v>
      </c>
      <c r="L197" s="222">
        <v>0</v>
      </c>
      <c r="M197" s="223"/>
      <c r="N197" s="224">
        <f>ROUND(L197*K197,2)</f>
        <v>0</v>
      </c>
      <c r="O197" s="224"/>
      <c r="P197" s="224"/>
      <c r="Q197" s="224"/>
      <c r="R197" s="46"/>
      <c r="T197" s="225" t="s">
        <v>22</v>
      </c>
      <c r="U197" s="54" t="s">
        <v>41</v>
      </c>
      <c r="V197" s="45"/>
      <c r="W197" s="226">
        <f>V197*K197</f>
        <v>0</v>
      </c>
      <c r="X197" s="226">
        <v>0.00092000000000000003</v>
      </c>
      <c r="Y197" s="226">
        <f>X197*K197</f>
        <v>0.0018400000000000001</v>
      </c>
      <c r="Z197" s="226">
        <v>0</v>
      </c>
      <c r="AA197" s="227">
        <f>Z197*K197</f>
        <v>0</v>
      </c>
      <c r="AR197" s="20" t="s">
        <v>270</v>
      </c>
      <c r="AT197" s="20" t="s">
        <v>161</v>
      </c>
      <c r="AU197" s="20" t="s">
        <v>121</v>
      </c>
      <c r="AY197" s="20" t="s">
        <v>160</v>
      </c>
      <c r="BE197" s="140">
        <f>IF(U197="základní",N197,0)</f>
        <v>0</v>
      </c>
      <c r="BF197" s="140">
        <f>IF(U197="snížená",N197,0)</f>
        <v>0</v>
      </c>
      <c r="BG197" s="140">
        <f>IF(U197="zákl. přenesená",N197,0)</f>
        <v>0</v>
      </c>
      <c r="BH197" s="140">
        <f>IF(U197="sníž. přenesená",N197,0)</f>
        <v>0</v>
      </c>
      <c r="BI197" s="140">
        <f>IF(U197="nulová",N197,0)</f>
        <v>0</v>
      </c>
      <c r="BJ197" s="20" t="s">
        <v>84</v>
      </c>
      <c r="BK197" s="140">
        <f>ROUND(L197*K197,2)</f>
        <v>0</v>
      </c>
      <c r="BL197" s="20" t="s">
        <v>270</v>
      </c>
      <c r="BM197" s="20" t="s">
        <v>402</v>
      </c>
    </row>
    <row r="198" s="1" customFormat="1" ht="38.25" customHeight="1">
      <c r="B198" s="44"/>
      <c r="C198" s="232" t="s">
        <v>403</v>
      </c>
      <c r="D198" s="232" t="s">
        <v>210</v>
      </c>
      <c r="E198" s="233" t="s">
        <v>404</v>
      </c>
      <c r="F198" s="234" t="s">
        <v>405</v>
      </c>
      <c r="G198" s="234"/>
      <c r="H198" s="234"/>
      <c r="I198" s="234"/>
      <c r="J198" s="235" t="s">
        <v>285</v>
      </c>
      <c r="K198" s="236">
        <v>1</v>
      </c>
      <c r="L198" s="237">
        <v>0</v>
      </c>
      <c r="M198" s="238"/>
      <c r="N198" s="239">
        <f>ROUND(L198*K198,2)</f>
        <v>0</v>
      </c>
      <c r="O198" s="224"/>
      <c r="P198" s="224"/>
      <c r="Q198" s="224"/>
      <c r="R198" s="46"/>
      <c r="T198" s="225" t="s">
        <v>22</v>
      </c>
      <c r="U198" s="54" t="s">
        <v>41</v>
      </c>
      <c r="V198" s="45"/>
      <c r="W198" s="226">
        <f>V198*K198</f>
        <v>0</v>
      </c>
      <c r="X198" s="226">
        <v>0.073999999999999996</v>
      </c>
      <c r="Y198" s="226">
        <f>X198*K198</f>
        <v>0.073999999999999996</v>
      </c>
      <c r="Z198" s="226">
        <v>0</v>
      </c>
      <c r="AA198" s="227">
        <f>Z198*K198</f>
        <v>0</v>
      </c>
      <c r="AR198" s="20" t="s">
        <v>334</v>
      </c>
      <c r="AT198" s="20" t="s">
        <v>210</v>
      </c>
      <c r="AU198" s="20" t="s">
        <v>121</v>
      </c>
      <c r="AY198" s="20" t="s">
        <v>160</v>
      </c>
      <c r="BE198" s="140">
        <f>IF(U198="základní",N198,0)</f>
        <v>0</v>
      </c>
      <c r="BF198" s="140">
        <f>IF(U198="snížená",N198,0)</f>
        <v>0</v>
      </c>
      <c r="BG198" s="140">
        <f>IF(U198="zákl. přenesená",N198,0)</f>
        <v>0</v>
      </c>
      <c r="BH198" s="140">
        <f>IF(U198="sníž. přenesená",N198,0)</f>
        <v>0</v>
      </c>
      <c r="BI198" s="140">
        <f>IF(U198="nulová",N198,0)</f>
        <v>0</v>
      </c>
      <c r="BJ198" s="20" t="s">
        <v>84</v>
      </c>
      <c r="BK198" s="140">
        <f>ROUND(L198*K198,2)</f>
        <v>0</v>
      </c>
      <c r="BL198" s="20" t="s">
        <v>270</v>
      </c>
      <c r="BM198" s="20" t="s">
        <v>406</v>
      </c>
    </row>
    <row r="199" s="1" customFormat="1" ht="38.25" customHeight="1">
      <c r="B199" s="44"/>
      <c r="C199" s="232" t="s">
        <v>407</v>
      </c>
      <c r="D199" s="232" t="s">
        <v>210</v>
      </c>
      <c r="E199" s="233" t="s">
        <v>408</v>
      </c>
      <c r="F199" s="234" t="s">
        <v>409</v>
      </c>
      <c r="G199" s="234"/>
      <c r="H199" s="234"/>
      <c r="I199" s="234"/>
      <c r="J199" s="235" t="s">
        <v>285</v>
      </c>
      <c r="K199" s="236">
        <v>1</v>
      </c>
      <c r="L199" s="237">
        <v>0</v>
      </c>
      <c r="M199" s="238"/>
      <c r="N199" s="239">
        <f>ROUND(L199*K199,2)</f>
        <v>0</v>
      </c>
      <c r="O199" s="224"/>
      <c r="P199" s="224"/>
      <c r="Q199" s="224"/>
      <c r="R199" s="46"/>
      <c r="T199" s="225" t="s">
        <v>22</v>
      </c>
      <c r="U199" s="54" t="s">
        <v>41</v>
      </c>
      <c r="V199" s="45"/>
      <c r="W199" s="226">
        <f>V199*K199</f>
        <v>0</v>
      </c>
      <c r="X199" s="226">
        <v>0.079000000000000001</v>
      </c>
      <c r="Y199" s="226">
        <f>X199*K199</f>
        <v>0.079000000000000001</v>
      </c>
      <c r="Z199" s="226">
        <v>0</v>
      </c>
      <c r="AA199" s="227">
        <f>Z199*K199</f>
        <v>0</v>
      </c>
      <c r="AR199" s="20" t="s">
        <v>334</v>
      </c>
      <c r="AT199" s="20" t="s">
        <v>210</v>
      </c>
      <c r="AU199" s="20" t="s">
        <v>121</v>
      </c>
      <c r="AY199" s="20" t="s">
        <v>160</v>
      </c>
      <c r="BE199" s="140">
        <f>IF(U199="základní",N199,0)</f>
        <v>0</v>
      </c>
      <c r="BF199" s="140">
        <f>IF(U199="snížená",N199,0)</f>
        <v>0</v>
      </c>
      <c r="BG199" s="140">
        <f>IF(U199="zákl. přenesená",N199,0)</f>
        <v>0</v>
      </c>
      <c r="BH199" s="140">
        <f>IF(U199="sníž. přenesená",N199,0)</f>
        <v>0</v>
      </c>
      <c r="BI199" s="140">
        <f>IF(U199="nulová",N199,0)</f>
        <v>0</v>
      </c>
      <c r="BJ199" s="20" t="s">
        <v>84</v>
      </c>
      <c r="BK199" s="140">
        <f>ROUND(L199*K199,2)</f>
        <v>0</v>
      </c>
      <c r="BL199" s="20" t="s">
        <v>270</v>
      </c>
      <c r="BM199" s="20" t="s">
        <v>410</v>
      </c>
    </row>
    <row r="200" s="1" customFormat="1" ht="25.5" customHeight="1">
      <c r="B200" s="44"/>
      <c r="C200" s="217" t="s">
        <v>411</v>
      </c>
      <c r="D200" s="217" t="s">
        <v>161</v>
      </c>
      <c r="E200" s="218" t="s">
        <v>412</v>
      </c>
      <c r="F200" s="219" t="s">
        <v>413</v>
      </c>
      <c r="G200" s="219"/>
      <c r="H200" s="219"/>
      <c r="I200" s="219"/>
      <c r="J200" s="220" t="s">
        <v>208</v>
      </c>
      <c r="K200" s="221">
        <v>0.372</v>
      </c>
      <c r="L200" s="222">
        <v>0</v>
      </c>
      <c r="M200" s="223"/>
      <c r="N200" s="224">
        <f>ROUND(L200*K200,2)</f>
        <v>0</v>
      </c>
      <c r="O200" s="224"/>
      <c r="P200" s="224"/>
      <c r="Q200" s="224"/>
      <c r="R200" s="46"/>
      <c r="T200" s="225" t="s">
        <v>22</v>
      </c>
      <c r="U200" s="54" t="s">
        <v>41</v>
      </c>
      <c r="V200" s="45"/>
      <c r="W200" s="226">
        <f>V200*K200</f>
        <v>0</v>
      </c>
      <c r="X200" s="226">
        <v>0</v>
      </c>
      <c r="Y200" s="226">
        <f>X200*K200</f>
        <v>0</v>
      </c>
      <c r="Z200" s="226">
        <v>0</v>
      </c>
      <c r="AA200" s="227">
        <f>Z200*K200</f>
        <v>0</v>
      </c>
      <c r="AR200" s="20" t="s">
        <v>270</v>
      </c>
      <c r="AT200" s="20" t="s">
        <v>161</v>
      </c>
      <c r="AU200" s="20" t="s">
        <v>121</v>
      </c>
      <c r="AY200" s="20" t="s">
        <v>160</v>
      </c>
      <c r="BE200" s="140">
        <f>IF(U200="základní",N200,0)</f>
        <v>0</v>
      </c>
      <c r="BF200" s="140">
        <f>IF(U200="snížená",N200,0)</f>
        <v>0</v>
      </c>
      <c r="BG200" s="140">
        <f>IF(U200="zákl. přenesená",N200,0)</f>
        <v>0</v>
      </c>
      <c r="BH200" s="140">
        <f>IF(U200="sníž. přenesená",N200,0)</f>
        <v>0</v>
      </c>
      <c r="BI200" s="140">
        <f>IF(U200="nulová",N200,0)</f>
        <v>0</v>
      </c>
      <c r="BJ200" s="20" t="s">
        <v>84</v>
      </c>
      <c r="BK200" s="140">
        <f>ROUND(L200*K200,2)</f>
        <v>0</v>
      </c>
      <c r="BL200" s="20" t="s">
        <v>270</v>
      </c>
      <c r="BM200" s="20" t="s">
        <v>414</v>
      </c>
    </row>
    <row r="201" s="9" customFormat="1" ht="29.88" customHeight="1">
      <c r="B201" s="203"/>
      <c r="C201" s="204"/>
      <c r="D201" s="214" t="s">
        <v>192</v>
      </c>
      <c r="E201" s="214"/>
      <c r="F201" s="214"/>
      <c r="G201" s="214"/>
      <c r="H201" s="214"/>
      <c r="I201" s="214"/>
      <c r="J201" s="214"/>
      <c r="K201" s="214"/>
      <c r="L201" s="214"/>
      <c r="M201" s="214"/>
      <c r="N201" s="228">
        <f>BK201</f>
        <v>0</v>
      </c>
      <c r="O201" s="229"/>
      <c r="P201" s="229"/>
      <c r="Q201" s="229"/>
      <c r="R201" s="207"/>
      <c r="T201" s="208"/>
      <c r="U201" s="204"/>
      <c r="V201" s="204"/>
      <c r="W201" s="209">
        <f>SUM(W202:W204)</f>
        <v>0</v>
      </c>
      <c r="X201" s="204"/>
      <c r="Y201" s="209">
        <f>SUM(Y202:Y204)</f>
        <v>1.5300000000000003</v>
      </c>
      <c r="Z201" s="204"/>
      <c r="AA201" s="210">
        <f>SUM(AA202:AA204)</f>
        <v>0</v>
      </c>
      <c r="AR201" s="211" t="s">
        <v>121</v>
      </c>
      <c r="AT201" s="212" t="s">
        <v>75</v>
      </c>
      <c r="AU201" s="212" t="s">
        <v>84</v>
      </c>
      <c r="AY201" s="211" t="s">
        <v>160</v>
      </c>
      <c r="BK201" s="213">
        <f>SUM(BK202:BK204)</f>
        <v>0</v>
      </c>
    </row>
    <row r="202" s="1" customFormat="1" ht="25.5" customHeight="1">
      <c r="B202" s="44"/>
      <c r="C202" s="217" t="s">
        <v>415</v>
      </c>
      <c r="D202" s="217" t="s">
        <v>161</v>
      </c>
      <c r="E202" s="218" t="s">
        <v>416</v>
      </c>
      <c r="F202" s="219" t="s">
        <v>417</v>
      </c>
      <c r="G202" s="219"/>
      <c r="H202" s="219"/>
      <c r="I202" s="219"/>
      <c r="J202" s="220" t="s">
        <v>285</v>
      </c>
      <c r="K202" s="221">
        <v>1</v>
      </c>
      <c r="L202" s="222">
        <v>0</v>
      </c>
      <c r="M202" s="223"/>
      <c r="N202" s="224">
        <f>ROUND(L202*K202,2)</f>
        <v>0</v>
      </c>
      <c r="O202" s="224"/>
      <c r="P202" s="224"/>
      <c r="Q202" s="224"/>
      <c r="R202" s="46"/>
      <c r="T202" s="225" t="s">
        <v>22</v>
      </c>
      <c r="U202" s="54" t="s">
        <v>41</v>
      </c>
      <c r="V202" s="45"/>
      <c r="W202" s="226">
        <f>V202*K202</f>
        <v>0</v>
      </c>
      <c r="X202" s="226">
        <v>0.33000000000000002</v>
      </c>
      <c r="Y202" s="226">
        <f>X202*K202</f>
        <v>0.33000000000000002</v>
      </c>
      <c r="Z202" s="226">
        <v>0</v>
      </c>
      <c r="AA202" s="227">
        <f>Z202*K202</f>
        <v>0</v>
      </c>
      <c r="AR202" s="20" t="s">
        <v>270</v>
      </c>
      <c r="AT202" s="20" t="s">
        <v>161</v>
      </c>
      <c r="AU202" s="20" t="s">
        <v>121</v>
      </c>
      <c r="AY202" s="20" t="s">
        <v>160</v>
      </c>
      <c r="BE202" s="140">
        <f>IF(U202="základní",N202,0)</f>
        <v>0</v>
      </c>
      <c r="BF202" s="140">
        <f>IF(U202="snížená",N202,0)</f>
        <v>0</v>
      </c>
      <c r="BG202" s="140">
        <f>IF(U202="zákl. přenesená",N202,0)</f>
        <v>0</v>
      </c>
      <c r="BH202" s="140">
        <f>IF(U202="sníž. přenesená",N202,0)</f>
        <v>0</v>
      </c>
      <c r="BI202" s="140">
        <f>IF(U202="nulová",N202,0)</f>
        <v>0</v>
      </c>
      <c r="BJ202" s="20" t="s">
        <v>84</v>
      </c>
      <c r="BK202" s="140">
        <f>ROUND(L202*K202,2)</f>
        <v>0</v>
      </c>
      <c r="BL202" s="20" t="s">
        <v>270</v>
      </c>
      <c r="BM202" s="20" t="s">
        <v>418</v>
      </c>
    </row>
    <row r="203" s="1" customFormat="1" ht="16.5" customHeight="1">
      <c r="B203" s="44"/>
      <c r="C203" s="217" t="s">
        <v>419</v>
      </c>
      <c r="D203" s="217" t="s">
        <v>161</v>
      </c>
      <c r="E203" s="218" t="s">
        <v>420</v>
      </c>
      <c r="F203" s="219" t="s">
        <v>421</v>
      </c>
      <c r="G203" s="219"/>
      <c r="H203" s="219"/>
      <c r="I203" s="219"/>
      <c r="J203" s="220" t="s">
        <v>285</v>
      </c>
      <c r="K203" s="221">
        <v>6</v>
      </c>
      <c r="L203" s="222">
        <v>0</v>
      </c>
      <c r="M203" s="223"/>
      <c r="N203" s="224">
        <f>ROUND(L203*K203,2)</f>
        <v>0</v>
      </c>
      <c r="O203" s="224"/>
      <c r="P203" s="224"/>
      <c r="Q203" s="224"/>
      <c r="R203" s="46"/>
      <c r="T203" s="225" t="s">
        <v>22</v>
      </c>
      <c r="U203" s="54" t="s">
        <v>41</v>
      </c>
      <c r="V203" s="45"/>
      <c r="W203" s="226">
        <f>V203*K203</f>
        <v>0</v>
      </c>
      <c r="X203" s="226">
        <v>0.20000000000000001</v>
      </c>
      <c r="Y203" s="226">
        <f>X203*K203</f>
        <v>1.2000000000000002</v>
      </c>
      <c r="Z203" s="226">
        <v>0</v>
      </c>
      <c r="AA203" s="227">
        <f>Z203*K203</f>
        <v>0</v>
      </c>
      <c r="AR203" s="20" t="s">
        <v>270</v>
      </c>
      <c r="AT203" s="20" t="s">
        <v>161</v>
      </c>
      <c r="AU203" s="20" t="s">
        <v>121</v>
      </c>
      <c r="AY203" s="20" t="s">
        <v>160</v>
      </c>
      <c r="BE203" s="140">
        <f>IF(U203="základní",N203,0)</f>
        <v>0</v>
      </c>
      <c r="BF203" s="140">
        <f>IF(U203="snížená",N203,0)</f>
        <v>0</v>
      </c>
      <c r="BG203" s="140">
        <f>IF(U203="zákl. přenesená",N203,0)</f>
        <v>0</v>
      </c>
      <c r="BH203" s="140">
        <f>IF(U203="sníž. přenesená",N203,0)</f>
        <v>0</v>
      </c>
      <c r="BI203" s="140">
        <f>IF(U203="nulová",N203,0)</f>
        <v>0</v>
      </c>
      <c r="BJ203" s="20" t="s">
        <v>84</v>
      </c>
      <c r="BK203" s="140">
        <f>ROUND(L203*K203,2)</f>
        <v>0</v>
      </c>
      <c r="BL203" s="20" t="s">
        <v>270</v>
      </c>
      <c r="BM203" s="20" t="s">
        <v>422</v>
      </c>
    </row>
    <row r="204" s="1" customFormat="1" ht="25.5" customHeight="1">
      <c r="B204" s="44"/>
      <c r="C204" s="217" t="s">
        <v>423</v>
      </c>
      <c r="D204" s="217" t="s">
        <v>161</v>
      </c>
      <c r="E204" s="218" t="s">
        <v>424</v>
      </c>
      <c r="F204" s="219" t="s">
        <v>425</v>
      </c>
      <c r="G204" s="219"/>
      <c r="H204" s="219"/>
      <c r="I204" s="219"/>
      <c r="J204" s="220" t="s">
        <v>208</v>
      </c>
      <c r="K204" s="221">
        <v>1.53</v>
      </c>
      <c r="L204" s="222">
        <v>0</v>
      </c>
      <c r="M204" s="223"/>
      <c r="N204" s="224">
        <f>ROUND(L204*K204,2)</f>
        <v>0</v>
      </c>
      <c r="O204" s="224"/>
      <c r="P204" s="224"/>
      <c r="Q204" s="224"/>
      <c r="R204" s="46"/>
      <c r="T204" s="225" t="s">
        <v>22</v>
      </c>
      <c r="U204" s="54" t="s">
        <v>41</v>
      </c>
      <c r="V204" s="45"/>
      <c r="W204" s="226">
        <f>V204*K204</f>
        <v>0</v>
      </c>
      <c r="X204" s="226">
        <v>0</v>
      </c>
      <c r="Y204" s="226">
        <f>X204*K204</f>
        <v>0</v>
      </c>
      <c r="Z204" s="226">
        <v>0</v>
      </c>
      <c r="AA204" s="227">
        <f>Z204*K204</f>
        <v>0</v>
      </c>
      <c r="AR204" s="20" t="s">
        <v>270</v>
      </c>
      <c r="AT204" s="20" t="s">
        <v>161</v>
      </c>
      <c r="AU204" s="20" t="s">
        <v>121</v>
      </c>
      <c r="AY204" s="20" t="s">
        <v>160</v>
      </c>
      <c r="BE204" s="140">
        <f>IF(U204="základní",N204,0)</f>
        <v>0</v>
      </c>
      <c r="BF204" s="140">
        <f>IF(U204="snížená",N204,0)</f>
        <v>0</v>
      </c>
      <c r="BG204" s="140">
        <f>IF(U204="zákl. přenesená",N204,0)</f>
        <v>0</v>
      </c>
      <c r="BH204" s="140">
        <f>IF(U204="sníž. přenesená",N204,0)</f>
        <v>0</v>
      </c>
      <c r="BI204" s="140">
        <f>IF(U204="nulová",N204,0)</f>
        <v>0</v>
      </c>
      <c r="BJ204" s="20" t="s">
        <v>84</v>
      </c>
      <c r="BK204" s="140">
        <f>ROUND(L204*K204,2)</f>
        <v>0</v>
      </c>
      <c r="BL204" s="20" t="s">
        <v>270</v>
      </c>
      <c r="BM204" s="20" t="s">
        <v>426</v>
      </c>
    </row>
    <row r="205" s="9" customFormat="1" ht="29.88" customHeight="1">
      <c r="B205" s="203"/>
      <c r="C205" s="204"/>
      <c r="D205" s="214" t="s">
        <v>193</v>
      </c>
      <c r="E205" s="214"/>
      <c r="F205" s="214"/>
      <c r="G205" s="214"/>
      <c r="H205" s="214"/>
      <c r="I205" s="214"/>
      <c r="J205" s="214"/>
      <c r="K205" s="214"/>
      <c r="L205" s="214"/>
      <c r="M205" s="214"/>
      <c r="N205" s="228">
        <f>BK205</f>
        <v>0</v>
      </c>
      <c r="O205" s="229"/>
      <c r="P205" s="229"/>
      <c r="Q205" s="229"/>
      <c r="R205" s="207"/>
      <c r="T205" s="208"/>
      <c r="U205" s="204"/>
      <c r="V205" s="204"/>
      <c r="W205" s="209">
        <f>SUM(W206:W214)</f>
        <v>0</v>
      </c>
      <c r="X205" s="204"/>
      <c r="Y205" s="209">
        <f>SUM(Y206:Y214)</f>
        <v>30.197790299999998</v>
      </c>
      <c r="Z205" s="204"/>
      <c r="AA205" s="210">
        <f>SUM(AA206:AA214)</f>
        <v>0</v>
      </c>
      <c r="AR205" s="211" t="s">
        <v>121</v>
      </c>
      <c r="AT205" s="212" t="s">
        <v>75</v>
      </c>
      <c r="AU205" s="212" t="s">
        <v>84</v>
      </c>
      <c r="AY205" s="211" t="s">
        <v>160</v>
      </c>
      <c r="BK205" s="213">
        <f>SUM(BK206:BK214)</f>
        <v>0</v>
      </c>
    </row>
    <row r="206" s="1" customFormat="1" ht="38.25" customHeight="1">
      <c r="B206" s="44"/>
      <c r="C206" s="217" t="s">
        <v>427</v>
      </c>
      <c r="D206" s="217" t="s">
        <v>161</v>
      </c>
      <c r="E206" s="218" t="s">
        <v>428</v>
      </c>
      <c r="F206" s="219" t="s">
        <v>429</v>
      </c>
      <c r="G206" s="219"/>
      <c r="H206" s="219"/>
      <c r="I206" s="219"/>
      <c r="J206" s="220" t="s">
        <v>365</v>
      </c>
      <c r="K206" s="221">
        <v>2.5499999999999998</v>
      </c>
      <c r="L206" s="222">
        <v>0</v>
      </c>
      <c r="M206" s="223"/>
      <c r="N206" s="224">
        <f>ROUND(L206*K206,2)</f>
        <v>0</v>
      </c>
      <c r="O206" s="224"/>
      <c r="P206" s="224"/>
      <c r="Q206" s="224"/>
      <c r="R206" s="46"/>
      <c r="T206" s="225" t="s">
        <v>22</v>
      </c>
      <c r="U206" s="54" t="s">
        <v>41</v>
      </c>
      <c r="V206" s="45"/>
      <c r="W206" s="226">
        <f>V206*K206</f>
        <v>0</v>
      </c>
      <c r="X206" s="226">
        <v>0.00147</v>
      </c>
      <c r="Y206" s="226">
        <f>X206*K206</f>
        <v>0.0037484999999999997</v>
      </c>
      <c r="Z206" s="226">
        <v>0</v>
      </c>
      <c r="AA206" s="227">
        <f>Z206*K206</f>
        <v>0</v>
      </c>
      <c r="AR206" s="20" t="s">
        <v>270</v>
      </c>
      <c r="AT206" s="20" t="s">
        <v>161</v>
      </c>
      <c r="AU206" s="20" t="s">
        <v>121</v>
      </c>
      <c r="AY206" s="20" t="s">
        <v>160</v>
      </c>
      <c r="BE206" s="140">
        <f>IF(U206="základní",N206,0)</f>
        <v>0</v>
      </c>
      <c r="BF206" s="140">
        <f>IF(U206="snížená",N206,0)</f>
        <v>0</v>
      </c>
      <c r="BG206" s="140">
        <f>IF(U206="zákl. přenesená",N206,0)</f>
        <v>0</v>
      </c>
      <c r="BH206" s="140">
        <f>IF(U206="sníž. přenesená",N206,0)</f>
        <v>0</v>
      </c>
      <c r="BI206" s="140">
        <f>IF(U206="nulová",N206,0)</f>
        <v>0</v>
      </c>
      <c r="BJ206" s="20" t="s">
        <v>84</v>
      </c>
      <c r="BK206" s="140">
        <f>ROUND(L206*K206,2)</f>
        <v>0</v>
      </c>
      <c r="BL206" s="20" t="s">
        <v>270</v>
      </c>
      <c r="BM206" s="20" t="s">
        <v>430</v>
      </c>
    </row>
    <row r="207" s="1" customFormat="1" ht="38.25" customHeight="1">
      <c r="B207" s="44"/>
      <c r="C207" s="217" t="s">
        <v>431</v>
      </c>
      <c r="D207" s="217" t="s">
        <v>161</v>
      </c>
      <c r="E207" s="218" t="s">
        <v>432</v>
      </c>
      <c r="F207" s="219" t="s">
        <v>433</v>
      </c>
      <c r="G207" s="219"/>
      <c r="H207" s="219"/>
      <c r="I207" s="219"/>
      <c r="J207" s="220" t="s">
        <v>365</v>
      </c>
      <c r="K207" s="221">
        <v>2.5499999999999998</v>
      </c>
      <c r="L207" s="222">
        <v>0</v>
      </c>
      <c r="M207" s="223"/>
      <c r="N207" s="224">
        <f>ROUND(L207*K207,2)</f>
        <v>0</v>
      </c>
      <c r="O207" s="224"/>
      <c r="P207" s="224"/>
      <c r="Q207" s="224"/>
      <c r="R207" s="46"/>
      <c r="T207" s="225" t="s">
        <v>22</v>
      </c>
      <c r="U207" s="54" t="s">
        <v>41</v>
      </c>
      <c r="V207" s="45"/>
      <c r="W207" s="226">
        <f>V207*K207</f>
        <v>0</v>
      </c>
      <c r="X207" s="226">
        <v>0.00097999999999999997</v>
      </c>
      <c r="Y207" s="226">
        <f>X207*K207</f>
        <v>0.0024989999999999999</v>
      </c>
      <c r="Z207" s="226">
        <v>0</v>
      </c>
      <c r="AA207" s="227">
        <f>Z207*K207</f>
        <v>0</v>
      </c>
      <c r="AR207" s="20" t="s">
        <v>270</v>
      </c>
      <c r="AT207" s="20" t="s">
        <v>161</v>
      </c>
      <c r="AU207" s="20" t="s">
        <v>121</v>
      </c>
      <c r="AY207" s="20" t="s">
        <v>160</v>
      </c>
      <c r="BE207" s="140">
        <f>IF(U207="základní",N207,0)</f>
        <v>0</v>
      </c>
      <c r="BF207" s="140">
        <f>IF(U207="snížená",N207,0)</f>
        <v>0</v>
      </c>
      <c r="BG207" s="140">
        <f>IF(U207="zákl. přenesená",N207,0)</f>
        <v>0</v>
      </c>
      <c r="BH207" s="140">
        <f>IF(U207="sníž. přenesená",N207,0)</f>
        <v>0</v>
      </c>
      <c r="BI207" s="140">
        <f>IF(U207="nulová",N207,0)</f>
        <v>0</v>
      </c>
      <c r="BJ207" s="20" t="s">
        <v>84</v>
      </c>
      <c r="BK207" s="140">
        <f>ROUND(L207*K207,2)</f>
        <v>0</v>
      </c>
      <c r="BL207" s="20" t="s">
        <v>270</v>
      </c>
      <c r="BM207" s="20" t="s">
        <v>434</v>
      </c>
    </row>
    <row r="208" s="1" customFormat="1" ht="38.25" customHeight="1">
      <c r="B208" s="44"/>
      <c r="C208" s="232" t="s">
        <v>435</v>
      </c>
      <c r="D208" s="232" t="s">
        <v>210</v>
      </c>
      <c r="E208" s="233" t="s">
        <v>436</v>
      </c>
      <c r="F208" s="234" t="s">
        <v>437</v>
      </c>
      <c r="G208" s="234"/>
      <c r="H208" s="234"/>
      <c r="I208" s="234"/>
      <c r="J208" s="235" t="s">
        <v>218</v>
      </c>
      <c r="K208" s="236">
        <v>1.349</v>
      </c>
      <c r="L208" s="237">
        <v>0</v>
      </c>
      <c r="M208" s="238"/>
      <c r="N208" s="239">
        <f>ROUND(L208*K208,2)</f>
        <v>0</v>
      </c>
      <c r="O208" s="224"/>
      <c r="P208" s="224"/>
      <c r="Q208" s="224"/>
      <c r="R208" s="46"/>
      <c r="T208" s="225" t="s">
        <v>22</v>
      </c>
      <c r="U208" s="54" t="s">
        <v>41</v>
      </c>
      <c r="V208" s="45"/>
      <c r="W208" s="226">
        <f>V208*K208</f>
        <v>0</v>
      </c>
      <c r="X208" s="226">
        <v>0.019199999999999998</v>
      </c>
      <c r="Y208" s="226">
        <f>X208*K208</f>
        <v>0.025900799999999998</v>
      </c>
      <c r="Z208" s="226">
        <v>0</v>
      </c>
      <c r="AA208" s="227">
        <f>Z208*K208</f>
        <v>0</v>
      </c>
      <c r="AR208" s="20" t="s">
        <v>334</v>
      </c>
      <c r="AT208" s="20" t="s">
        <v>210</v>
      </c>
      <c r="AU208" s="20" t="s">
        <v>121</v>
      </c>
      <c r="AY208" s="20" t="s">
        <v>160</v>
      </c>
      <c r="BE208" s="140">
        <f>IF(U208="základní",N208,0)</f>
        <v>0</v>
      </c>
      <c r="BF208" s="140">
        <f>IF(U208="snížená",N208,0)</f>
        <v>0</v>
      </c>
      <c r="BG208" s="140">
        <f>IF(U208="zákl. přenesená",N208,0)</f>
        <v>0</v>
      </c>
      <c r="BH208" s="140">
        <f>IF(U208="sníž. přenesená",N208,0)</f>
        <v>0</v>
      </c>
      <c r="BI208" s="140">
        <f>IF(U208="nulová",N208,0)</f>
        <v>0</v>
      </c>
      <c r="BJ208" s="20" t="s">
        <v>84</v>
      </c>
      <c r="BK208" s="140">
        <f>ROUND(L208*K208,2)</f>
        <v>0</v>
      </c>
      <c r="BL208" s="20" t="s">
        <v>270</v>
      </c>
      <c r="BM208" s="20" t="s">
        <v>438</v>
      </c>
    </row>
    <row r="209" s="1" customFormat="1" ht="25.5" customHeight="1">
      <c r="B209" s="44"/>
      <c r="C209" s="217" t="s">
        <v>439</v>
      </c>
      <c r="D209" s="217" t="s">
        <v>161</v>
      </c>
      <c r="E209" s="218" t="s">
        <v>440</v>
      </c>
      <c r="F209" s="219" t="s">
        <v>441</v>
      </c>
      <c r="G209" s="219"/>
      <c r="H209" s="219"/>
      <c r="I209" s="219"/>
      <c r="J209" s="220" t="s">
        <v>218</v>
      </c>
      <c r="K209" s="221">
        <v>234.75999999999999</v>
      </c>
      <c r="L209" s="222">
        <v>0</v>
      </c>
      <c r="M209" s="223"/>
      <c r="N209" s="224">
        <f>ROUND(L209*K209,2)</f>
        <v>0</v>
      </c>
      <c r="O209" s="224"/>
      <c r="P209" s="224"/>
      <c r="Q209" s="224"/>
      <c r="R209" s="46"/>
      <c r="T209" s="225" t="s">
        <v>22</v>
      </c>
      <c r="U209" s="54" t="s">
        <v>41</v>
      </c>
      <c r="V209" s="45"/>
      <c r="W209" s="226">
        <f>V209*K209</f>
        <v>0</v>
      </c>
      <c r="X209" s="226">
        <v>0.0378</v>
      </c>
      <c r="Y209" s="226">
        <f>X209*K209</f>
        <v>8.8739279999999994</v>
      </c>
      <c r="Z209" s="226">
        <v>0</v>
      </c>
      <c r="AA209" s="227">
        <f>Z209*K209</f>
        <v>0</v>
      </c>
      <c r="AR209" s="20" t="s">
        <v>270</v>
      </c>
      <c r="AT209" s="20" t="s">
        <v>161</v>
      </c>
      <c r="AU209" s="20" t="s">
        <v>121</v>
      </c>
      <c r="AY209" s="20" t="s">
        <v>160</v>
      </c>
      <c r="BE209" s="140">
        <f>IF(U209="základní",N209,0)</f>
        <v>0</v>
      </c>
      <c r="BF209" s="140">
        <f>IF(U209="snížená",N209,0)</f>
        <v>0</v>
      </c>
      <c r="BG209" s="140">
        <f>IF(U209="zákl. přenesená",N209,0)</f>
        <v>0</v>
      </c>
      <c r="BH209" s="140">
        <f>IF(U209="sníž. přenesená",N209,0)</f>
        <v>0</v>
      </c>
      <c r="BI209" s="140">
        <f>IF(U209="nulová",N209,0)</f>
        <v>0</v>
      </c>
      <c r="BJ209" s="20" t="s">
        <v>84</v>
      </c>
      <c r="BK209" s="140">
        <f>ROUND(L209*K209,2)</f>
        <v>0</v>
      </c>
      <c r="BL209" s="20" t="s">
        <v>270</v>
      </c>
      <c r="BM209" s="20" t="s">
        <v>442</v>
      </c>
    </row>
    <row r="210" s="1" customFormat="1" ht="16.5" customHeight="1">
      <c r="B210" s="44"/>
      <c r="C210" s="232" t="s">
        <v>443</v>
      </c>
      <c r="D210" s="232" t="s">
        <v>210</v>
      </c>
      <c r="E210" s="233" t="s">
        <v>444</v>
      </c>
      <c r="F210" s="234" t="s">
        <v>445</v>
      </c>
      <c r="G210" s="234"/>
      <c r="H210" s="234"/>
      <c r="I210" s="234"/>
      <c r="J210" s="235" t="s">
        <v>218</v>
      </c>
      <c r="K210" s="236">
        <v>269.97399999999999</v>
      </c>
      <c r="L210" s="237">
        <v>0</v>
      </c>
      <c r="M210" s="238"/>
      <c r="N210" s="239">
        <f>ROUND(L210*K210,2)</f>
        <v>0</v>
      </c>
      <c r="O210" s="224"/>
      <c r="P210" s="224"/>
      <c r="Q210" s="224"/>
      <c r="R210" s="46"/>
      <c r="T210" s="225" t="s">
        <v>22</v>
      </c>
      <c r="U210" s="54" t="s">
        <v>41</v>
      </c>
      <c r="V210" s="45"/>
      <c r="W210" s="226">
        <f>V210*K210</f>
        <v>0</v>
      </c>
      <c r="X210" s="226">
        <v>0.070000000000000007</v>
      </c>
      <c r="Y210" s="226">
        <f>X210*K210</f>
        <v>18.89818</v>
      </c>
      <c r="Z210" s="226">
        <v>0</v>
      </c>
      <c r="AA210" s="227">
        <f>Z210*K210</f>
        <v>0</v>
      </c>
      <c r="AR210" s="20" t="s">
        <v>334</v>
      </c>
      <c r="AT210" s="20" t="s">
        <v>210</v>
      </c>
      <c r="AU210" s="20" t="s">
        <v>121</v>
      </c>
      <c r="AY210" s="20" t="s">
        <v>160</v>
      </c>
      <c r="BE210" s="140">
        <f>IF(U210="základní",N210,0)</f>
        <v>0</v>
      </c>
      <c r="BF210" s="140">
        <f>IF(U210="snížená",N210,0)</f>
        <v>0</v>
      </c>
      <c r="BG210" s="140">
        <f>IF(U210="zákl. přenesená",N210,0)</f>
        <v>0</v>
      </c>
      <c r="BH210" s="140">
        <f>IF(U210="sníž. přenesená",N210,0)</f>
        <v>0</v>
      </c>
      <c r="BI210" s="140">
        <f>IF(U210="nulová",N210,0)</f>
        <v>0</v>
      </c>
      <c r="BJ210" s="20" t="s">
        <v>84</v>
      </c>
      <c r="BK210" s="140">
        <f>ROUND(L210*K210,2)</f>
        <v>0</v>
      </c>
      <c r="BL210" s="20" t="s">
        <v>270</v>
      </c>
      <c r="BM210" s="20" t="s">
        <v>446</v>
      </c>
    </row>
    <row r="211" s="1" customFormat="1" ht="25.5" customHeight="1">
      <c r="B211" s="44"/>
      <c r="C211" s="217" t="s">
        <v>447</v>
      </c>
      <c r="D211" s="217" t="s">
        <v>161</v>
      </c>
      <c r="E211" s="218" t="s">
        <v>448</v>
      </c>
      <c r="F211" s="219" t="s">
        <v>449</v>
      </c>
      <c r="G211" s="219"/>
      <c r="H211" s="219"/>
      <c r="I211" s="219"/>
      <c r="J211" s="220" t="s">
        <v>218</v>
      </c>
      <c r="K211" s="221">
        <v>27.5</v>
      </c>
      <c r="L211" s="222">
        <v>0</v>
      </c>
      <c r="M211" s="223"/>
      <c r="N211" s="224">
        <f>ROUND(L211*K211,2)</f>
        <v>0</v>
      </c>
      <c r="O211" s="224"/>
      <c r="P211" s="224"/>
      <c r="Q211" s="224"/>
      <c r="R211" s="46"/>
      <c r="T211" s="225" t="s">
        <v>22</v>
      </c>
      <c r="U211" s="54" t="s">
        <v>41</v>
      </c>
      <c r="V211" s="45"/>
      <c r="W211" s="226">
        <f>V211*K211</f>
        <v>0</v>
      </c>
      <c r="X211" s="226">
        <v>0.0039199999999999999</v>
      </c>
      <c r="Y211" s="226">
        <f>X211*K211</f>
        <v>0.10779999999999999</v>
      </c>
      <c r="Z211" s="226">
        <v>0</v>
      </c>
      <c r="AA211" s="227">
        <f>Z211*K211</f>
        <v>0</v>
      </c>
      <c r="AR211" s="20" t="s">
        <v>270</v>
      </c>
      <c r="AT211" s="20" t="s">
        <v>161</v>
      </c>
      <c r="AU211" s="20" t="s">
        <v>121</v>
      </c>
      <c r="AY211" s="20" t="s">
        <v>160</v>
      </c>
      <c r="BE211" s="140">
        <f>IF(U211="základní",N211,0)</f>
        <v>0</v>
      </c>
      <c r="BF211" s="140">
        <f>IF(U211="snížená",N211,0)</f>
        <v>0</v>
      </c>
      <c r="BG211" s="140">
        <f>IF(U211="zákl. přenesená",N211,0)</f>
        <v>0</v>
      </c>
      <c r="BH211" s="140">
        <f>IF(U211="sníž. přenesená",N211,0)</f>
        <v>0</v>
      </c>
      <c r="BI211" s="140">
        <f>IF(U211="nulová",N211,0)</f>
        <v>0</v>
      </c>
      <c r="BJ211" s="20" t="s">
        <v>84</v>
      </c>
      <c r="BK211" s="140">
        <f>ROUND(L211*K211,2)</f>
        <v>0</v>
      </c>
      <c r="BL211" s="20" t="s">
        <v>270</v>
      </c>
      <c r="BM211" s="20" t="s">
        <v>450</v>
      </c>
    </row>
    <row r="212" s="1" customFormat="1" ht="16.5" customHeight="1">
      <c r="B212" s="44"/>
      <c r="C212" s="232" t="s">
        <v>451</v>
      </c>
      <c r="D212" s="232" t="s">
        <v>210</v>
      </c>
      <c r="E212" s="233" t="s">
        <v>452</v>
      </c>
      <c r="F212" s="234" t="s">
        <v>453</v>
      </c>
      <c r="G212" s="234"/>
      <c r="H212" s="234"/>
      <c r="I212" s="234"/>
      <c r="J212" s="235" t="s">
        <v>218</v>
      </c>
      <c r="K212" s="236">
        <v>31.625</v>
      </c>
      <c r="L212" s="237">
        <v>0</v>
      </c>
      <c r="M212" s="238"/>
      <c r="N212" s="239">
        <f>ROUND(L212*K212,2)</f>
        <v>0</v>
      </c>
      <c r="O212" s="224"/>
      <c r="P212" s="224"/>
      <c r="Q212" s="224"/>
      <c r="R212" s="46"/>
      <c r="T212" s="225" t="s">
        <v>22</v>
      </c>
      <c r="U212" s="54" t="s">
        <v>41</v>
      </c>
      <c r="V212" s="45"/>
      <c r="W212" s="226">
        <f>V212*K212</f>
        <v>0</v>
      </c>
      <c r="X212" s="226">
        <v>0.019199999999999998</v>
      </c>
      <c r="Y212" s="226">
        <f>X212*K212</f>
        <v>0.60719999999999996</v>
      </c>
      <c r="Z212" s="226">
        <v>0</v>
      </c>
      <c r="AA212" s="227">
        <f>Z212*K212</f>
        <v>0</v>
      </c>
      <c r="AR212" s="20" t="s">
        <v>334</v>
      </c>
      <c r="AT212" s="20" t="s">
        <v>210</v>
      </c>
      <c r="AU212" s="20" t="s">
        <v>121</v>
      </c>
      <c r="AY212" s="20" t="s">
        <v>160</v>
      </c>
      <c r="BE212" s="140">
        <f>IF(U212="základní",N212,0)</f>
        <v>0</v>
      </c>
      <c r="BF212" s="140">
        <f>IF(U212="snížená",N212,0)</f>
        <v>0</v>
      </c>
      <c r="BG212" s="140">
        <f>IF(U212="zákl. přenesená",N212,0)</f>
        <v>0</v>
      </c>
      <c r="BH212" s="140">
        <f>IF(U212="sníž. přenesená",N212,0)</f>
        <v>0</v>
      </c>
      <c r="BI212" s="140">
        <f>IF(U212="nulová",N212,0)</f>
        <v>0</v>
      </c>
      <c r="BJ212" s="20" t="s">
        <v>84</v>
      </c>
      <c r="BK212" s="140">
        <f>ROUND(L212*K212,2)</f>
        <v>0</v>
      </c>
      <c r="BL212" s="20" t="s">
        <v>270</v>
      </c>
      <c r="BM212" s="20" t="s">
        <v>454</v>
      </c>
    </row>
    <row r="213" s="1" customFormat="1" ht="16.5" customHeight="1">
      <c r="B213" s="44"/>
      <c r="C213" s="217" t="s">
        <v>455</v>
      </c>
      <c r="D213" s="217" t="s">
        <v>161</v>
      </c>
      <c r="E213" s="218" t="s">
        <v>456</v>
      </c>
      <c r="F213" s="219" t="s">
        <v>457</v>
      </c>
      <c r="G213" s="219"/>
      <c r="H213" s="219"/>
      <c r="I213" s="219"/>
      <c r="J213" s="220" t="s">
        <v>218</v>
      </c>
      <c r="K213" s="221">
        <v>234.75999999999999</v>
      </c>
      <c r="L213" s="222">
        <v>0</v>
      </c>
      <c r="M213" s="223"/>
      <c r="N213" s="224">
        <f>ROUND(L213*K213,2)</f>
        <v>0</v>
      </c>
      <c r="O213" s="224"/>
      <c r="P213" s="224"/>
      <c r="Q213" s="224"/>
      <c r="R213" s="46"/>
      <c r="T213" s="225" t="s">
        <v>22</v>
      </c>
      <c r="U213" s="54" t="s">
        <v>41</v>
      </c>
      <c r="V213" s="45"/>
      <c r="W213" s="226">
        <f>V213*K213</f>
        <v>0</v>
      </c>
      <c r="X213" s="226">
        <v>0.0071500000000000001</v>
      </c>
      <c r="Y213" s="226">
        <f>X213*K213</f>
        <v>1.678534</v>
      </c>
      <c r="Z213" s="226">
        <v>0</v>
      </c>
      <c r="AA213" s="227">
        <f>Z213*K213</f>
        <v>0</v>
      </c>
      <c r="AR213" s="20" t="s">
        <v>270</v>
      </c>
      <c r="AT213" s="20" t="s">
        <v>161</v>
      </c>
      <c r="AU213" s="20" t="s">
        <v>121</v>
      </c>
      <c r="AY213" s="20" t="s">
        <v>160</v>
      </c>
      <c r="BE213" s="140">
        <f>IF(U213="základní",N213,0)</f>
        <v>0</v>
      </c>
      <c r="BF213" s="140">
        <f>IF(U213="snížená",N213,0)</f>
        <v>0</v>
      </c>
      <c r="BG213" s="140">
        <f>IF(U213="zákl. přenesená",N213,0)</f>
        <v>0</v>
      </c>
      <c r="BH213" s="140">
        <f>IF(U213="sníž. přenesená",N213,0)</f>
        <v>0</v>
      </c>
      <c r="BI213" s="140">
        <f>IF(U213="nulová",N213,0)</f>
        <v>0</v>
      </c>
      <c r="BJ213" s="20" t="s">
        <v>84</v>
      </c>
      <c r="BK213" s="140">
        <f>ROUND(L213*K213,2)</f>
        <v>0</v>
      </c>
      <c r="BL213" s="20" t="s">
        <v>270</v>
      </c>
      <c r="BM213" s="20" t="s">
        <v>458</v>
      </c>
    </row>
    <row r="214" s="1" customFormat="1" ht="25.5" customHeight="1">
      <c r="B214" s="44"/>
      <c r="C214" s="217" t="s">
        <v>459</v>
      </c>
      <c r="D214" s="217" t="s">
        <v>161</v>
      </c>
      <c r="E214" s="218" t="s">
        <v>460</v>
      </c>
      <c r="F214" s="219" t="s">
        <v>461</v>
      </c>
      <c r="G214" s="219"/>
      <c r="H214" s="219"/>
      <c r="I214" s="219"/>
      <c r="J214" s="220" t="s">
        <v>208</v>
      </c>
      <c r="K214" s="221">
        <v>30.198</v>
      </c>
      <c r="L214" s="222">
        <v>0</v>
      </c>
      <c r="M214" s="223"/>
      <c r="N214" s="224">
        <f>ROUND(L214*K214,2)</f>
        <v>0</v>
      </c>
      <c r="O214" s="224"/>
      <c r="P214" s="224"/>
      <c r="Q214" s="224"/>
      <c r="R214" s="46"/>
      <c r="T214" s="225" t="s">
        <v>22</v>
      </c>
      <c r="U214" s="54" t="s">
        <v>41</v>
      </c>
      <c r="V214" s="45"/>
      <c r="W214" s="226">
        <f>V214*K214</f>
        <v>0</v>
      </c>
      <c r="X214" s="226">
        <v>0</v>
      </c>
      <c r="Y214" s="226">
        <f>X214*K214</f>
        <v>0</v>
      </c>
      <c r="Z214" s="226">
        <v>0</v>
      </c>
      <c r="AA214" s="227">
        <f>Z214*K214</f>
        <v>0</v>
      </c>
      <c r="AR214" s="20" t="s">
        <v>270</v>
      </c>
      <c r="AT214" s="20" t="s">
        <v>161</v>
      </c>
      <c r="AU214" s="20" t="s">
        <v>121</v>
      </c>
      <c r="AY214" s="20" t="s">
        <v>160</v>
      </c>
      <c r="BE214" s="140">
        <f>IF(U214="základní",N214,0)</f>
        <v>0</v>
      </c>
      <c r="BF214" s="140">
        <f>IF(U214="snížená",N214,0)</f>
        <v>0</v>
      </c>
      <c r="BG214" s="140">
        <f>IF(U214="zákl. přenesená",N214,0)</f>
        <v>0</v>
      </c>
      <c r="BH214" s="140">
        <f>IF(U214="sníž. přenesená",N214,0)</f>
        <v>0</v>
      </c>
      <c r="BI214" s="140">
        <f>IF(U214="nulová",N214,0)</f>
        <v>0</v>
      </c>
      <c r="BJ214" s="20" t="s">
        <v>84</v>
      </c>
      <c r="BK214" s="140">
        <f>ROUND(L214*K214,2)</f>
        <v>0</v>
      </c>
      <c r="BL214" s="20" t="s">
        <v>270</v>
      </c>
      <c r="BM214" s="20" t="s">
        <v>462</v>
      </c>
    </row>
    <row r="215" s="9" customFormat="1" ht="29.88" customHeight="1">
      <c r="B215" s="203"/>
      <c r="C215" s="204"/>
      <c r="D215" s="214" t="s">
        <v>194</v>
      </c>
      <c r="E215" s="214"/>
      <c r="F215" s="214"/>
      <c r="G215" s="214"/>
      <c r="H215" s="214"/>
      <c r="I215" s="214"/>
      <c r="J215" s="214"/>
      <c r="K215" s="214"/>
      <c r="L215" s="214"/>
      <c r="M215" s="214"/>
      <c r="N215" s="228">
        <f>BK215</f>
        <v>0</v>
      </c>
      <c r="O215" s="229"/>
      <c r="P215" s="229"/>
      <c r="Q215" s="229"/>
      <c r="R215" s="207"/>
      <c r="T215" s="208"/>
      <c r="U215" s="204"/>
      <c r="V215" s="204"/>
      <c r="W215" s="209">
        <f>W216</f>
        <v>0</v>
      </c>
      <c r="X215" s="204"/>
      <c r="Y215" s="209">
        <f>Y216</f>
        <v>0.36299999999999999</v>
      </c>
      <c r="Z215" s="204"/>
      <c r="AA215" s="210">
        <f>AA216</f>
        <v>0</v>
      </c>
      <c r="AR215" s="211" t="s">
        <v>121</v>
      </c>
      <c r="AT215" s="212" t="s">
        <v>75</v>
      </c>
      <c r="AU215" s="212" t="s">
        <v>84</v>
      </c>
      <c r="AY215" s="211" t="s">
        <v>160</v>
      </c>
      <c r="BK215" s="213">
        <f>BK216</f>
        <v>0</v>
      </c>
    </row>
    <row r="216" s="1" customFormat="1" ht="16.5" customHeight="1">
      <c r="B216" s="44"/>
      <c r="C216" s="217" t="s">
        <v>463</v>
      </c>
      <c r="D216" s="217" t="s">
        <v>161</v>
      </c>
      <c r="E216" s="218" t="s">
        <v>464</v>
      </c>
      <c r="F216" s="219" t="s">
        <v>465</v>
      </c>
      <c r="G216" s="219"/>
      <c r="H216" s="219"/>
      <c r="I216" s="219"/>
      <c r="J216" s="220" t="s">
        <v>218</v>
      </c>
      <c r="K216" s="221">
        <v>1100</v>
      </c>
      <c r="L216" s="222">
        <v>0</v>
      </c>
      <c r="M216" s="223"/>
      <c r="N216" s="224">
        <f>ROUND(L216*K216,2)</f>
        <v>0</v>
      </c>
      <c r="O216" s="224"/>
      <c r="P216" s="224"/>
      <c r="Q216" s="224"/>
      <c r="R216" s="46"/>
      <c r="T216" s="225" t="s">
        <v>22</v>
      </c>
      <c r="U216" s="54" t="s">
        <v>41</v>
      </c>
      <c r="V216" s="45"/>
      <c r="W216" s="226">
        <f>V216*K216</f>
        <v>0</v>
      </c>
      <c r="X216" s="226">
        <v>0.00033</v>
      </c>
      <c r="Y216" s="226">
        <f>X216*K216</f>
        <v>0.36299999999999999</v>
      </c>
      <c r="Z216" s="226">
        <v>0</v>
      </c>
      <c r="AA216" s="227">
        <f>Z216*K216</f>
        <v>0</v>
      </c>
      <c r="AR216" s="20" t="s">
        <v>270</v>
      </c>
      <c r="AT216" s="20" t="s">
        <v>161</v>
      </c>
      <c r="AU216" s="20" t="s">
        <v>121</v>
      </c>
      <c r="AY216" s="20" t="s">
        <v>160</v>
      </c>
      <c r="BE216" s="140">
        <f>IF(U216="základní",N216,0)</f>
        <v>0</v>
      </c>
      <c r="BF216" s="140">
        <f>IF(U216="snížená",N216,0)</f>
        <v>0</v>
      </c>
      <c r="BG216" s="140">
        <f>IF(U216="zákl. přenesená",N216,0)</f>
        <v>0</v>
      </c>
      <c r="BH216" s="140">
        <f>IF(U216="sníž. přenesená",N216,0)</f>
        <v>0</v>
      </c>
      <c r="BI216" s="140">
        <f>IF(U216="nulová",N216,0)</f>
        <v>0</v>
      </c>
      <c r="BJ216" s="20" t="s">
        <v>84</v>
      </c>
      <c r="BK216" s="140">
        <f>ROUND(L216*K216,2)</f>
        <v>0</v>
      </c>
      <c r="BL216" s="20" t="s">
        <v>270</v>
      </c>
      <c r="BM216" s="20" t="s">
        <v>466</v>
      </c>
    </row>
    <row r="217" s="9" customFormat="1" ht="29.88" customHeight="1">
      <c r="B217" s="203"/>
      <c r="C217" s="204"/>
      <c r="D217" s="214" t="s">
        <v>195</v>
      </c>
      <c r="E217" s="214"/>
      <c r="F217" s="214"/>
      <c r="G217" s="214"/>
      <c r="H217" s="214"/>
      <c r="I217" s="214"/>
      <c r="J217" s="214"/>
      <c r="K217" s="214"/>
      <c r="L217" s="214"/>
      <c r="M217" s="214"/>
      <c r="N217" s="228">
        <f>BK217</f>
        <v>0</v>
      </c>
      <c r="O217" s="229"/>
      <c r="P217" s="229"/>
      <c r="Q217" s="229"/>
      <c r="R217" s="207"/>
      <c r="T217" s="208"/>
      <c r="U217" s="204"/>
      <c r="V217" s="204"/>
      <c r="W217" s="209">
        <f>SUM(W218:W219)</f>
        <v>0</v>
      </c>
      <c r="X217" s="204"/>
      <c r="Y217" s="209">
        <f>SUM(Y218:Y219)</f>
        <v>0.063719999999999999</v>
      </c>
      <c r="Z217" s="204"/>
      <c r="AA217" s="210">
        <f>SUM(AA218:AA219)</f>
        <v>0</v>
      </c>
      <c r="AR217" s="211" t="s">
        <v>121</v>
      </c>
      <c r="AT217" s="212" t="s">
        <v>75</v>
      </c>
      <c r="AU217" s="212" t="s">
        <v>84</v>
      </c>
      <c r="AY217" s="211" t="s">
        <v>160</v>
      </c>
      <c r="BK217" s="213">
        <f>SUM(BK218:BK219)</f>
        <v>0</v>
      </c>
    </row>
    <row r="218" s="1" customFormat="1" ht="25.5" customHeight="1">
      <c r="B218" s="44"/>
      <c r="C218" s="217" t="s">
        <v>467</v>
      </c>
      <c r="D218" s="217" t="s">
        <v>161</v>
      </c>
      <c r="E218" s="218" t="s">
        <v>468</v>
      </c>
      <c r="F218" s="219" t="s">
        <v>469</v>
      </c>
      <c r="G218" s="219"/>
      <c r="H218" s="219"/>
      <c r="I218" s="219"/>
      <c r="J218" s="220" t="s">
        <v>285</v>
      </c>
      <c r="K218" s="221">
        <v>3</v>
      </c>
      <c r="L218" s="222">
        <v>0</v>
      </c>
      <c r="M218" s="223"/>
      <c r="N218" s="224">
        <f>ROUND(L218*K218,2)</f>
        <v>0</v>
      </c>
      <c r="O218" s="224"/>
      <c r="P218" s="224"/>
      <c r="Q218" s="224"/>
      <c r="R218" s="46"/>
      <c r="T218" s="225" t="s">
        <v>22</v>
      </c>
      <c r="U218" s="54" t="s">
        <v>41</v>
      </c>
      <c r="V218" s="45"/>
      <c r="W218" s="226">
        <f>V218*K218</f>
        <v>0</v>
      </c>
      <c r="X218" s="226">
        <v>0.021239999999999998</v>
      </c>
      <c r="Y218" s="226">
        <f>X218*K218</f>
        <v>0.063719999999999999</v>
      </c>
      <c r="Z218" s="226">
        <v>0</v>
      </c>
      <c r="AA218" s="227">
        <f>Z218*K218</f>
        <v>0</v>
      </c>
      <c r="AR218" s="20" t="s">
        <v>270</v>
      </c>
      <c r="AT218" s="20" t="s">
        <v>161</v>
      </c>
      <c r="AU218" s="20" t="s">
        <v>121</v>
      </c>
      <c r="AY218" s="20" t="s">
        <v>160</v>
      </c>
      <c r="BE218" s="140">
        <f>IF(U218="základní",N218,0)</f>
        <v>0</v>
      </c>
      <c r="BF218" s="140">
        <f>IF(U218="snížená",N218,0)</f>
        <v>0</v>
      </c>
      <c r="BG218" s="140">
        <f>IF(U218="zákl. přenesená",N218,0)</f>
        <v>0</v>
      </c>
      <c r="BH218" s="140">
        <f>IF(U218="sníž. přenesená",N218,0)</f>
        <v>0</v>
      </c>
      <c r="BI218" s="140">
        <f>IF(U218="nulová",N218,0)</f>
        <v>0</v>
      </c>
      <c r="BJ218" s="20" t="s">
        <v>84</v>
      </c>
      <c r="BK218" s="140">
        <f>ROUND(L218*K218,2)</f>
        <v>0</v>
      </c>
      <c r="BL218" s="20" t="s">
        <v>270</v>
      </c>
      <c r="BM218" s="20" t="s">
        <v>470</v>
      </c>
    </row>
    <row r="219" s="1" customFormat="1" ht="25.5" customHeight="1">
      <c r="B219" s="44"/>
      <c r="C219" s="217" t="s">
        <v>471</v>
      </c>
      <c r="D219" s="217" t="s">
        <v>161</v>
      </c>
      <c r="E219" s="218" t="s">
        <v>472</v>
      </c>
      <c r="F219" s="219" t="s">
        <v>473</v>
      </c>
      <c r="G219" s="219"/>
      <c r="H219" s="219"/>
      <c r="I219" s="219"/>
      <c r="J219" s="220" t="s">
        <v>208</v>
      </c>
      <c r="K219" s="221">
        <v>0.064000000000000001</v>
      </c>
      <c r="L219" s="222">
        <v>0</v>
      </c>
      <c r="M219" s="223"/>
      <c r="N219" s="224">
        <f>ROUND(L219*K219,2)</f>
        <v>0</v>
      </c>
      <c r="O219" s="224"/>
      <c r="P219" s="224"/>
      <c r="Q219" s="224"/>
      <c r="R219" s="46"/>
      <c r="T219" s="225" t="s">
        <v>22</v>
      </c>
      <c r="U219" s="54" t="s">
        <v>41</v>
      </c>
      <c r="V219" s="45"/>
      <c r="W219" s="226">
        <f>V219*K219</f>
        <v>0</v>
      </c>
      <c r="X219" s="226">
        <v>0</v>
      </c>
      <c r="Y219" s="226">
        <f>X219*K219</f>
        <v>0</v>
      </c>
      <c r="Z219" s="226">
        <v>0</v>
      </c>
      <c r="AA219" s="227">
        <f>Z219*K219</f>
        <v>0</v>
      </c>
      <c r="AR219" s="20" t="s">
        <v>270</v>
      </c>
      <c r="AT219" s="20" t="s">
        <v>161</v>
      </c>
      <c r="AU219" s="20" t="s">
        <v>121</v>
      </c>
      <c r="AY219" s="20" t="s">
        <v>160</v>
      </c>
      <c r="BE219" s="140">
        <f>IF(U219="základní",N219,0)</f>
        <v>0</v>
      </c>
      <c r="BF219" s="140">
        <f>IF(U219="snížená",N219,0)</f>
        <v>0</v>
      </c>
      <c r="BG219" s="140">
        <f>IF(U219="zákl. přenesená",N219,0)</f>
        <v>0</v>
      </c>
      <c r="BH219" s="140">
        <f>IF(U219="sníž. přenesená",N219,0)</f>
        <v>0</v>
      </c>
      <c r="BI219" s="140">
        <f>IF(U219="nulová",N219,0)</f>
        <v>0</v>
      </c>
      <c r="BJ219" s="20" t="s">
        <v>84</v>
      </c>
      <c r="BK219" s="140">
        <f>ROUND(L219*K219,2)</f>
        <v>0</v>
      </c>
      <c r="BL219" s="20" t="s">
        <v>270</v>
      </c>
      <c r="BM219" s="20" t="s">
        <v>474</v>
      </c>
    </row>
    <row r="220" s="9" customFormat="1" ht="37.44" customHeight="1">
      <c r="B220" s="203"/>
      <c r="C220" s="204"/>
      <c r="D220" s="205" t="s">
        <v>131</v>
      </c>
      <c r="E220" s="205"/>
      <c r="F220" s="205"/>
      <c r="G220" s="205"/>
      <c r="H220" s="205"/>
      <c r="I220" s="205"/>
      <c r="J220" s="205"/>
      <c r="K220" s="205"/>
      <c r="L220" s="205"/>
      <c r="M220" s="205"/>
      <c r="N220" s="230">
        <f>BK220</f>
        <v>0</v>
      </c>
      <c r="O220" s="231"/>
      <c r="P220" s="231"/>
      <c r="Q220" s="231"/>
      <c r="R220" s="207"/>
      <c r="T220" s="208"/>
      <c r="U220" s="204"/>
      <c r="V220" s="204"/>
      <c r="W220" s="209">
        <f>W221</f>
        <v>0</v>
      </c>
      <c r="X220" s="204"/>
      <c r="Y220" s="209">
        <f>Y221</f>
        <v>0</v>
      </c>
      <c r="Z220" s="204"/>
      <c r="AA220" s="210">
        <f>AA221</f>
        <v>0</v>
      </c>
      <c r="AR220" s="211" t="s">
        <v>159</v>
      </c>
      <c r="AT220" s="212" t="s">
        <v>75</v>
      </c>
      <c r="AU220" s="212" t="s">
        <v>76</v>
      </c>
      <c r="AY220" s="211" t="s">
        <v>160</v>
      </c>
      <c r="BK220" s="213">
        <f>BK221</f>
        <v>0</v>
      </c>
    </row>
    <row r="221" s="9" customFormat="1" ht="19.92" customHeight="1">
      <c r="B221" s="203"/>
      <c r="C221" s="204"/>
      <c r="D221" s="214" t="s">
        <v>135</v>
      </c>
      <c r="E221" s="214"/>
      <c r="F221" s="214"/>
      <c r="G221" s="214"/>
      <c r="H221" s="214"/>
      <c r="I221" s="214"/>
      <c r="J221" s="214"/>
      <c r="K221" s="214"/>
      <c r="L221" s="214"/>
      <c r="M221" s="214"/>
      <c r="N221" s="215">
        <f>BK221</f>
        <v>0</v>
      </c>
      <c r="O221" s="216"/>
      <c r="P221" s="216"/>
      <c r="Q221" s="216"/>
      <c r="R221" s="207"/>
      <c r="T221" s="208"/>
      <c r="U221" s="204"/>
      <c r="V221" s="204"/>
      <c r="W221" s="209">
        <f>SUM(W222:W223)</f>
        <v>0</v>
      </c>
      <c r="X221" s="204"/>
      <c r="Y221" s="209">
        <f>SUM(Y222:Y223)</f>
        <v>0</v>
      </c>
      <c r="Z221" s="204"/>
      <c r="AA221" s="210">
        <f>SUM(AA222:AA223)</f>
        <v>0</v>
      </c>
      <c r="AR221" s="211" t="s">
        <v>159</v>
      </c>
      <c r="AT221" s="212" t="s">
        <v>75</v>
      </c>
      <c r="AU221" s="212" t="s">
        <v>84</v>
      </c>
      <c r="AY221" s="211" t="s">
        <v>160</v>
      </c>
      <c r="BK221" s="213">
        <f>SUM(BK222:BK223)</f>
        <v>0</v>
      </c>
    </row>
    <row r="222" s="1" customFormat="1" ht="16.5" customHeight="1">
      <c r="B222" s="44"/>
      <c r="C222" s="217" t="s">
        <v>475</v>
      </c>
      <c r="D222" s="217" t="s">
        <v>161</v>
      </c>
      <c r="E222" s="218" t="s">
        <v>476</v>
      </c>
      <c r="F222" s="219" t="s">
        <v>137</v>
      </c>
      <c r="G222" s="219"/>
      <c r="H222" s="219"/>
      <c r="I222" s="219"/>
      <c r="J222" s="220" t="s">
        <v>477</v>
      </c>
      <c r="K222" s="240">
        <v>0</v>
      </c>
      <c r="L222" s="222">
        <v>0</v>
      </c>
      <c r="M222" s="223"/>
      <c r="N222" s="224">
        <f>ROUND(L222*K222,2)</f>
        <v>0</v>
      </c>
      <c r="O222" s="224"/>
      <c r="P222" s="224"/>
      <c r="Q222" s="224"/>
      <c r="R222" s="46"/>
      <c r="T222" s="225" t="s">
        <v>22</v>
      </c>
      <c r="U222" s="54" t="s">
        <v>41</v>
      </c>
      <c r="V222" s="45"/>
      <c r="W222" s="226">
        <f>V222*K222</f>
        <v>0</v>
      </c>
      <c r="X222" s="226">
        <v>0</v>
      </c>
      <c r="Y222" s="226">
        <f>X222*K222</f>
        <v>0</v>
      </c>
      <c r="Z222" s="226">
        <v>0</v>
      </c>
      <c r="AA222" s="227">
        <f>Z222*K222</f>
        <v>0</v>
      </c>
      <c r="AR222" s="20" t="s">
        <v>165</v>
      </c>
      <c r="AT222" s="20" t="s">
        <v>161</v>
      </c>
      <c r="AU222" s="20" t="s">
        <v>121</v>
      </c>
      <c r="AY222" s="20" t="s">
        <v>160</v>
      </c>
      <c r="BE222" s="140">
        <f>IF(U222="základní",N222,0)</f>
        <v>0</v>
      </c>
      <c r="BF222" s="140">
        <f>IF(U222="snížená",N222,0)</f>
        <v>0</v>
      </c>
      <c r="BG222" s="140">
        <f>IF(U222="zákl. přenesená",N222,0)</f>
        <v>0</v>
      </c>
      <c r="BH222" s="140">
        <f>IF(U222="sníž. přenesená",N222,0)</f>
        <v>0</v>
      </c>
      <c r="BI222" s="140">
        <f>IF(U222="nulová",N222,0)</f>
        <v>0</v>
      </c>
      <c r="BJ222" s="20" t="s">
        <v>84</v>
      </c>
      <c r="BK222" s="140">
        <f>ROUND(L222*K222,2)</f>
        <v>0</v>
      </c>
      <c r="BL222" s="20" t="s">
        <v>165</v>
      </c>
      <c r="BM222" s="20" t="s">
        <v>478</v>
      </c>
    </row>
    <row r="223" s="1" customFormat="1" ht="16.5" customHeight="1">
      <c r="B223" s="44"/>
      <c r="C223" s="217" t="s">
        <v>479</v>
      </c>
      <c r="D223" s="217" t="s">
        <v>161</v>
      </c>
      <c r="E223" s="218" t="s">
        <v>480</v>
      </c>
      <c r="F223" s="219" t="s">
        <v>141</v>
      </c>
      <c r="G223" s="219"/>
      <c r="H223" s="219"/>
      <c r="I223" s="219"/>
      <c r="J223" s="220" t="s">
        <v>477</v>
      </c>
      <c r="K223" s="240">
        <v>0</v>
      </c>
      <c r="L223" s="222">
        <v>0</v>
      </c>
      <c r="M223" s="223"/>
      <c r="N223" s="224">
        <f>ROUND(L223*K223,2)</f>
        <v>0</v>
      </c>
      <c r="O223" s="224"/>
      <c r="P223" s="224"/>
      <c r="Q223" s="224"/>
      <c r="R223" s="46"/>
      <c r="T223" s="225" t="s">
        <v>22</v>
      </c>
      <c r="U223" s="54" t="s">
        <v>41</v>
      </c>
      <c r="V223" s="45"/>
      <c r="W223" s="226">
        <f>V223*K223</f>
        <v>0</v>
      </c>
      <c r="X223" s="226">
        <v>0</v>
      </c>
      <c r="Y223" s="226">
        <f>X223*K223</f>
        <v>0</v>
      </c>
      <c r="Z223" s="226">
        <v>0</v>
      </c>
      <c r="AA223" s="227">
        <f>Z223*K223</f>
        <v>0</v>
      </c>
      <c r="AR223" s="20" t="s">
        <v>165</v>
      </c>
      <c r="AT223" s="20" t="s">
        <v>161</v>
      </c>
      <c r="AU223" s="20" t="s">
        <v>121</v>
      </c>
      <c r="AY223" s="20" t="s">
        <v>160</v>
      </c>
      <c r="BE223" s="140">
        <f>IF(U223="základní",N223,0)</f>
        <v>0</v>
      </c>
      <c r="BF223" s="140">
        <f>IF(U223="snížená",N223,0)</f>
        <v>0</v>
      </c>
      <c r="BG223" s="140">
        <f>IF(U223="zákl. přenesená",N223,0)</f>
        <v>0</v>
      </c>
      <c r="BH223" s="140">
        <f>IF(U223="sníž. přenesená",N223,0)</f>
        <v>0</v>
      </c>
      <c r="BI223" s="140">
        <f>IF(U223="nulová",N223,0)</f>
        <v>0</v>
      </c>
      <c r="BJ223" s="20" t="s">
        <v>84</v>
      </c>
      <c r="BK223" s="140">
        <f>ROUND(L223*K223,2)</f>
        <v>0</v>
      </c>
      <c r="BL223" s="20" t="s">
        <v>165</v>
      </c>
      <c r="BM223" s="20" t="s">
        <v>481</v>
      </c>
    </row>
    <row r="224" s="1" customFormat="1" ht="49.92" customHeight="1">
      <c r="B224" s="44"/>
      <c r="C224" s="45"/>
      <c r="D224" s="205" t="s">
        <v>177</v>
      </c>
      <c r="E224" s="45"/>
      <c r="F224" s="45"/>
      <c r="G224" s="45"/>
      <c r="H224" s="45"/>
      <c r="I224" s="45"/>
      <c r="J224" s="45"/>
      <c r="K224" s="45"/>
      <c r="L224" s="45"/>
      <c r="M224" s="45"/>
      <c r="N224" s="230">
        <f>BK224</f>
        <v>0</v>
      </c>
      <c r="O224" s="231"/>
      <c r="P224" s="231"/>
      <c r="Q224" s="231"/>
      <c r="R224" s="46"/>
      <c r="T224" s="191"/>
      <c r="U224" s="70"/>
      <c r="V224" s="70"/>
      <c r="W224" s="70"/>
      <c r="X224" s="70"/>
      <c r="Y224" s="70"/>
      <c r="Z224" s="70"/>
      <c r="AA224" s="72"/>
      <c r="AT224" s="20" t="s">
        <v>75</v>
      </c>
      <c r="AU224" s="20" t="s">
        <v>76</v>
      </c>
      <c r="AY224" s="20" t="s">
        <v>178</v>
      </c>
      <c r="BK224" s="140">
        <v>0</v>
      </c>
    </row>
    <row r="225" s="1" customFormat="1" ht="6.96" customHeight="1">
      <c r="B225" s="73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5"/>
    </row>
  </sheetData>
  <sheetProtection sheet="1" formatColumns="0" formatRows="0" objects="1" scenarios="1" spinCount="10" saltValue="uKW3r9ojqTwwXSC8OtaI37ekf8oF4WcCEniQ2rqrv5RlkUvEwDo2ZOr3FM59KIpqlj7C6FXDqCRD+d15PJM+XQ==" hashValue="LDSjVxmWMmZtoxmSXcw2wer5I0HWJDOxSJB7sC2MrWp2dwBJE3v4HbNzFs+S6HjgVL9HKOtKcBK+LhDv3bJEAA==" algorithmName="SHA-512" password="CC35"/>
  <mergeCells count="31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D113:H113"/>
    <mergeCell ref="N113:Q113"/>
    <mergeCell ref="N114:Q114"/>
    <mergeCell ref="L116:Q116"/>
    <mergeCell ref="C122:Q122"/>
    <mergeCell ref="F124:P124"/>
    <mergeCell ref="F125:P125"/>
    <mergeCell ref="M127:P127"/>
    <mergeCell ref="M129:Q129"/>
    <mergeCell ref="M130:Q130"/>
    <mergeCell ref="F132:I132"/>
    <mergeCell ref="L132:M132"/>
    <mergeCell ref="N132:Q132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7:I177"/>
    <mergeCell ref="L177:M177"/>
    <mergeCell ref="N177:Q177"/>
    <mergeCell ref="F180:I180"/>
    <mergeCell ref="L180:M180"/>
    <mergeCell ref="N180:Q180"/>
    <mergeCell ref="F181:I181"/>
    <mergeCell ref="L181:M181"/>
    <mergeCell ref="N181:Q181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6:I216"/>
    <mergeCell ref="L216:M216"/>
    <mergeCell ref="N216:Q216"/>
    <mergeCell ref="F218:I218"/>
    <mergeCell ref="L218:M218"/>
    <mergeCell ref="N218:Q218"/>
    <mergeCell ref="F219:I219"/>
    <mergeCell ref="L219:M219"/>
    <mergeCell ref="N219:Q219"/>
    <mergeCell ref="F222:I222"/>
    <mergeCell ref="L222:M222"/>
    <mergeCell ref="N222:Q222"/>
    <mergeCell ref="F223:I223"/>
    <mergeCell ref="L223:M223"/>
    <mergeCell ref="N223:Q223"/>
    <mergeCell ref="N133:Q133"/>
    <mergeCell ref="N134:Q134"/>
    <mergeCell ref="N135:Q135"/>
    <mergeCell ref="N142:Q142"/>
    <mergeCell ref="N147:Q147"/>
    <mergeCell ref="N156:Q156"/>
    <mergeCell ref="N171:Q171"/>
    <mergeCell ref="N176:Q176"/>
    <mergeCell ref="N178:Q178"/>
    <mergeCell ref="N179:Q179"/>
    <mergeCell ref="N182:Q182"/>
    <mergeCell ref="N186:Q186"/>
    <mergeCell ref="N190:Q190"/>
    <mergeCell ref="N201:Q201"/>
    <mergeCell ref="N205:Q205"/>
    <mergeCell ref="N215:Q215"/>
    <mergeCell ref="N217:Q217"/>
    <mergeCell ref="N220:Q220"/>
    <mergeCell ref="N221:Q221"/>
    <mergeCell ref="N224:Q224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32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1"/>
      <c r="B1" s="11"/>
      <c r="C1" s="11"/>
      <c r="D1" s="12" t="s">
        <v>1</v>
      </c>
      <c r="E1" s="11"/>
      <c r="F1" s="13" t="s">
        <v>116</v>
      </c>
      <c r="G1" s="13"/>
      <c r="H1" s="152" t="s">
        <v>117</v>
      </c>
      <c r="I1" s="152"/>
      <c r="J1" s="152"/>
      <c r="K1" s="152"/>
      <c r="L1" s="13" t="s">
        <v>118</v>
      </c>
      <c r="M1" s="11"/>
      <c r="N1" s="11"/>
      <c r="O1" s="12" t="s">
        <v>119</v>
      </c>
      <c r="P1" s="11"/>
      <c r="Q1" s="11"/>
      <c r="R1" s="11"/>
      <c r="S1" s="13" t="s">
        <v>120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91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121</v>
      </c>
    </row>
    <row r="4" ht="36.96" customHeight="1">
      <c r="B4" s="24"/>
      <c r="C4" s="25" t="s">
        <v>122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ht="25.44" customHeight="1">
      <c r="B6" s="24"/>
      <c r="C6" s="29"/>
      <c r="D6" s="36" t="s">
        <v>19</v>
      </c>
      <c r="E6" s="29"/>
      <c r="F6" s="153" t="str">
        <f>'Rekapitulace stavby'!K6</f>
        <v>Odvětrání svářecích pracovišť na odloučeném pracovišti Tehov 39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="1" customFormat="1" ht="32.88" customHeight="1">
      <c r="B7" s="44"/>
      <c r="C7" s="45"/>
      <c r="D7" s="33" t="s">
        <v>123</v>
      </c>
      <c r="E7" s="45"/>
      <c r="F7" s="34" t="s">
        <v>482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6" t="s">
        <v>21</v>
      </c>
      <c r="E8" s="45"/>
      <c r="F8" s="31" t="s">
        <v>22</v>
      </c>
      <c r="G8" s="45"/>
      <c r="H8" s="45"/>
      <c r="I8" s="45"/>
      <c r="J8" s="45"/>
      <c r="K8" s="45"/>
      <c r="L8" s="45"/>
      <c r="M8" s="36" t="s">
        <v>23</v>
      </c>
      <c r="N8" s="45"/>
      <c r="O8" s="31" t="s">
        <v>22</v>
      </c>
      <c r="P8" s="45"/>
      <c r="Q8" s="45"/>
      <c r="R8" s="46"/>
    </row>
    <row r="9" s="1" customFormat="1" ht="14.4" customHeight="1">
      <c r="B9" s="44"/>
      <c r="C9" s="45"/>
      <c r="D9" s="36" t="s">
        <v>24</v>
      </c>
      <c r="E9" s="45"/>
      <c r="F9" s="31" t="s">
        <v>25</v>
      </c>
      <c r="G9" s="45"/>
      <c r="H9" s="45"/>
      <c r="I9" s="45"/>
      <c r="J9" s="45"/>
      <c r="K9" s="45"/>
      <c r="L9" s="45"/>
      <c r="M9" s="36" t="s">
        <v>26</v>
      </c>
      <c r="N9" s="45"/>
      <c r="O9" s="154" t="str">
        <f>'Rekapitulace stavby'!AN8</f>
        <v>2. 3. 2018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6" t="s">
        <v>28</v>
      </c>
      <c r="E11" s="45"/>
      <c r="F11" s="45"/>
      <c r="G11" s="45"/>
      <c r="H11" s="45"/>
      <c r="I11" s="45"/>
      <c r="J11" s="45"/>
      <c r="K11" s="45"/>
      <c r="L11" s="45"/>
      <c r="M11" s="36" t="s">
        <v>29</v>
      </c>
      <c r="N11" s="45"/>
      <c r="O11" s="31" t="str">
        <f>IF('Rekapitulace stavby'!AN10="","",'Rekapitulace stavby'!AN10)</f>
        <v/>
      </c>
      <c r="P11" s="31"/>
      <c r="Q11" s="45"/>
      <c r="R11" s="46"/>
    </row>
    <row r="12" s="1" customFormat="1" ht="18" customHeight="1">
      <c r="B12" s="44"/>
      <c r="C12" s="45"/>
      <c r="D12" s="45"/>
      <c r="E12" s="31" t="str">
        <f>IF('Rekapitulace stavby'!E11="","",'Rekapitulace stavby'!E11)</f>
        <v xml:space="preserve"> </v>
      </c>
      <c r="F12" s="45"/>
      <c r="G12" s="45"/>
      <c r="H12" s="45"/>
      <c r="I12" s="45"/>
      <c r="J12" s="45"/>
      <c r="K12" s="45"/>
      <c r="L12" s="45"/>
      <c r="M12" s="36" t="s">
        <v>30</v>
      </c>
      <c r="N12" s="45"/>
      <c r="O12" s="31" t="str">
        <f>IF('Rekapitulace stavby'!AN11="","",'Rekapitulace stavby'!AN11)</f>
        <v/>
      </c>
      <c r="P12" s="31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6" t="s">
        <v>31</v>
      </c>
      <c r="E14" s="45"/>
      <c r="F14" s="45"/>
      <c r="G14" s="45"/>
      <c r="H14" s="45"/>
      <c r="I14" s="45"/>
      <c r="J14" s="45"/>
      <c r="K14" s="45"/>
      <c r="L14" s="45"/>
      <c r="M14" s="36" t="s">
        <v>29</v>
      </c>
      <c r="N14" s="45"/>
      <c r="O14" s="37" t="str">
        <f>IF('Rekapitulace stavby'!AN13="","",'Rekapitulace stavby'!AN13)</f>
        <v>Vyplň údaj</v>
      </c>
      <c r="P14" s="31"/>
      <c r="Q14" s="45"/>
      <c r="R14" s="46"/>
    </row>
    <row r="15" s="1" customFormat="1" ht="18" customHeight="1">
      <c r="B15" s="44"/>
      <c r="C15" s="45"/>
      <c r="D15" s="45"/>
      <c r="E15" s="37" t="str">
        <f>IF('Rekapitulace stavby'!E14="","",'Rekapitulace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30</v>
      </c>
      <c r="N15" s="45"/>
      <c r="O15" s="37" t="str">
        <f>IF('Rekapitulace stavby'!AN14="","",'Rekapitulace stavby'!AN14)</f>
        <v>Vyplň údaj</v>
      </c>
      <c r="P15" s="31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6" t="s">
        <v>33</v>
      </c>
      <c r="E17" s="45"/>
      <c r="F17" s="45"/>
      <c r="G17" s="45"/>
      <c r="H17" s="45"/>
      <c r="I17" s="45"/>
      <c r="J17" s="45"/>
      <c r="K17" s="45"/>
      <c r="L17" s="45"/>
      <c r="M17" s="36" t="s">
        <v>29</v>
      </c>
      <c r="N17" s="45"/>
      <c r="O17" s="31" t="str">
        <f>IF('Rekapitulace stavby'!AN16="","",'Rekapitulace stavby'!AN16)</f>
        <v/>
      </c>
      <c r="P17" s="31"/>
      <c r="Q17" s="45"/>
      <c r="R17" s="46"/>
    </row>
    <row r="18" s="1" customFormat="1" ht="18" customHeight="1">
      <c r="B18" s="44"/>
      <c r="C18" s="45"/>
      <c r="D18" s="45"/>
      <c r="E18" s="31" t="str">
        <f>IF('Rekapitulace stavby'!E17="","",'Rekapitulace stavby'!E17)</f>
        <v xml:space="preserve"> </v>
      </c>
      <c r="F18" s="45"/>
      <c r="G18" s="45"/>
      <c r="H18" s="45"/>
      <c r="I18" s="45"/>
      <c r="J18" s="45"/>
      <c r="K18" s="45"/>
      <c r="L18" s="45"/>
      <c r="M18" s="36" t="s">
        <v>30</v>
      </c>
      <c r="N18" s="45"/>
      <c r="O18" s="31" t="str">
        <f>IF('Rekapitulace stavby'!AN17="","",'Rekapitulace stavby'!AN17)</f>
        <v/>
      </c>
      <c r="P18" s="31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6" t="s">
        <v>35</v>
      </c>
      <c r="E20" s="45"/>
      <c r="F20" s="45"/>
      <c r="G20" s="45"/>
      <c r="H20" s="45"/>
      <c r="I20" s="45"/>
      <c r="J20" s="45"/>
      <c r="K20" s="45"/>
      <c r="L20" s="45"/>
      <c r="M20" s="36" t="s">
        <v>29</v>
      </c>
      <c r="N20" s="45"/>
      <c r="O20" s="31" t="str">
        <f>IF('Rekapitulace stavby'!AN19="","",'Rekapitulace stavby'!AN19)</f>
        <v/>
      </c>
      <c r="P20" s="31"/>
      <c r="Q20" s="45"/>
      <c r="R20" s="46"/>
    </row>
    <row r="21" s="1" customFormat="1" ht="18" customHeight="1">
      <c r="B21" s="44"/>
      <c r="C21" s="45"/>
      <c r="D21" s="45"/>
      <c r="E21" s="31" t="str">
        <f>IF('Rekapitulace stavby'!E20="","",'Rekapitulace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30</v>
      </c>
      <c r="N21" s="45"/>
      <c r="O21" s="31" t="str">
        <f>IF('Rekapitulace stavby'!AN20="","",'Rekapitulace stavby'!AN20)</f>
        <v/>
      </c>
      <c r="P21" s="31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6" t="s">
        <v>36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40" t="s">
        <v>22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56" t="s">
        <v>125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="1" customFormat="1" ht="14.4" customHeight="1">
      <c r="B28" s="44"/>
      <c r="C28" s="45"/>
      <c r="D28" s="42" t="s">
        <v>110</v>
      </c>
      <c r="E28" s="45"/>
      <c r="F28" s="45"/>
      <c r="G28" s="45"/>
      <c r="H28" s="45"/>
      <c r="I28" s="45"/>
      <c r="J28" s="45"/>
      <c r="K28" s="45"/>
      <c r="L28" s="45"/>
      <c r="M28" s="43">
        <f>N94</f>
        <v>0</v>
      </c>
      <c r="N28" s="43"/>
      <c r="O28" s="43"/>
      <c r="P28" s="43"/>
      <c r="Q28" s="45"/>
      <c r="R28" s="46"/>
    </row>
    <row r="29" s="1" customFormat="1" ht="6.9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="1" customFormat="1" ht="25.44" customHeight="1">
      <c r="B30" s="44"/>
      <c r="C30" s="45"/>
      <c r="D30" s="157" t="s">
        <v>39</v>
      </c>
      <c r="E30" s="45"/>
      <c r="F30" s="45"/>
      <c r="G30" s="45"/>
      <c r="H30" s="45"/>
      <c r="I30" s="45"/>
      <c r="J30" s="45"/>
      <c r="K30" s="45"/>
      <c r="L30" s="45"/>
      <c r="M30" s="158">
        <f>ROUND(M27+M28,2)</f>
        <v>0</v>
      </c>
      <c r="N30" s="45"/>
      <c r="O30" s="45"/>
      <c r="P30" s="45"/>
      <c r="Q30" s="45"/>
      <c r="R30" s="46"/>
    </row>
    <row r="31" s="1" customFormat="1" ht="6.96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="1" customFormat="1" ht="14.4" customHeight="1">
      <c r="B32" s="44"/>
      <c r="C32" s="45"/>
      <c r="D32" s="52" t="s">
        <v>40</v>
      </c>
      <c r="E32" s="52" t="s">
        <v>41</v>
      </c>
      <c r="F32" s="53">
        <v>0.20999999999999999</v>
      </c>
      <c r="G32" s="159" t="s">
        <v>42</v>
      </c>
      <c r="H32" s="160">
        <f>(SUM(BE94:BE101)+SUM(BE119:BE187))</f>
        <v>0</v>
      </c>
      <c r="I32" s="45"/>
      <c r="J32" s="45"/>
      <c r="K32" s="45"/>
      <c r="L32" s="45"/>
      <c r="M32" s="160">
        <f>ROUND((SUM(BE94:BE101)+SUM(BE119:BE187)), 2)*F32</f>
        <v>0</v>
      </c>
      <c r="N32" s="45"/>
      <c r="O32" s="45"/>
      <c r="P32" s="45"/>
      <c r="Q32" s="45"/>
      <c r="R32" s="46"/>
    </row>
    <row r="33" s="1" customFormat="1" ht="14.4" customHeight="1">
      <c r="B33" s="44"/>
      <c r="C33" s="45"/>
      <c r="D33" s="45"/>
      <c r="E33" s="52" t="s">
        <v>43</v>
      </c>
      <c r="F33" s="53">
        <v>0.14999999999999999</v>
      </c>
      <c r="G33" s="159" t="s">
        <v>42</v>
      </c>
      <c r="H33" s="160">
        <f>(SUM(BF94:BF101)+SUM(BF119:BF187))</f>
        <v>0</v>
      </c>
      <c r="I33" s="45"/>
      <c r="J33" s="45"/>
      <c r="K33" s="45"/>
      <c r="L33" s="45"/>
      <c r="M33" s="160">
        <f>ROUND((SUM(BF94:BF101)+SUM(BF119:BF187)), 2)*F33</f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44</v>
      </c>
      <c r="F34" s="53">
        <v>0.20999999999999999</v>
      </c>
      <c r="G34" s="159" t="s">
        <v>42</v>
      </c>
      <c r="H34" s="160">
        <f>(SUM(BG94:BG101)+SUM(BG119:BG187))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45</v>
      </c>
      <c r="F35" s="53">
        <v>0.14999999999999999</v>
      </c>
      <c r="G35" s="159" t="s">
        <v>42</v>
      </c>
      <c r="H35" s="160">
        <f>(SUM(BH94:BH101)+SUM(BH119:BH187))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46</v>
      </c>
      <c r="F36" s="53">
        <v>0</v>
      </c>
      <c r="G36" s="159" t="s">
        <v>42</v>
      </c>
      <c r="H36" s="160">
        <f>(SUM(BI94:BI101)+SUM(BI119:BI187))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="1" customFormat="1" ht="6.96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="1" customFormat="1" ht="25.44" customHeight="1">
      <c r="B38" s="44"/>
      <c r="C38" s="149"/>
      <c r="D38" s="161" t="s">
        <v>47</v>
      </c>
      <c r="E38" s="101"/>
      <c r="F38" s="101"/>
      <c r="G38" s="162" t="s">
        <v>48</v>
      </c>
      <c r="H38" s="163" t="s">
        <v>49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50</v>
      </c>
      <c r="E50" s="65"/>
      <c r="F50" s="65"/>
      <c r="G50" s="65"/>
      <c r="H50" s="66"/>
      <c r="I50" s="45"/>
      <c r="J50" s="64" t="s">
        <v>51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52</v>
      </c>
      <c r="E59" s="70"/>
      <c r="F59" s="70"/>
      <c r="G59" s="71" t="s">
        <v>53</v>
      </c>
      <c r="H59" s="72"/>
      <c r="I59" s="45"/>
      <c r="J59" s="69" t="s">
        <v>52</v>
      </c>
      <c r="K59" s="70"/>
      <c r="L59" s="70"/>
      <c r="M59" s="70"/>
      <c r="N59" s="71" t="s">
        <v>53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54</v>
      </c>
      <c r="E61" s="65"/>
      <c r="F61" s="65"/>
      <c r="G61" s="65"/>
      <c r="H61" s="66"/>
      <c r="I61" s="45"/>
      <c r="J61" s="64" t="s">
        <v>55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52</v>
      </c>
      <c r="E70" s="70"/>
      <c r="F70" s="70"/>
      <c r="G70" s="71" t="s">
        <v>53</v>
      </c>
      <c r="H70" s="72"/>
      <c r="I70" s="45"/>
      <c r="J70" s="69" t="s">
        <v>52</v>
      </c>
      <c r="K70" s="70"/>
      <c r="L70" s="70"/>
      <c r="M70" s="70"/>
      <c r="N70" s="71" t="s">
        <v>53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="1" customFormat="1" ht="36.96" customHeight="1">
      <c r="B76" s="44"/>
      <c r="C76" s="25" t="s">
        <v>126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="1" customFormat="1" ht="30" customHeight="1">
      <c r="B78" s="44"/>
      <c r="C78" s="36" t="s">
        <v>19</v>
      </c>
      <c r="D78" s="45"/>
      <c r="E78" s="45"/>
      <c r="F78" s="153" t="str">
        <f>F6</f>
        <v>Odvětrání svářecích pracovišť na odloučeném pracovišti Tehov 39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="1" customFormat="1" ht="36.96" customHeight="1">
      <c r="B79" s="44"/>
      <c r="C79" s="83" t="s">
        <v>123</v>
      </c>
      <c r="D79" s="45"/>
      <c r="E79" s="45"/>
      <c r="F79" s="85" t="str">
        <f>F7</f>
        <v>02 - plyn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="1" customFormat="1" ht="18" customHeight="1">
      <c r="B81" s="44"/>
      <c r="C81" s="36" t="s">
        <v>24</v>
      </c>
      <c r="D81" s="45"/>
      <c r="E81" s="45"/>
      <c r="F81" s="31" t="str">
        <f>F9</f>
        <v xml:space="preserve"> </v>
      </c>
      <c r="G81" s="45"/>
      <c r="H81" s="45"/>
      <c r="I81" s="45"/>
      <c r="J81" s="45"/>
      <c r="K81" s="36" t="s">
        <v>26</v>
      </c>
      <c r="L81" s="45"/>
      <c r="M81" s="88" t="str">
        <f>IF(O9="","",O9)</f>
        <v>2. 3. 2018</v>
      </c>
      <c r="N81" s="88"/>
      <c r="O81" s="88"/>
      <c r="P81" s="88"/>
      <c r="Q81" s="45"/>
      <c r="R81" s="46"/>
      <c r="T81" s="169"/>
      <c r="U81" s="169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="1" customFormat="1">
      <c r="B83" s="44"/>
      <c r="C83" s="36" t="s">
        <v>28</v>
      </c>
      <c r="D83" s="45"/>
      <c r="E83" s="45"/>
      <c r="F83" s="31" t="str">
        <f>E12</f>
        <v xml:space="preserve"> </v>
      </c>
      <c r="G83" s="45"/>
      <c r="H83" s="45"/>
      <c r="I83" s="45"/>
      <c r="J83" s="45"/>
      <c r="K83" s="36" t="s">
        <v>33</v>
      </c>
      <c r="L83" s="45"/>
      <c r="M83" s="31" t="str">
        <f>E18</f>
        <v xml:space="preserve"> </v>
      </c>
      <c r="N83" s="31"/>
      <c r="O83" s="31"/>
      <c r="P83" s="31"/>
      <c r="Q83" s="31"/>
      <c r="R83" s="46"/>
      <c r="T83" s="169"/>
      <c r="U83" s="169"/>
    </row>
    <row r="84" s="1" customFormat="1" ht="14.4" customHeight="1">
      <c r="B84" s="44"/>
      <c r="C84" s="36" t="s">
        <v>31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35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="1" customFormat="1" ht="29.28" customHeight="1">
      <c r="B86" s="44"/>
      <c r="C86" s="170" t="s">
        <v>127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128</v>
      </c>
      <c r="O86" s="149"/>
      <c r="P86" s="149"/>
      <c r="Q86" s="149"/>
      <c r="R86" s="46"/>
      <c r="T86" s="169"/>
      <c r="U86" s="169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="1" customFormat="1" ht="29.28" customHeight="1">
      <c r="B88" s="44"/>
      <c r="C88" s="171" t="s">
        <v>129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N119</f>
        <v>0</v>
      </c>
      <c r="O88" s="172"/>
      <c r="P88" s="172"/>
      <c r="Q88" s="172"/>
      <c r="R88" s="46"/>
      <c r="T88" s="169"/>
      <c r="U88" s="169"/>
      <c r="AU88" s="20" t="s">
        <v>130</v>
      </c>
    </row>
    <row r="89" s="6" customFormat="1" ht="24.96" customHeight="1">
      <c r="B89" s="173"/>
      <c r="C89" s="174"/>
      <c r="D89" s="175" t="s">
        <v>483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N120</f>
        <v>0</v>
      </c>
      <c r="O89" s="174"/>
      <c r="P89" s="174"/>
      <c r="Q89" s="174"/>
      <c r="R89" s="177"/>
      <c r="T89" s="178"/>
      <c r="U89" s="178"/>
    </row>
    <row r="90" s="6" customFormat="1" ht="24.96" customHeight="1">
      <c r="B90" s="173"/>
      <c r="C90" s="174"/>
      <c r="D90" s="175" t="s">
        <v>484</v>
      </c>
      <c r="E90" s="174"/>
      <c r="F90" s="174"/>
      <c r="G90" s="174"/>
      <c r="H90" s="174"/>
      <c r="I90" s="174"/>
      <c r="J90" s="174"/>
      <c r="K90" s="174"/>
      <c r="L90" s="174"/>
      <c r="M90" s="174"/>
      <c r="N90" s="176">
        <f>N134</f>
        <v>0</v>
      </c>
      <c r="O90" s="174"/>
      <c r="P90" s="174"/>
      <c r="Q90" s="174"/>
      <c r="R90" s="177"/>
      <c r="T90" s="178"/>
      <c r="U90" s="178"/>
    </row>
    <row r="91" s="6" customFormat="1" ht="24.96" customHeight="1">
      <c r="B91" s="173"/>
      <c r="C91" s="174"/>
      <c r="D91" s="175" t="s">
        <v>485</v>
      </c>
      <c r="E91" s="174"/>
      <c r="F91" s="174"/>
      <c r="G91" s="174"/>
      <c r="H91" s="174"/>
      <c r="I91" s="174"/>
      <c r="J91" s="174"/>
      <c r="K91" s="174"/>
      <c r="L91" s="174"/>
      <c r="M91" s="174"/>
      <c r="N91" s="176">
        <f>N153</f>
        <v>0</v>
      </c>
      <c r="O91" s="174"/>
      <c r="P91" s="174"/>
      <c r="Q91" s="174"/>
      <c r="R91" s="177"/>
      <c r="T91" s="178"/>
      <c r="U91" s="178"/>
    </row>
    <row r="92" s="6" customFormat="1" ht="24.96" customHeight="1">
      <c r="B92" s="173"/>
      <c r="C92" s="174"/>
      <c r="D92" s="175" t="s">
        <v>486</v>
      </c>
      <c r="E92" s="174"/>
      <c r="F92" s="174"/>
      <c r="G92" s="174"/>
      <c r="H92" s="174"/>
      <c r="I92" s="174"/>
      <c r="J92" s="174"/>
      <c r="K92" s="174"/>
      <c r="L92" s="174"/>
      <c r="M92" s="174"/>
      <c r="N92" s="176">
        <f>N181</f>
        <v>0</v>
      </c>
      <c r="O92" s="174"/>
      <c r="P92" s="174"/>
      <c r="Q92" s="174"/>
      <c r="R92" s="177"/>
      <c r="T92" s="178"/>
      <c r="U92" s="178"/>
    </row>
    <row r="93" s="1" customFormat="1" ht="21.84" customHeight="1">
      <c r="B93" s="44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6"/>
      <c r="T93" s="169"/>
      <c r="U93" s="169"/>
    </row>
    <row r="94" s="1" customFormat="1" ht="29.28" customHeight="1">
      <c r="B94" s="44"/>
      <c r="C94" s="171" t="s">
        <v>136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172">
        <f>ROUND(N95+N96+N97+N98+N99+N100,2)</f>
        <v>0</v>
      </c>
      <c r="O94" s="183"/>
      <c r="P94" s="183"/>
      <c r="Q94" s="183"/>
      <c r="R94" s="46"/>
      <c r="T94" s="184"/>
      <c r="U94" s="185" t="s">
        <v>40</v>
      </c>
    </row>
    <row r="95" s="1" customFormat="1" ht="18" customHeight="1">
      <c r="B95" s="44"/>
      <c r="C95" s="45"/>
      <c r="D95" s="141" t="s">
        <v>137</v>
      </c>
      <c r="E95" s="134"/>
      <c r="F95" s="134"/>
      <c r="G95" s="134"/>
      <c r="H95" s="134"/>
      <c r="I95" s="45"/>
      <c r="J95" s="45"/>
      <c r="K95" s="45"/>
      <c r="L95" s="45"/>
      <c r="M95" s="45"/>
      <c r="N95" s="135">
        <f>ROUND(N88*T95,2)</f>
        <v>0</v>
      </c>
      <c r="O95" s="136"/>
      <c r="P95" s="136"/>
      <c r="Q95" s="136"/>
      <c r="R95" s="46"/>
      <c r="S95" s="186"/>
      <c r="T95" s="187"/>
      <c r="U95" s="188" t="s">
        <v>41</v>
      </c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9" t="s">
        <v>138</v>
      </c>
      <c r="AZ95" s="186"/>
      <c r="BA95" s="186"/>
      <c r="BB95" s="186"/>
      <c r="BC95" s="186"/>
      <c r="BD95" s="186"/>
      <c r="BE95" s="190">
        <f>IF(U95="základní",N95,0)</f>
        <v>0</v>
      </c>
      <c r="BF95" s="190">
        <f>IF(U95="snížená",N95,0)</f>
        <v>0</v>
      </c>
      <c r="BG95" s="190">
        <f>IF(U95="zákl. přenesená",N95,0)</f>
        <v>0</v>
      </c>
      <c r="BH95" s="190">
        <f>IF(U95="sníž. přenesená",N95,0)</f>
        <v>0</v>
      </c>
      <c r="BI95" s="190">
        <f>IF(U95="nulová",N95,0)</f>
        <v>0</v>
      </c>
      <c r="BJ95" s="189" t="s">
        <v>84</v>
      </c>
      <c r="BK95" s="186"/>
      <c r="BL95" s="186"/>
      <c r="BM95" s="186"/>
    </row>
    <row r="96" s="1" customFormat="1" ht="18" customHeight="1">
      <c r="B96" s="44"/>
      <c r="C96" s="45"/>
      <c r="D96" s="141" t="s">
        <v>139</v>
      </c>
      <c r="E96" s="134"/>
      <c r="F96" s="134"/>
      <c r="G96" s="134"/>
      <c r="H96" s="134"/>
      <c r="I96" s="45"/>
      <c r="J96" s="45"/>
      <c r="K96" s="45"/>
      <c r="L96" s="45"/>
      <c r="M96" s="45"/>
      <c r="N96" s="135">
        <f>ROUND(N88*T96,2)</f>
        <v>0</v>
      </c>
      <c r="O96" s="136"/>
      <c r="P96" s="136"/>
      <c r="Q96" s="136"/>
      <c r="R96" s="46"/>
      <c r="S96" s="186"/>
      <c r="T96" s="187"/>
      <c r="U96" s="188" t="s">
        <v>41</v>
      </c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9" t="s">
        <v>138</v>
      </c>
      <c r="AZ96" s="186"/>
      <c r="BA96" s="186"/>
      <c r="BB96" s="186"/>
      <c r="BC96" s="186"/>
      <c r="BD96" s="186"/>
      <c r="BE96" s="190">
        <f>IF(U96="základní",N96,0)</f>
        <v>0</v>
      </c>
      <c r="BF96" s="190">
        <f>IF(U96="snížená",N96,0)</f>
        <v>0</v>
      </c>
      <c r="BG96" s="190">
        <f>IF(U96="zákl. přenesená",N96,0)</f>
        <v>0</v>
      </c>
      <c r="BH96" s="190">
        <f>IF(U96="sníž. přenesená",N96,0)</f>
        <v>0</v>
      </c>
      <c r="BI96" s="190">
        <f>IF(U96="nulová",N96,0)</f>
        <v>0</v>
      </c>
      <c r="BJ96" s="189" t="s">
        <v>84</v>
      </c>
      <c r="BK96" s="186"/>
      <c r="BL96" s="186"/>
      <c r="BM96" s="186"/>
    </row>
    <row r="97" s="1" customFormat="1" ht="18" customHeight="1">
      <c r="B97" s="44"/>
      <c r="C97" s="45"/>
      <c r="D97" s="141" t="s">
        <v>140</v>
      </c>
      <c r="E97" s="134"/>
      <c r="F97" s="134"/>
      <c r="G97" s="134"/>
      <c r="H97" s="134"/>
      <c r="I97" s="45"/>
      <c r="J97" s="45"/>
      <c r="K97" s="45"/>
      <c r="L97" s="45"/>
      <c r="M97" s="45"/>
      <c r="N97" s="135">
        <f>ROUND(N88*T97,2)</f>
        <v>0</v>
      </c>
      <c r="O97" s="136"/>
      <c r="P97" s="136"/>
      <c r="Q97" s="136"/>
      <c r="R97" s="46"/>
      <c r="S97" s="186"/>
      <c r="T97" s="187"/>
      <c r="U97" s="188" t="s">
        <v>41</v>
      </c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9" t="s">
        <v>138</v>
      </c>
      <c r="AZ97" s="186"/>
      <c r="BA97" s="186"/>
      <c r="BB97" s="186"/>
      <c r="BC97" s="186"/>
      <c r="BD97" s="186"/>
      <c r="BE97" s="190">
        <f>IF(U97="základní",N97,0)</f>
        <v>0</v>
      </c>
      <c r="BF97" s="190">
        <f>IF(U97="snížená",N97,0)</f>
        <v>0</v>
      </c>
      <c r="BG97" s="190">
        <f>IF(U97="zákl. přenesená",N97,0)</f>
        <v>0</v>
      </c>
      <c r="BH97" s="190">
        <f>IF(U97="sníž. přenesená",N97,0)</f>
        <v>0</v>
      </c>
      <c r="BI97" s="190">
        <f>IF(U97="nulová",N97,0)</f>
        <v>0</v>
      </c>
      <c r="BJ97" s="189" t="s">
        <v>84</v>
      </c>
      <c r="BK97" s="186"/>
      <c r="BL97" s="186"/>
      <c r="BM97" s="186"/>
    </row>
    <row r="98" s="1" customFormat="1" ht="18" customHeight="1">
      <c r="B98" s="44"/>
      <c r="C98" s="45"/>
      <c r="D98" s="141" t="s">
        <v>141</v>
      </c>
      <c r="E98" s="134"/>
      <c r="F98" s="134"/>
      <c r="G98" s="134"/>
      <c r="H98" s="134"/>
      <c r="I98" s="45"/>
      <c r="J98" s="45"/>
      <c r="K98" s="45"/>
      <c r="L98" s="45"/>
      <c r="M98" s="45"/>
      <c r="N98" s="135">
        <f>ROUND(N88*T98,2)</f>
        <v>0</v>
      </c>
      <c r="O98" s="136"/>
      <c r="P98" s="136"/>
      <c r="Q98" s="136"/>
      <c r="R98" s="46"/>
      <c r="S98" s="186"/>
      <c r="T98" s="187"/>
      <c r="U98" s="188" t="s">
        <v>41</v>
      </c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9" t="s">
        <v>138</v>
      </c>
      <c r="AZ98" s="186"/>
      <c r="BA98" s="186"/>
      <c r="BB98" s="186"/>
      <c r="BC98" s="186"/>
      <c r="BD98" s="186"/>
      <c r="BE98" s="190">
        <f>IF(U98="základní",N98,0)</f>
        <v>0</v>
      </c>
      <c r="BF98" s="190">
        <f>IF(U98="snížená",N98,0)</f>
        <v>0</v>
      </c>
      <c r="BG98" s="190">
        <f>IF(U98="zákl. přenesená",N98,0)</f>
        <v>0</v>
      </c>
      <c r="BH98" s="190">
        <f>IF(U98="sníž. přenesená",N98,0)</f>
        <v>0</v>
      </c>
      <c r="BI98" s="190">
        <f>IF(U98="nulová",N98,0)</f>
        <v>0</v>
      </c>
      <c r="BJ98" s="189" t="s">
        <v>84</v>
      </c>
      <c r="BK98" s="186"/>
      <c r="BL98" s="186"/>
      <c r="BM98" s="186"/>
    </row>
    <row r="99" s="1" customFormat="1" ht="18" customHeight="1">
      <c r="B99" s="44"/>
      <c r="C99" s="45"/>
      <c r="D99" s="141" t="s">
        <v>142</v>
      </c>
      <c r="E99" s="134"/>
      <c r="F99" s="134"/>
      <c r="G99" s="134"/>
      <c r="H99" s="134"/>
      <c r="I99" s="45"/>
      <c r="J99" s="45"/>
      <c r="K99" s="45"/>
      <c r="L99" s="45"/>
      <c r="M99" s="45"/>
      <c r="N99" s="135">
        <f>ROUND(N88*T99,2)</f>
        <v>0</v>
      </c>
      <c r="O99" s="136"/>
      <c r="P99" s="136"/>
      <c r="Q99" s="136"/>
      <c r="R99" s="46"/>
      <c r="S99" s="186"/>
      <c r="T99" s="187"/>
      <c r="U99" s="188" t="s">
        <v>41</v>
      </c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9" t="s">
        <v>138</v>
      </c>
      <c r="AZ99" s="186"/>
      <c r="BA99" s="186"/>
      <c r="BB99" s="186"/>
      <c r="BC99" s="186"/>
      <c r="BD99" s="186"/>
      <c r="BE99" s="190">
        <f>IF(U99="základní",N99,0)</f>
        <v>0</v>
      </c>
      <c r="BF99" s="190">
        <f>IF(U99="snížená",N99,0)</f>
        <v>0</v>
      </c>
      <c r="BG99" s="190">
        <f>IF(U99="zákl. přenesená",N99,0)</f>
        <v>0</v>
      </c>
      <c r="BH99" s="190">
        <f>IF(U99="sníž. přenesená",N99,0)</f>
        <v>0</v>
      </c>
      <c r="BI99" s="190">
        <f>IF(U99="nulová",N99,0)</f>
        <v>0</v>
      </c>
      <c r="BJ99" s="189" t="s">
        <v>84</v>
      </c>
      <c r="BK99" s="186"/>
      <c r="BL99" s="186"/>
      <c r="BM99" s="186"/>
    </row>
    <row r="100" s="1" customFormat="1" ht="18" customHeight="1">
      <c r="B100" s="44"/>
      <c r="C100" s="45"/>
      <c r="D100" s="134" t="s">
        <v>143</v>
      </c>
      <c r="E100" s="45"/>
      <c r="F100" s="45"/>
      <c r="G100" s="45"/>
      <c r="H100" s="45"/>
      <c r="I100" s="45"/>
      <c r="J100" s="45"/>
      <c r="K100" s="45"/>
      <c r="L100" s="45"/>
      <c r="M100" s="45"/>
      <c r="N100" s="135">
        <f>ROUND(N88*T100,2)</f>
        <v>0</v>
      </c>
      <c r="O100" s="136"/>
      <c r="P100" s="136"/>
      <c r="Q100" s="136"/>
      <c r="R100" s="46"/>
      <c r="S100" s="186"/>
      <c r="T100" s="191"/>
      <c r="U100" s="192" t="s">
        <v>41</v>
      </c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9" t="s">
        <v>144</v>
      </c>
      <c r="AZ100" s="186"/>
      <c r="BA100" s="186"/>
      <c r="BB100" s="186"/>
      <c r="BC100" s="186"/>
      <c r="BD100" s="186"/>
      <c r="BE100" s="190">
        <f>IF(U100="základní",N100,0)</f>
        <v>0</v>
      </c>
      <c r="BF100" s="190">
        <f>IF(U100="snížená",N100,0)</f>
        <v>0</v>
      </c>
      <c r="BG100" s="190">
        <f>IF(U100="zákl. přenesená",N100,0)</f>
        <v>0</v>
      </c>
      <c r="BH100" s="190">
        <f>IF(U100="sníž. přenesená",N100,0)</f>
        <v>0</v>
      </c>
      <c r="BI100" s="190">
        <f>IF(U100="nulová",N100,0)</f>
        <v>0</v>
      </c>
      <c r="BJ100" s="189" t="s">
        <v>84</v>
      </c>
      <c r="BK100" s="186"/>
      <c r="BL100" s="186"/>
      <c r="BM100" s="186"/>
    </row>
    <row r="101" s="1" customForma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  <c r="T101" s="169"/>
      <c r="U101" s="169"/>
    </row>
    <row r="102" s="1" customFormat="1" ht="29.28" customHeight="1">
      <c r="B102" s="44"/>
      <c r="C102" s="148" t="s">
        <v>115</v>
      </c>
      <c r="D102" s="149"/>
      <c r="E102" s="149"/>
      <c r="F102" s="149"/>
      <c r="G102" s="149"/>
      <c r="H102" s="149"/>
      <c r="I102" s="149"/>
      <c r="J102" s="149"/>
      <c r="K102" s="149"/>
      <c r="L102" s="150">
        <f>ROUND(SUM(N88+N94),2)</f>
        <v>0</v>
      </c>
      <c r="M102" s="150"/>
      <c r="N102" s="150"/>
      <c r="O102" s="150"/>
      <c r="P102" s="150"/>
      <c r="Q102" s="150"/>
      <c r="R102" s="46"/>
      <c r="T102" s="169"/>
      <c r="U102" s="169"/>
    </row>
    <row r="103" s="1" customFormat="1" ht="6.96" customHeight="1">
      <c r="B103" s="73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5"/>
      <c r="T103" s="169"/>
      <c r="U103" s="169"/>
    </row>
    <row r="107" s="1" customFormat="1" ht="6.96" customHeight="1">
      <c r="B107" s="76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8"/>
    </row>
    <row r="108" s="1" customFormat="1" ht="36.96" customHeight="1">
      <c r="B108" s="44"/>
      <c r="C108" s="25" t="s">
        <v>145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="1" customFormat="1" ht="6.96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="1" customFormat="1" ht="30" customHeight="1">
      <c r="B110" s="44"/>
      <c r="C110" s="36" t="s">
        <v>19</v>
      </c>
      <c r="D110" s="45"/>
      <c r="E110" s="45"/>
      <c r="F110" s="153" t="str">
        <f>F6</f>
        <v>Odvětrání svářecích pracovišť na odloučeném pracovišti Tehov 39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45"/>
      <c r="R110" s="46"/>
    </row>
    <row r="111" s="1" customFormat="1" ht="36.96" customHeight="1">
      <c r="B111" s="44"/>
      <c r="C111" s="83" t="s">
        <v>123</v>
      </c>
      <c r="D111" s="45"/>
      <c r="E111" s="45"/>
      <c r="F111" s="85" t="str">
        <f>F7</f>
        <v>02 - plyn</v>
      </c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="1" customFormat="1" ht="6.96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="1" customFormat="1" ht="18" customHeight="1">
      <c r="B113" s="44"/>
      <c r="C113" s="36" t="s">
        <v>24</v>
      </c>
      <c r="D113" s="45"/>
      <c r="E113" s="45"/>
      <c r="F113" s="31" t="str">
        <f>F9</f>
        <v xml:space="preserve"> </v>
      </c>
      <c r="G113" s="45"/>
      <c r="H113" s="45"/>
      <c r="I113" s="45"/>
      <c r="J113" s="45"/>
      <c r="K113" s="36" t="s">
        <v>26</v>
      </c>
      <c r="L113" s="45"/>
      <c r="M113" s="88" t="str">
        <f>IF(O9="","",O9)</f>
        <v>2. 3. 2018</v>
      </c>
      <c r="N113" s="88"/>
      <c r="O113" s="88"/>
      <c r="P113" s="88"/>
      <c r="Q113" s="45"/>
      <c r="R113" s="46"/>
    </row>
    <row r="114" s="1" customFormat="1" ht="6.96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s="1" customFormat="1">
      <c r="B115" s="44"/>
      <c r="C115" s="36" t="s">
        <v>28</v>
      </c>
      <c r="D115" s="45"/>
      <c r="E115" s="45"/>
      <c r="F115" s="31" t="str">
        <f>E12</f>
        <v xml:space="preserve"> </v>
      </c>
      <c r="G115" s="45"/>
      <c r="H115" s="45"/>
      <c r="I115" s="45"/>
      <c r="J115" s="45"/>
      <c r="K115" s="36" t="s">
        <v>33</v>
      </c>
      <c r="L115" s="45"/>
      <c r="M115" s="31" t="str">
        <f>E18</f>
        <v xml:space="preserve"> </v>
      </c>
      <c r="N115" s="31"/>
      <c r="O115" s="31"/>
      <c r="P115" s="31"/>
      <c r="Q115" s="31"/>
      <c r="R115" s="46"/>
    </row>
    <row r="116" s="1" customFormat="1" ht="14.4" customHeight="1">
      <c r="B116" s="44"/>
      <c r="C116" s="36" t="s">
        <v>31</v>
      </c>
      <c r="D116" s="45"/>
      <c r="E116" s="45"/>
      <c r="F116" s="31" t="str">
        <f>IF(E15="","",E15)</f>
        <v>Vyplň údaj</v>
      </c>
      <c r="G116" s="45"/>
      <c r="H116" s="45"/>
      <c r="I116" s="45"/>
      <c r="J116" s="45"/>
      <c r="K116" s="36" t="s">
        <v>35</v>
      </c>
      <c r="L116" s="45"/>
      <c r="M116" s="31" t="str">
        <f>E21</f>
        <v xml:space="preserve"> </v>
      </c>
      <c r="N116" s="31"/>
      <c r="O116" s="31"/>
      <c r="P116" s="31"/>
      <c r="Q116" s="31"/>
      <c r="R116" s="46"/>
    </row>
    <row r="117" s="1" customFormat="1" ht="10.32" customHeight="1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</row>
    <row r="118" s="8" customFormat="1" ht="29.28" customHeight="1">
      <c r="B118" s="193"/>
      <c r="C118" s="194" t="s">
        <v>146</v>
      </c>
      <c r="D118" s="195" t="s">
        <v>147</v>
      </c>
      <c r="E118" s="195" t="s">
        <v>58</v>
      </c>
      <c r="F118" s="195" t="s">
        <v>148</v>
      </c>
      <c r="G118" s="195"/>
      <c r="H118" s="195"/>
      <c r="I118" s="195"/>
      <c r="J118" s="195" t="s">
        <v>149</v>
      </c>
      <c r="K118" s="195" t="s">
        <v>150</v>
      </c>
      <c r="L118" s="195" t="s">
        <v>151</v>
      </c>
      <c r="M118" s="195"/>
      <c r="N118" s="195" t="s">
        <v>128</v>
      </c>
      <c r="O118" s="195"/>
      <c r="P118" s="195"/>
      <c r="Q118" s="196"/>
      <c r="R118" s="197"/>
      <c r="T118" s="104" t="s">
        <v>152</v>
      </c>
      <c r="U118" s="105" t="s">
        <v>40</v>
      </c>
      <c r="V118" s="105" t="s">
        <v>153</v>
      </c>
      <c r="W118" s="105" t="s">
        <v>154</v>
      </c>
      <c r="X118" s="105" t="s">
        <v>155</v>
      </c>
      <c r="Y118" s="105" t="s">
        <v>156</v>
      </c>
      <c r="Z118" s="105" t="s">
        <v>157</v>
      </c>
      <c r="AA118" s="106" t="s">
        <v>158</v>
      </c>
    </row>
    <row r="119" s="1" customFormat="1" ht="29.28" customHeight="1">
      <c r="B119" s="44"/>
      <c r="C119" s="108" t="s">
        <v>125</v>
      </c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198">
        <f>BK119</f>
        <v>0</v>
      </c>
      <c r="O119" s="199"/>
      <c r="P119" s="199"/>
      <c r="Q119" s="199"/>
      <c r="R119" s="46"/>
      <c r="T119" s="107"/>
      <c r="U119" s="65"/>
      <c r="V119" s="65"/>
      <c r="W119" s="200">
        <f>W120+W134+W153+W181+W188</f>
        <v>0</v>
      </c>
      <c r="X119" s="65"/>
      <c r="Y119" s="200">
        <f>Y120+Y134+Y153+Y181+Y188</f>
        <v>0</v>
      </c>
      <c r="Z119" s="65"/>
      <c r="AA119" s="201">
        <f>AA120+AA134+AA153+AA181+AA188</f>
        <v>0</v>
      </c>
      <c r="AT119" s="20" t="s">
        <v>75</v>
      </c>
      <c r="AU119" s="20" t="s">
        <v>130</v>
      </c>
      <c r="BK119" s="202">
        <f>BK120+BK134+BK153+BK181+BK188</f>
        <v>0</v>
      </c>
    </row>
    <row r="120" s="9" customFormat="1" ht="37.44" customHeight="1">
      <c r="B120" s="203"/>
      <c r="C120" s="204"/>
      <c r="D120" s="205" t="s">
        <v>483</v>
      </c>
      <c r="E120" s="205"/>
      <c r="F120" s="205"/>
      <c r="G120" s="205"/>
      <c r="H120" s="205"/>
      <c r="I120" s="205"/>
      <c r="J120" s="205"/>
      <c r="K120" s="205"/>
      <c r="L120" s="205"/>
      <c r="M120" s="205"/>
      <c r="N120" s="241">
        <f>BK120</f>
        <v>0</v>
      </c>
      <c r="O120" s="242"/>
      <c r="P120" s="242"/>
      <c r="Q120" s="242"/>
      <c r="R120" s="207"/>
      <c r="T120" s="208"/>
      <c r="U120" s="204"/>
      <c r="V120" s="204"/>
      <c r="W120" s="209">
        <f>SUM(W121:W133)</f>
        <v>0</v>
      </c>
      <c r="X120" s="204"/>
      <c r="Y120" s="209">
        <f>SUM(Y121:Y133)</f>
        <v>0</v>
      </c>
      <c r="Z120" s="204"/>
      <c r="AA120" s="210">
        <f>SUM(AA121:AA133)</f>
        <v>0</v>
      </c>
      <c r="AR120" s="211" t="s">
        <v>84</v>
      </c>
      <c r="AT120" s="212" t="s">
        <v>75</v>
      </c>
      <c r="AU120" s="212" t="s">
        <v>76</v>
      </c>
      <c r="AY120" s="211" t="s">
        <v>160</v>
      </c>
      <c r="BK120" s="213">
        <f>SUM(BK121:BK133)</f>
        <v>0</v>
      </c>
    </row>
    <row r="121" s="1" customFormat="1" ht="16.5" customHeight="1">
      <c r="B121" s="44"/>
      <c r="C121" s="217" t="s">
        <v>84</v>
      </c>
      <c r="D121" s="217" t="s">
        <v>161</v>
      </c>
      <c r="E121" s="218" t="s">
        <v>487</v>
      </c>
      <c r="F121" s="219" t="s">
        <v>488</v>
      </c>
      <c r="G121" s="219"/>
      <c r="H121" s="219"/>
      <c r="I121" s="219"/>
      <c r="J121" s="220" t="s">
        <v>489</v>
      </c>
      <c r="K121" s="221">
        <v>3</v>
      </c>
      <c r="L121" s="222">
        <v>0</v>
      </c>
      <c r="M121" s="223"/>
      <c r="N121" s="224">
        <f>ROUND(L121*K121,2)</f>
        <v>0</v>
      </c>
      <c r="O121" s="224"/>
      <c r="P121" s="224"/>
      <c r="Q121" s="224"/>
      <c r="R121" s="46"/>
      <c r="T121" s="225" t="s">
        <v>22</v>
      </c>
      <c r="U121" s="54" t="s">
        <v>41</v>
      </c>
      <c r="V121" s="45"/>
      <c r="W121" s="226">
        <f>V121*K121</f>
        <v>0</v>
      </c>
      <c r="X121" s="226">
        <v>0</v>
      </c>
      <c r="Y121" s="226">
        <f>X121*K121</f>
        <v>0</v>
      </c>
      <c r="Z121" s="226">
        <v>0</v>
      </c>
      <c r="AA121" s="227">
        <f>Z121*K121</f>
        <v>0</v>
      </c>
      <c r="AR121" s="20" t="s">
        <v>173</v>
      </c>
      <c r="AT121" s="20" t="s">
        <v>161</v>
      </c>
      <c r="AU121" s="20" t="s">
        <v>84</v>
      </c>
      <c r="AY121" s="20" t="s">
        <v>160</v>
      </c>
      <c r="BE121" s="140">
        <f>IF(U121="základní",N121,0)</f>
        <v>0</v>
      </c>
      <c r="BF121" s="140">
        <f>IF(U121="snížená",N121,0)</f>
        <v>0</v>
      </c>
      <c r="BG121" s="140">
        <f>IF(U121="zákl. přenesená",N121,0)</f>
        <v>0</v>
      </c>
      <c r="BH121" s="140">
        <f>IF(U121="sníž. přenesená",N121,0)</f>
        <v>0</v>
      </c>
      <c r="BI121" s="140">
        <f>IF(U121="nulová",N121,0)</f>
        <v>0</v>
      </c>
      <c r="BJ121" s="20" t="s">
        <v>84</v>
      </c>
      <c r="BK121" s="140">
        <f>ROUND(L121*K121,2)</f>
        <v>0</v>
      </c>
      <c r="BL121" s="20" t="s">
        <v>173</v>
      </c>
      <c r="BM121" s="20" t="s">
        <v>121</v>
      </c>
    </row>
    <row r="122" s="1" customFormat="1" ht="16.5" customHeight="1">
      <c r="B122" s="44"/>
      <c r="C122" s="217" t="s">
        <v>121</v>
      </c>
      <c r="D122" s="217" t="s">
        <v>161</v>
      </c>
      <c r="E122" s="218" t="s">
        <v>490</v>
      </c>
      <c r="F122" s="219" t="s">
        <v>491</v>
      </c>
      <c r="G122" s="219"/>
      <c r="H122" s="219"/>
      <c r="I122" s="219"/>
      <c r="J122" s="220" t="s">
        <v>365</v>
      </c>
      <c r="K122" s="221">
        <v>14</v>
      </c>
      <c r="L122" s="222">
        <v>0</v>
      </c>
      <c r="M122" s="223"/>
      <c r="N122" s="224">
        <f>ROUND(L122*K122,2)</f>
        <v>0</v>
      </c>
      <c r="O122" s="224"/>
      <c r="P122" s="224"/>
      <c r="Q122" s="224"/>
      <c r="R122" s="46"/>
      <c r="T122" s="225" t="s">
        <v>22</v>
      </c>
      <c r="U122" s="54" t="s">
        <v>41</v>
      </c>
      <c r="V122" s="45"/>
      <c r="W122" s="226">
        <f>V122*K122</f>
        <v>0</v>
      </c>
      <c r="X122" s="226">
        <v>0</v>
      </c>
      <c r="Y122" s="226">
        <f>X122*K122</f>
        <v>0</v>
      </c>
      <c r="Z122" s="226">
        <v>0</v>
      </c>
      <c r="AA122" s="227">
        <f>Z122*K122</f>
        <v>0</v>
      </c>
      <c r="AR122" s="20" t="s">
        <v>173</v>
      </c>
      <c r="AT122" s="20" t="s">
        <v>161</v>
      </c>
      <c r="AU122" s="20" t="s">
        <v>84</v>
      </c>
      <c r="AY122" s="20" t="s">
        <v>160</v>
      </c>
      <c r="BE122" s="140">
        <f>IF(U122="základní",N122,0)</f>
        <v>0</v>
      </c>
      <c r="BF122" s="140">
        <f>IF(U122="snížená",N122,0)</f>
        <v>0</v>
      </c>
      <c r="BG122" s="140">
        <f>IF(U122="zákl. přenesená",N122,0)</f>
        <v>0</v>
      </c>
      <c r="BH122" s="140">
        <f>IF(U122="sníž. přenesená",N122,0)</f>
        <v>0</v>
      </c>
      <c r="BI122" s="140">
        <f>IF(U122="nulová",N122,0)</f>
        <v>0</v>
      </c>
      <c r="BJ122" s="20" t="s">
        <v>84</v>
      </c>
      <c r="BK122" s="140">
        <f>ROUND(L122*K122,2)</f>
        <v>0</v>
      </c>
      <c r="BL122" s="20" t="s">
        <v>173</v>
      </c>
      <c r="BM122" s="20" t="s">
        <v>173</v>
      </c>
    </row>
    <row r="123" s="1" customFormat="1" ht="16.5" customHeight="1">
      <c r="B123" s="44"/>
      <c r="C123" s="217" t="s">
        <v>169</v>
      </c>
      <c r="D123" s="217" t="s">
        <v>161</v>
      </c>
      <c r="E123" s="218" t="s">
        <v>492</v>
      </c>
      <c r="F123" s="219" t="s">
        <v>493</v>
      </c>
      <c r="G123" s="219"/>
      <c r="H123" s="219"/>
      <c r="I123" s="219"/>
      <c r="J123" s="220" t="s">
        <v>365</v>
      </c>
      <c r="K123" s="221">
        <v>2</v>
      </c>
      <c r="L123" s="222">
        <v>0</v>
      </c>
      <c r="M123" s="223"/>
      <c r="N123" s="224">
        <f>ROUND(L123*K123,2)</f>
        <v>0</v>
      </c>
      <c r="O123" s="224"/>
      <c r="P123" s="224"/>
      <c r="Q123" s="224"/>
      <c r="R123" s="46"/>
      <c r="T123" s="225" t="s">
        <v>22</v>
      </c>
      <c r="U123" s="54" t="s">
        <v>41</v>
      </c>
      <c r="V123" s="45"/>
      <c r="W123" s="226">
        <f>V123*K123</f>
        <v>0</v>
      </c>
      <c r="X123" s="226">
        <v>0</v>
      </c>
      <c r="Y123" s="226">
        <f>X123*K123</f>
        <v>0</v>
      </c>
      <c r="Z123" s="226">
        <v>0</v>
      </c>
      <c r="AA123" s="227">
        <f>Z123*K123</f>
        <v>0</v>
      </c>
      <c r="AR123" s="20" t="s">
        <v>173</v>
      </c>
      <c r="AT123" s="20" t="s">
        <v>161</v>
      </c>
      <c r="AU123" s="20" t="s">
        <v>84</v>
      </c>
      <c r="AY123" s="20" t="s">
        <v>160</v>
      </c>
      <c r="BE123" s="140">
        <f>IF(U123="základní",N123,0)</f>
        <v>0</v>
      </c>
      <c r="BF123" s="140">
        <f>IF(U123="snížená",N123,0)</f>
        <v>0</v>
      </c>
      <c r="BG123" s="140">
        <f>IF(U123="zákl. přenesená",N123,0)</f>
        <v>0</v>
      </c>
      <c r="BH123" s="140">
        <f>IF(U123="sníž. přenesená",N123,0)</f>
        <v>0</v>
      </c>
      <c r="BI123" s="140">
        <f>IF(U123="nulová",N123,0)</f>
        <v>0</v>
      </c>
      <c r="BJ123" s="20" t="s">
        <v>84</v>
      </c>
      <c r="BK123" s="140">
        <f>ROUND(L123*K123,2)</f>
        <v>0</v>
      </c>
      <c r="BL123" s="20" t="s">
        <v>173</v>
      </c>
      <c r="BM123" s="20" t="s">
        <v>215</v>
      </c>
    </row>
    <row r="124" s="1" customFormat="1" ht="16.5" customHeight="1">
      <c r="B124" s="44"/>
      <c r="C124" s="217" t="s">
        <v>173</v>
      </c>
      <c r="D124" s="217" t="s">
        <v>161</v>
      </c>
      <c r="E124" s="218" t="s">
        <v>494</v>
      </c>
      <c r="F124" s="219" t="s">
        <v>495</v>
      </c>
      <c r="G124" s="219"/>
      <c r="H124" s="219"/>
      <c r="I124" s="219"/>
      <c r="J124" s="220" t="s">
        <v>365</v>
      </c>
      <c r="K124" s="221">
        <v>3</v>
      </c>
      <c r="L124" s="222">
        <v>0</v>
      </c>
      <c r="M124" s="223"/>
      <c r="N124" s="224">
        <f>ROUND(L124*K124,2)</f>
        <v>0</v>
      </c>
      <c r="O124" s="224"/>
      <c r="P124" s="224"/>
      <c r="Q124" s="224"/>
      <c r="R124" s="46"/>
      <c r="T124" s="225" t="s">
        <v>22</v>
      </c>
      <c r="U124" s="54" t="s">
        <v>41</v>
      </c>
      <c r="V124" s="45"/>
      <c r="W124" s="226">
        <f>V124*K124</f>
        <v>0</v>
      </c>
      <c r="X124" s="226">
        <v>0</v>
      </c>
      <c r="Y124" s="226">
        <f>X124*K124</f>
        <v>0</v>
      </c>
      <c r="Z124" s="226">
        <v>0</v>
      </c>
      <c r="AA124" s="227">
        <f>Z124*K124</f>
        <v>0</v>
      </c>
      <c r="AR124" s="20" t="s">
        <v>173</v>
      </c>
      <c r="AT124" s="20" t="s">
        <v>161</v>
      </c>
      <c r="AU124" s="20" t="s">
        <v>84</v>
      </c>
      <c r="AY124" s="20" t="s">
        <v>160</v>
      </c>
      <c r="BE124" s="140">
        <f>IF(U124="základní",N124,0)</f>
        <v>0</v>
      </c>
      <c r="BF124" s="140">
        <f>IF(U124="snížená",N124,0)</f>
        <v>0</v>
      </c>
      <c r="BG124" s="140">
        <f>IF(U124="zákl. přenesená",N124,0)</f>
        <v>0</v>
      </c>
      <c r="BH124" s="140">
        <f>IF(U124="sníž. přenesená",N124,0)</f>
        <v>0</v>
      </c>
      <c r="BI124" s="140">
        <f>IF(U124="nulová",N124,0)</f>
        <v>0</v>
      </c>
      <c r="BJ124" s="20" t="s">
        <v>84</v>
      </c>
      <c r="BK124" s="140">
        <f>ROUND(L124*K124,2)</f>
        <v>0</v>
      </c>
      <c r="BL124" s="20" t="s">
        <v>173</v>
      </c>
      <c r="BM124" s="20" t="s">
        <v>213</v>
      </c>
    </row>
    <row r="125" s="1" customFormat="1" ht="16.5" customHeight="1">
      <c r="B125" s="44"/>
      <c r="C125" s="217" t="s">
        <v>159</v>
      </c>
      <c r="D125" s="217" t="s">
        <v>161</v>
      </c>
      <c r="E125" s="218" t="s">
        <v>496</v>
      </c>
      <c r="F125" s="219" t="s">
        <v>497</v>
      </c>
      <c r="G125" s="219"/>
      <c r="H125" s="219"/>
      <c r="I125" s="219"/>
      <c r="J125" s="220" t="s">
        <v>489</v>
      </c>
      <c r="K125" s="221">
        <v>1</v>
      </c>
      <c r="L125" s="222">
        <v>0</v>
      </c>
      <c r="M125" s="223"/>
      <c r="N125" s="224">
        <f>ROUND(L125*K125,2)</f>
        <v>0</v>
      </c>
      <c r="O125" s="224"/>
      <c r="P125" s="224"/>
      <c r="Q125" s="224"/>
      <c r="R125" s="46"/>
      <c r="T125" s="225" t="s">
        <v>22</v>
      </c>
      <c r="U125" s="54" t="s">
        <v>41</v>
      </c>
      <c r="V125" s="45"/>
      <c r="W125" s="226">
        <f>V125*K125</f>
        <v>0</v>
      </c>
      <c r="X125" s="226">
        <v>0</v>
      </c>
      <c r="Y125" s="226">
        <f>X125*K125</f>
        <v>0</v>
      </c>
      <c r="Z125" s="226">
        <v>0</v>
      </c>
      <c r="AA125" s="227">
        <f>Z125*K125</f>
        <v>0</v>
      </c>
      <c r="AR125" s="20" t="s">
        <v>173</v>
      </c>
      <c r="AT125" s="20" t="s">
        <v>161</v>
      </c>
      <c r="AU125" s="20" t="s">
        <v>84</v>
      </c>
      <c r="AY125" s="20" t="s">
        <v>160</v>
      </c>
      <c r="BE125" s="140">
        <f>IF(U125="základní",N125,0)</f>
        <v>0</v>
      </c>
      <c r="BF125" s="140">
        <f>IF(U125="snížená",N125,0)</f>
        <v>0</v>
      </c>
      <c r="BG125" s="140">
        <f>IF(U125="zákl. přenesená",N125,0)</f>
        <v>0</v>
      </c>
      <c r="BH125" s="140">
        <f>IF(U125="sníž. přenesená",N125,0)</f>
        <v>0</v>
      </c>
      <c r="BI125" s="140">
        <f>IF(U125="nulová",N125,0)</f>
        <v>0</v>
      </c>
      <c r="BJ125" s="20" t="s">
        <v>84</v>
      </c>
      <c r="BK125" s="140">
        <f>ROUND(L125*K125,2)</f>
        <v>0</v>
      </c>
      <c r="BL125" s="20" t="s">
        <v>173</v>
      </c>
      <c r="BM125" s="20" t="s">
        <v>247</v>
      </c>
    </row>
    <row r="126" s="1" customFormat="1" ht="16.5" customHeight="1">
      <c r="B126" s="44"/>
      <c r="C126" s="217" t="s">
        <v>215</v>
      </c>
      <c r="D126" s="217" t="s">
        <v>161</v>
      </c>
      <c r="E126" s="218" t="s">
        <v>498</v>
      </c>
      <c r="F126" s="219" t="s">
        <v>499</v>
      </c>
      <c r="G126" s="219"/>
      <c r="H126" s="219"/>
      <c r="I126" s="219"/>
      <c r="J126" s="220" t="s">
        <v>500</v>
      </c>
      <c r="K126" s="221">
        <v>1</v>
      </c>
      <c r="L126" s="222">
        <v>0</v>
      </c>
      <c r="M126" s="223"/>
      <c r="N126" s="224">
        <f>ROUND(L126*K126,2)</f>
        <v>0</v>
      </c>
      <c r="O126" s="224"/>
      <c r="P126" s="224"/>
      <c r="Q126" s="224"/>
      <c r="R126" s="46"/>
      <c r="T126" s="225" t="s">
        <v>22</v>
      </c>
      <c r="U126" s="54" t="s">
        <v>41</v>
      </c>
      <c r="V126" s="45"/>
      <c r="W126" s="226">
        <f>V126*K126</f>
        <v>0</v>
      </c>
      <c r="X126" s="226">
        <v>0</v>
      </c>
      <c r="Y126" s="226">
        <f>X126*K126</f>
        <v>0</v>
      </c>
      <c r="Z126" s="226">
        <v>0</v>
      </c>
      <c r="AA126" s="227">
        <f>Z126*K126</f>
        <v>0</v>
      </c>
      <c r="AR126" s="20" t="s">
        <v>173</v>
      </c>
      <c r="AT126" s="20" t="s">
        <v>161</v>
      </c>
      <c r="AU126" s="20" t="s">
        <v>84</v>
      </c>
      <c r="AY126" s="20" t="s">
        <v>160</v>
      </c>
      <c r="BE126" s="140">
        <f>IF(U126="základní",N126,0)</f>
        <v>0</v>
      </c>
      <c r="BF126" s="140">
        <f>IF(U126="snížená",N126,0)</f>
        <v>0</v>
      </c>
      <c r="BG126" s="140">
        <f>IF(U126="zákl. přenesená",N126,0)</f>
        <v>0</v>
      </c>
      <c r="BH126" s="140">
        <f>IF(U126="sníž. přenesená",N126,0)</f>
        <v>0</v>
      </c>
      <c r="BI126" s="140">
        <f>IF(U126="nulová",N126,0)</f>
        <v>0</v>
      </c>
      <c r="BJ126" s="20" t="s">
        <v>84</v>
      </c>
      <c r="BK126" s="140">
        <f>ROUND(L126*K126,2)</f>
        <v>0</v>
      </c>
      <c r="BL126" s="20" t="s">
        <v>173</v>
      </c>
      <c r="BM126" s="20" t="s">
        <v>255</v>
      </c>
    </row>
    <row r="127" s="1" customFormat="1" ht="16.5" customHeight="1">
      <c r="B127" s="44"/>
      <c r="C127" s="217" t="s">
        <v>236</v>
      </c>
      <c r="D127" s="217" t="s">
        <v>161</v>
      </c>
      <c r="E127" s="218" t="s">
        <v>501</v>
      </c>
      <c r="F127" s="219" t="s">
        <v>502</v>
      </c>
      <c r="G127" s="219"/>
      <c r="H127" s="219"/>
      <c r="I127" s="219"/>
      <c r="J127" s="220" t="s">
        <v>500</v>
      </c>
      <c r="K127" s="221">
        <v>7</v>
      </c>
      <c r="L127" s="222">
        <v>0</v>
      </c>
      <c r="M127" s="223"/>
      <c r="N127" s="224">
        <f>ROUND(L127*K127,2)</f>
        <v>0</v>
      </c>
      <c r="O127" s="224"/>
      <c r="P127" s="224"/>
      <c r="Q127" s="224"/>
      <c r="R127" s="46"/>
      <c r="T127" s="225" t="s">
        <v>22</v>
      </c>
      <c r="U127" s="54" t="s">
        <v>41</v>
      </c>
      <c r="V127" s="45"/>
      <c r="W127" s="226">
        <f>V127*K127</f>
        <v>0</v>
      </c>
      <c r="X127" s="226">
        <v>0</v>
      </c>
      <c r="Y127" s="226">
        <f>X127*K127</f>
        <v>0</v>
      </c>
      <c r="Z127" s="226">
        <v>0</v>
      </c>
      <c r="AA127" s="227">
        <f>Z127*K127</f>
        <v>0</v>
      </c>
      <c r="AR127" s="20" t="s">
        <v>173</v>
      </c>
      <c r="AT127" s="20" t="s">
        <v>161</v>
      </c>
      <c r="AU127" s="20" t="s">
        <v>84</v>
      </c>
      <c r="AY127" s="20" t="s">
        <v>160</v>
      </c>
      <c r="BE127" s="140">
        <f>IF(U127="základní",N127,0)</f>
        <v>0</v>
      </c>
      <c r="BF127" s="140">
        <f>IF(U127="snížená",N127,0)</f>
        <v>0</v>
      </c>
      <c r="BG127" s="140">
        <f>IF(U127="zákl. přenesená",N127,0)</f>
        <v>0</v>
      </c>
      <c r="BH127" s="140">
        <f>IF(U127="sníž. přenesená",N127,0)</f>
        <v>0</v>
      </c>
      <c r="BI127" s="140">
        <f>IF(U127="nulová",N127,0)</f>
        <v>0</v>
      </c>
      <c r="BJ127" s="20" t="s">
        <v>84</v>
      </c>
      <c r="BK127" s="140">
        <f>ROUND(L127*K127,2)</f>
        <v>0</v>
      </c>
      <c r="BL127" s="20" t="s">
        <v>173</v>
      </c>
      <c r="BM127" s="20" t="s">
        <v>263</v>
      </c>
    </row>
    <row r="128" s="1" customFormat="1" ht="16.5" customHeight="1">
      <c r="B128" s="44"/>
      <c r="C128" s="217" t="s">
        <v>213</v>
      </c>
      <c r="D128" s="217" t="s">
        <v>161</v>
      </c>
      <c r="E128" s="218" t="s">
        <v>503</v>
      </c>
      <c r="F128" s="219" t="s">
        <v>504</v>
      </c>
      <c r="G128" s="219"/>
      <c r="H128" s="219"/>
      <c r="I128" s="219"/>
      <c r="J128" s="220" t="s">
        <v>489</v>
      </c>
      <c r="K128" s="221">
        <v>2</v>
      </c>
      <c r="L128" s="222">
        <v>0</v>
      </c>
      <c r="M128" s="223"/>
      <c r="N128" s="224">
        <f>ROUND(L128*K128,2)</f>
        <v>0</v>
      </c>
      <c r="O128" s="224"/>
      <c r="P128" s="224"/>
      <c r="Q128" s="224"/>
      <c r="R128" s="46"/>
      <c r="T128" s="225" t="s">
        <v>22</v>
      </c>
      <c r="U128" s="54" t="s">
        <v>41</v>
      </c>
      <c r="V128" s="45"/>
      <c r="W128" s="226">
        <f>V128*K128</f>
        <v>0</v>
      </c>
      <c r="X128" s="226">
        <v>0</v>
      </c>
      <c r="Y128" s="226">
        <f>X128*K128</f>
        <v>0</v>
      </c>
      <c r="Z128" s="226">
        <v>0</v>
      </c>
      <c r="AA128" s="227">
        <f>Z128*K128</f>
        <v>0</v>
      </c>
      <c r="AR128" s="20" t="s">
        <v>173</v>
      </c>
      <c r="AT128" s="20" t="s">
        <v>161</v>
      </c>
      <c r="AU128" s="20" t="s">
        <v>84</v>
      </c>
      <c r="AY128" s="20" t="s">
        <v>160</v>
      </c>
      <c r="BE128" s="140">
        <f>IF(U128="základní",N128,0)</f>
        <v>0</v>
      </c>
      <c r="BF128" s="140">
        <f>IF(U128="snížená",N128,0)</f>
        <v>0</v>
      </c>
      <c r="BG128" s="140">
        <f>IF(U128="zákl. přenesená",N128,0)</f>
        <v>0</v>
      </c>
      <c r="BH128" s="140">
        <f>IF(U128="sníž. přenesená",N128,0)</f>
        <v>0</v>
      </c>
      <c r="BI128" s="140">
        <f>IF(U128="nulová",N128,0)</f>
        <v>0</v>
      </c>
      <c r="BJ128" s="20" t="s">
        <v>84</v>
      </c>
      <c r="BK128" s="140">
        <f>ROUND(L128*K128,2)</f>
        <v>0</v>
      </c>
      <c r="BL128" s="20" t="s">
        <v>173</v>
      </c>
      <c r="BM128" s="20" t="s">
        <v>270</v>
      </c>
    </row>
    <row r="129" s="1" customFormat="1" ht="16.5" customHeight="1">
      <c r="B129" s="44"/>
      <c r="C129" s="217" t="s">
        <v>243</v>
      </c>
      <c r="D129" s="217" t="s">
        <v>161</v>
      </c>
      <c r="E129" s="218" t="s">
        <v>505</v>
      </c>
      <c r="F129" s="219" t="s">
        <v>506</v>
      </c>
      <c r="G129" s="219"/>
      <c r="H129" s="219"/>
      <c r="I129" s="219"/>
      <c r="J129" s="220" t="s">
        <v>500</v>
      </c>
      <c r="K129" s="221">
        <v>1</v>
      </c>
      <c r="L129" s="222">
        <v>0</v>
      </c>
      <c r="M129" s="223"/>
      <c r="N129" s="224">
        <f>ROUND(L129*K129,2)</f>
        <v>0</v>
      </c>
      <c r="O129" s="224"/>
      <c r="P129" s="224"/>
      <c r="Q129" s="224"/>
      <c r="R129" s="46"/>
      <c r="T129" s="225" t="s">
        <v>22</v>
      </c>
      <c r="U129" s="54" t="s">
        <v>41</v>
      </c>
      <c r="V129" s="45"/>
      <c r="W129" s="226">
        <f>V129*K129</f>
        <v>0</v>
      </c>
      <c r="X129" s="226">
        <v>0</v>
      </c>
      <c r="Y129" s="226">
        <f>X129*K129</f>
        <v>0</v>
      </c>
      <c r="Z129" s="226">
        <v>0</v>
      </c>
      <c r="AA129" s="227">
        <f>Z129*K129</f>
        <v>0</v>
      </c>
      <c r="AR129" s="20" t="s">
        <v>173</v>
      </c>
      <c r="AT129" s="20" t="s">
        <v>161</v>
      </c>
      <c r="AU129" s="20" t="s">
        <v>84</v>
      </c>
      <c r="AY129" s="20" t="s">
        <v>160</v>
      </c>
      <c r="BE129" s="140">
        <f>IF(U129="základní",N129,0)</f>
        <v>0</v>
      </c>
      <c r="BF129" s="140">
        <f>IF(U129="snížená",N129,0)</f>
        <v>0</v>
      </c>
      <c r="BG129" s="140">
        <f>IF(U129="zákl. přenesená",N129,0)</f>
        <v>0</v>
      </c>
      <c r="BH129" s="140">
        <f>IF(U129="sníž. přenesená",N129,0)</f>
        <v>0</v>
      </c>
      <c r="BI129" s="140">
        <f>IF(U129="nulová",N129,0)</f>
        <v>0</v>
      </c>
      <c r="BJ129" s="20" t="s">
        <v>84</v>
      </c>
      <c r="BK129" s="140">
        <f>ROUND(L129*K129,2)</f>
        <v>0</v>
      </c>
      <c r="BL129" s="20" t="s">
        <v>173</v>
      </c>
      <c r="BM129" s="20" t="s">
        <v>278</v>
      </c>
    </row>
    <row r="130" s="1" customFormat="1" ht="25.5" customHeight="1">
      <c r="B130" s="44"/>
      <c r="C130" s="217" t="s">
        <v>247</v>
      </c>
      <c r="D130" s="217" t="s">
        <v>161</v>
      </c>
      <c r="E130" s="218" t="s">
        <v>507</v>
      </c>
      <c r="F130" s="219" t="s">
        <v>508</v>
      </c>
      <c r="G130" s="219"/>
      <c r="H130" s="219"/>
      <c r="I130" s="219"/>
      <c r="J130" s="220" t="s">
        <v>365</v>
      </c>
      <c r="K130" s="221">
        <v>10</v>
      </c>
      <c r="L130" s="222">
        <v>0</v>
      </c>
      <c r="M130" s="223"/>
      <c r="N130" s="224">
        <f>ROUND(L130*K130,2)</f>
        <v>0</v>
      </c>
      <c r="O130" s="224"/>
      <c r="P130" s="224"/>
      <c r="Q130" s="224"/>
      <c r="R130" s="46"/>
      <c r="T130" s="225" t="s">
        <v>22</v>
      </c>
      <c r="U130" s="54" t="s">
        <v>41</v>
      </c>
      <c r="V130" s="45"/>
      <c r="W130" s="226">
        <f>V130*K130</f>
        <v>0</v>
      </c>
      <c r="X130" s="226">
        <v>0</v>
      </c>
      <c r="Y130" s="226">
        <f>X130*K130</f>
        <v>0</v>
      </c>
      <c r="Z130" s="226">
        <v>0</v>
      </c>
      <c r="AA130" s="227">
        <f>Z130*K130</f>
        <v>0</v>
      </c>
      <c r="AR130" s="20" t="s">
        <v>173</v>
      </c>
      <c r="AT130" s="20" t="s">
        <v>161</v>
      </c>
      <c r="AU130" s="20" t="s">
        <v>84</v>
      </c>
      <c r="AY130" s="20" t="s">
        <v>160</v>
      </c>
      <c r="BE130" s="140">
        <f>IF(U130="základní",N130,0)</f>
        <v>0</v>
      </c>
      <c r="BF130" s="140">
        <f>IF(U130="snížená",N130,0)</f>
        <v>0</v>
      </c>
      <c r="BG130" s="140">
        <f>IF(U130="zákl. přenesená",N130,0)</f>
        <v>0</v>
      </c>
      <c r="BH130" s="140">
        <f>IF(U130="sníž. přenesená",N130,0)</f>
        <v>0</v>
      </c>
      <c r="BI130" s="140">
        <f>IF(U130="nulová",N130,0)</f>
        <v>0</v>
      </c>
      <c r="BJ130" s="20" t="s">
        <v>84</v>
      </c>
      <c r="BK130" s="140">
        <f>ROUND(L130*K130,2)</f>
        <v>0</v>
      </c>
      <c r="BL130" s="20" t="s">
        <v>173</v>
      </c>
      <c r="BM130" s="20" t="s">
        <v>287</v>
      </c>
    </row>
    <row r="131" s="1" customFormat="1" ht="25.5" customHeight="1">
      <c r="B131" s="44"/>
      <c r="C131" s="217" t="s">
        <v>251</v>
      </c>
      <c r="D131" s="217" t="s">
        <v>161</v>
      </c>
      <c r="E131" s="218" t="s">
        <v>509</v>
      </c>
      <c r="F131" s="219" t="s">
        <v>510</v>
      </c>
      <c r="G131" s="219"/>
      <c r="H131" s="219"/>
      <c r="I131" s="219"/>
      <c r="J131" s="220" t="s">
        <v>489</v>
      </c>
      <c r="K131" s="221">
        <v>1</v>
      </c>
      <c r="L131" s="222">
        <v>0</v>
      </c>
      <c r="M131" s="223"/>
      <c r="N131" s="224">
        <f>ROUND(L131*K131,2)</f>
        <v>0</v>
      </c>
      <c r="O131" s="224"/>
      <c r="P131" s="224"/>
      <c r="Q131" s="224"/>
      <c r="R131" s="46"/>
      <c r="T131" s="225" t="s">
        <v>22</v>
      </c>
      <c r="U131" s="54" t="s">
        <v>41</v>
      </c>
      <c r="V131" s="45"/>
      <c r="W131" s="226">
        <f>V131*K131</f>
        <v>0</v>
      </c>
      <c r="X131" s="226">
        <v>0</v>
      </c>
      <c r="Y131" s="226">
        <f>X131*K131</f>
        <v>0</v>
      </c>
      <c r="Z131" s="226">
        <v>0</v>
      </c>
      <c r="AA131" s="227">
        <f>Z131*K131</f>
        <v>0</v>
      </c>
      <c r="AR131" s="20" t="s">
        <v>173</v>
      </c>
      <c r="AT131" s="20" t="s">
        <v>161</v>
      </c>
      <c r="AU131" s="20" t="s">
        <v>84</v>
      </c>
      <c r="AY131" s="20" t="s">
        <v>160</v>
      </c>
      <c r="BE131" s="140">
        <f>IF(U131="základní",N131,0)</f>
        <v>0</v>
      </c>
      <c r="BF131" s="140">
        <f>IF(U131="snížená",N131,0)</f>
        <v>0</v>
      </c>
      <c r="BG131" s="140">
        <f>IF(U131="zákl. přenesená",N131,0)</f>
        <v>0</v>
      </c>
      <c r="BH131" s="140">
        <f>IF(U131="sníž. přenesená",N131,0)</f>
        <v>0</v>
      </c>
      <c r="BI131" s="140">
        <f>IF(U131="nulová",N131,0)</f>
        <v>0</v>
      </c>
      <c r="BJ131" s="20" t="s">
        <v>84</v>
      </c>
      <c r="BK131" s="140">
        <f>ROUND(L131*K131,2)</f>
        <v>0</v>
      </c>
      <c r="BL131" s="20" t="s">
        <v>173</v>
      </c>
      <c r="BM131" s="20" t="s">
        <v>294</v>
      </c>
    </row>
    <row r="132" s="1" customFormat="1" ht="16.5" customHeight="1">
      <c r="B132" s="44"/>
      <c r="C132" s="217" t="s">
        <v>255</v>
      </c>
      <c r="D132" s="217" t="s">
        <v>161</v>
      </c>
      <c r="E132" s="218" t="s">
        <v>511</v>
      </c>
      <c r="F132" s="219" t="s">
        <v>512</v>
      </c>
      <c r="G132" s="219"/>
      <c r="H132" s="219"/>
      <c r="I132" s="219"/>
      <c r="J132" s="220" t="s">
        <v>365</v>
      </c>
      <c r="K132" s="221">
        <v>1</v>
      </c>
      <c r="L132" s="222">
        <v>0</v>
      </c>
      <c r="M132" s="223"/>
      <c r="N132" s="224">
        <f>ROUND(L132*K132,2)</f>
        <v>0</v>
      </c>
      <c r="O132" s="224"/>
      <c r="P132" s="224"/>
      <c r="Q132" s="224"/>
      <c r="R132" s="46"/>
      <c r="T132" s="225" t="s">
        <v>22</v>
      </c>
      <c r="U132" s="54" t="s">
        <v>41</v>
      </c>
      <c r="V132" s="45"/>
      <c r="W132" s="226">
        <f>V132*K132</f>
        <v>0</v>
      </c>
      <c r="X132" s="226">
        <v>0</v>
      </c>
      <c r="Y132" s="226">
        <f>X132*K132</f>
        <v>0</v>
      </c>
      <c r="Z132" s="226">
        <v>0</v>
      </c>
      <c r="AA132" s="227">
        <f>Z132*K132</f>
        <v>0</v>
      </c>
      <c r="AR132" s="20" t="s">
        <v>173</v>
      </c>
      <c r="AT132" s="20" t="s">
        <v>161</v>
      </c>
      <c r="AU132" s="20" t="s">
        <v>84</v>
      </c>
      <c r="AY132" s="20" t="s">
        <v>160</v>
      </c>
      <c r="BE132" s="140">
        <f>IF(U132="základní",N132,0)</f>
        <v>0</v>
      </c>
      <c r="BF132" s="140">
        <f>IF(U132="snížená",N132,0)</f>
        <v>0</v>
      </c>
      <c r="BG132" s="140">
        <f>IF(U132="zákl. přenesená",N132,0)</f>
        <v>0</v>
      </c>
      <c r="BH132" s="140">
        <f>IF(U132="sníž. přenesená",N132,0)</f>
        <v>0</v>
      </c>
      <c r="BI132" s="140">
        <f>IF(U132="nulová",N132,0)</f>
        <v>0</v>
      </c>
      <c r="BJ132" s="20" t="s">
        <v>84</v>
      </c>
      <c r="BK132" s="140">
        <f>ROUND(L132*K132,2)</f>
        <v>0</v>
      </c>
      <c r="BL132" s="20" t="s">
        <v>173</v>
      </c>
      <c r="BM132" s="20" t="s">
        <v>302</v>
      </c>
    </row>
    <row r="133" s="1" customFormat="1" ht="16.5" customHeight="1">
      <c r="B133" s="44"/>
      <c r="C133" s="217" t="s">
        <v>259</v>
      </c>
      <c r="D133" s="217" t="s">
        <v>161</v>
      </c>
      <c r="E133" s="218" t="s">
        <v>513</v>
      </c>
      <c r="F133" s="219" t="s">
        <v>514</v>
      </c>
      <c r="G133" s="219"/>
      <c r="H133" s="219"/>
      <c r="I133" s="219"/>
      <c r="J133" s="220" t="s">
        <v>500</v>
      </c>
      <c r="K133" s="221">
        <v>1</v>
      </c>
      <c r="L133" s="222">
        <v>0</v>
      </c>
      <c r="M133" s="223"/>
      <c r="N133" s="224">
        <f>ROUND(L133*K133,2)</f>
        <v>0</v>
      </c>
      <c r="O133" s="224"/>
      <c r="P133" s="224"/>
      <c r="Q133" s="224"/>
      <c r="R133" s="46"/>
      <c r="T133" s="225" t="s">
        <v>22</v>
      </c>
      <c r="U133" s="54" t="s">
        <v>41</v>
      </c>
      <c r="V133" s="45"/>
      <c r="W133" s="226">
        <f>V133*K133</f>
        <v>0</v>
      </c>
      <c r="X133" s="226">
        <v>0</v>
      </c>
      <c r="Y133" s="226">
        <f>X133*K133</f>
        <v>0</v>
      </c>
      <c r="Z133" s="226">
        <v>0</v>
      </c>
      <c r="AA133" s="227">
        <f>Z133*K133</f>
        <v>0</v>
      </c>
      <c r="AR133" s="20" t="s">
        <v>173</v>
      </c>
      <c r="AT133" s="20" t="s">
        <v>161</v>
      </c>
      <c r="AU133" s="20" t="s">
        <v>84</v>
      </c>
      <c r="AY133" s="20" t="s">
        <v>160</v>
      </c>
      <c r="BE133" s="140">
        <f>IF(U133="základní",N133,0)</f>
        <v>0</v>
      </c>
      <c r="BF133" s="140">
        <f>IF(U133="snížená",N133,0)</f>
        <v>0</v>
      </c>
      <c r="BG133" s="140">
        <f>IF(U133="zákl. přenesená",N133,0)</f>
        <v>0</v>
      </c>
      <c r="BH133" s="140">
        <f>IF(U133="sníž. přenesená",N133,0)</f>
        <v>0</v>
      </c>
      <c r="BI133" s="140">
        <f>IF(U133="nulová",N133,0)</f>
        <v>0</v>
      </c>
      <c r="BJ133" s="20" t="s">
        <v>84</v>
      </c>
      <c r="BK133" s="140">
        <f>ROUND(L133*K133,2)</f>
        <v>0</v>
      </c>
      <c r="BL133" s="20" t="s">
        <v>173</v>
      </c>
      <c r="BM133" s="20" t="s">
        <v>310</v>
      </c>
    </row>
    <row r="134" s="9" customFormat="1" ht="37.44" customHeight="1">
      <c r="B134" s="203"/>
      <c r="C134" s="204"/>
      <c r="D134" s="205" t="s">
        <v>484</v>
      </c>
      <c r="E134" s="205"/>
      <c r="F134" s="205"/>
      <c r="G134" s="205"/>
      <c r="H134" s="205"/>
      <c r="I134" s="205"/>
      <c r="J134" s="205"/>
      <c r="K134" s="205"/>
      <c r="L134" s="205"/>
      <c r="M134" s="205"/>
      <c r="N134" s="243">
        <f>BK134</f>
        <v>0</v>
      </c>
      <c r="O134" s="244"/>
      <c r="P134" s="244"/>
      <c r="Q134" s="244"/>
      <c r="R134" s="207"/>
      <c r="T134" s="208"/>
      <c r="U134" s="204"/>
      <c r="V134" s="204"/>
      <c r="W134" s="209">
        <f>SUM(W135:W152)</f>
        <v>0</v>
      </c>
      <c r="X134" s="204"/>
      <c r="Y134" s="209">
        <f>SUM(Y135:Y152)</f>
        <v>0</v>
      </c>
      <c r="Z134" s="204"/>
      <c r="AA134" s="210">
        <f>SUM(AA135:AA152)</f>
        <v>0</v>
      </c>
      <c r="AR134" s="211" t="s">
        <v>84</v>
      </c>
      <c r="AT134" s="212" t="s">
        <v>75</v>
      </c>
      <c r="AU134" s="212" t="s">
        <v>76</v>
      </c>
      <c r="AY134" s="211" t="s">
        <v>160</v>
      </c>
      <c r="BK134" s="213">
        <f>SUM(BK135:BK152)</f>
        <v>0</v>
      </c>
    </row>
    <row r="135" s="1" customFormat="1" ht="25.5" customHeight="1">
      <c r="B135" s="44"/>
      <c r="C135" s="217" t="s">
        <v>263</v>
      </c>
      <c r="D135" s="217" t="s">
        <v>161</v>
      </c>
      <c r="E135" s="218" t="s">
        <v>515</v>
      </c>
      <c r="F135" s="219" t="s">
        <v>516</v>
      </c>
      <c r="G135" s="219"/>
      <c r="H135" s="219"/>
      <c r="I135" s="219"/>
      <c r="J135" s="220" t="s">
        <v>500</v>
      </c>
      <c r="K135" s="221">
        <v>1</v>
      </c>
      <c r="L135" s="222">
        <v>0</v>
      </c>
      <c r="M135" s="223"/>
      <c r="N135" s="224">
        <f>ROUND(L135*K135,2)</f>
        <v>0</v>
      </c>
      <c r="O135" s="224"/>
      <c r="P135" s="224"/>
      <c r="Q135" s="224"/>
      <c r="R135" s="46"/>
      <c r="T135" s="225" t="s">
        <v>22</v>
      </c>
      <c r="U135" s="54" t="s">
        <v>41</v>
      </c>
      <c r="V135" s="45"/>
      <c r="W135" s="226">
        <f>V135*K135</f>
        <v>0</v>
      </c>
      <c r="X135" s="226">
        <v>0</v>
      </c>
      <c r="Y135" s="226">
        <f>X135*K135</f>
        <v>0</v>
      </c>
      <c r="Z135" s="226">
        <v>0</v>
      </c>
      <c r="AA135" s="227">
        <f>Z135*K135</f>
        <v>0</v>
      </c>
      <c r="AR135" s="20" t="s">
        <v>173</v>
      </c>
      <c r="AT135" s="20" t="s">
        <v>161</v>
      </c>
      <c r="AU135" s="20" t="s">
        <v>84</v>
      </c>
      <c r="AY135" s="20" t="s">
        <v>160</v>
      </c>
      <c r="BE135" s="140">
        <f>IF(U135="základní",N135,0)</f>
        <v>0</v>
      </c>
      <c r="BF135" s="140">
        <f>IF(U135="snížená",N135,0)</f>
        <v>0</v>
      </c>
      <c r="BG135" s="140">
        <f>IF(U135="zákl. přenesená",N135,0)</f>
        <v>0</v>
      </c>
      <c r="BH135" s="140">
        <f>IF(U135="sníž. přenesená",N135,0)</f>
        <v>0</v>
      </c>
      <c r="BI135" s="140">
        <f>IF(U135="nulová",N135,0)</f>
        <v>0</v>
      </c>
      <c r="BJ135" s="20" t="s">
        <v>84</v>
      </c>
      <c r="BK135" s="140">
        <f>ROUND(L135*K135,2)</f>
        <v>0</v>
      </c>
      <c r="BL135" s="20" t="s">
        <v>173</v>
      </c>
      <c r="BM135" s="20" t="s">
        <v>318</v>
      </c>
    </row>
    <row r="136" s="1" customFormat="1" ht="16.5" customHeight="1">
      <c r="B136" s="44"/>
      <c r="C136" s="217" t="s">
        <v>11</v>
      </c>
      <c r="D136" s="217" t="s">
        <v>161</v>
      </c>
      <c r="E136" s="218" t="s">
        <v>517</v>
      </c>
      <c r="F136" s="219" t="s">
        <v>518</v>
      </c>
      <c r="G136" s="219"/>
      <c r="H136" s="219"/>
      <c r="I136" s="219"/>
      <c r="J136" s="220" t="s">
        <v>500</v>
      </c>
      <c r="K136" s="221">
        <v>1</v>
      </c>
      <c r="L136" s="222">
        <v>0</v>
      </c>
      <c r="M136" s="223"/>
      <c r="N136" s="224">
        <f>ROUND(L136*K136,2)</f>
        <v>0</v>
      </c>
      <c r="O136" s="224"/>
      <c r="P136" s="224"/>
      <c r="Q136" s="224"/>
      <c r="R136" s="46"/>
      <c r="T136" s="225" t="s">
        <v>22</v>
      </c>
      <c r="U136" s="54" t="s">
        <v>41</v>
      </c>
      <c r="V136" s="45"/>
      <c r="W136" s="226">
        <f>V136*K136</f>
        <v>0</v>
      </c>
      <c r="X136" s="226">
        <v>0</v>
      </c>
      <c r="Y136" s="226">
        <f>X136*K136</f>
        <v>0</v>
      </c>
      <c r="Z136" s="226">
        <v>0</v>
      </c>
      <c r="AA136" s="227">
        <f>Z136*K136</f>
        <v>0</v>
      </c>
      <c r="AR136" s="20" t="s">
        <v>173</v>
      </c>
      <c r="AT136" s="20" t="s">
        <v>161</v>
      </c>
      <c r="AU136" s="20" t="s">
        <v>84</v>
      </c>
      <c r="AY136" s="20" t="s">
        <v>160</v>
      </c>
      <c r="BE136" s="140">
        <f>IF(U136="základní",N136,0)</f>
        <v>0</v>
      </c>
      <c r="BF136" s="140">
        <f>IF(U136="snížená",N136,0)</f>
        <v>0</v>
      </c>
      <c r="BG136" s="140">
        <f>IF(U136="zákl. přenesená",N136,0)</f>
        <v>0</v>
      </c>
      <c r="BH136" s="140">
        <f>IF(U136="sníž. přenesená",N136,0)</f>
        <v>0</v>
      </c>
      <c r="BI136" s="140">
        <f>IF(U136="nulová",N136,0)</f>
        <v>0</v>
      </c>
      <c r="BJ136" s="20" t="s">
        <v>84</v>
      </c>
      <c r="BK136" s="140">
        <f>ROUND(L136*K136,2)</f>
        <v>0</v>
      </c>
      <c r="BL136" s="20" t="s">
        <v>173</v>
      </c>
      <c r="BM136" s="20" t="s">
        <v>326</v>
      </c>
    </row>
    <row r="137" s="1" customFormat="1" ht="16.5" customHeight="1">
      <c r="B137" s="44"/>
      <c r="C137" s="217" t="s">
        <v>270</v>
      </c>
      <c r="D137" s="217" t="s">
        <v>161</v>
      </c>
      <c r="E137" s="218" t="s">
        <v>519</v>
      </c>
      <c r="F137" s="219" t="s">
        <v>520</v>
      </c>
      <c r="G137" s="219"/>
      <c r="H137" s="219"/>
      <c r="I137" s="219"/>
      <c r="J137" s="220" t="s">
        <v>489</v>
      </c>
      <c r="K137" s="221">
        <v>2</v>
      </c>
      <c r="L137" s="222">
        <v>0</v>
      </c>
      <c r="M137" s="223"/>
      <c r="N137" s="224">
        <f>ROUND(L137*K137,2)</f>
        <v>0</v>
      </c>
      <c r="O137" s="224"/>
      <c r="P137" s="224"/>
      <c r="Q137" s="224"/>
      <c r="R137" s="46"/>
      <c r="T137" s="225" t="s">
        <v>22</v>
      </c>
      <c r="U137" s="54" t="s">
        <v>41</v>
      </c>
      <c r="V137" s="45"/>
      <c r="W137" s="226">
        <f>V137*K137</f>
        <v>0</v>
      </c>
      <c r="X137" s="226">
        <v>0</v>
      </c>
      <c r="Y137" s="226">
        <f>X137*K137</f>
        <v>0</v>
      </c>
      <c r="Z137" s="226">
        <v>0</v>
      </c>
      <c r="AA137" s="227">
        <f>Z137*K137</f>
        <v>0</v>
      </c>
      <c r="AR137" s="20" t="s">
        <v>173</v>
      </c>
      <c r="AT137" s="20" t="s">
        <v>161</v>
      </c>
      <c r="AU137" s="20" t="s">
        <v>84</v>
      </c>
      <c r="AY137" s="20" t="s">
        <v>160</v>
      </c>
      <c r="BE137" s="140">
        <f>IF(U137="základní",N137,0)</f>
        <v>0</v>
      </c>
      <c r="BF137" s="140">
        <f>IF(U137="snížená",N137,0)</f>
        <v>0</v>
      </c>
      <c r="BG137" s="140">
        <f>IF(U137="zákl. přenesená",N137,0)</f>
        <v>0</v>
      </c>
      <c r="BH137" s="140">
        <f>IF(U137="sníž. přenesená",N137,0)</f>
        <v>0</v>
      </c>
      <c r="BI137" s="140">
        <f>IF(U137="nulová",N137,0)</f>
        <v>0</v>
      </c>
      <c r="BJ137" s="20" t="s">
        <v>84</v>
      </c>
      <c r="BK137" s="140">
        <f>ROUND(L137*K137,2)</f>
        <v>0</v>
      </c>
      <c r="BL137" s="20" t="s">
        <v>173</v>
      </c>
      <c r="BM137" s="20" t="s">
        <v>334</v>
      </c>
    </row>
    <row r="138" s="1" customFormat="1" ht="16.5" customHeight="1">
      <c r="B138" s="44"/>
      <c r="C138" s="217" t="s">
        <v>274</v>
      </c>
      <c r="D138" s="217" t="s">
        <v>161</v>
      </c>
      <c r="E138" s="218" t="s">
        <v>521</v>
      </c>
      <c r="F138" s="219" t="s">
        <v>522</v>
      </c>
      <c r="G138" s="219"/>
      <c r="H138" s="219"/>
      <c r="I138" s="219"/>
      <c r="J138" s="220" t="s">
        <v>500</v>
      </c>
      <c r="K138" s="221">
        <v>2</v>
      </c>
      <c r="L138" s="222">
        <v>0</v>
      </c>
      <c r="M138" s="223"/>
      <c r="N138" s="224">
        <f>ROUND(L138*K138,2)</f>
        <v>0</v>
      </c>
      <c r="O138" s="224"/>
      <c r="P138" s="224"/>
      <c r="Q138" s="224"/>
      <c r="R138" s="46"/>
      <c r="T138" s="225" t="s">
        <v>22</v>
      </c>
      <c r="U138" s="54" t="s">
        <v>41</v>
      </c>
      <c r="V138" s="45"/>
      <c r="W138" s="226">
        <f>V138*K138</f>
        <v>0</v>
      </c>
      <c r="X138" s="226">
        <v>0</v>
      </c>
      <c r="Y138" s="226">
        <f>X138*K138</f>
        <v>0</v>
      </c>
      <c r="Z138" s="226">
        <v>0</v>
      </c>
      <c r="AA138" s="227">
        <f>Z138*K138</f>
        <v>0</v>
      </c>
      <c r="AR138" s="20" t="s">
        <v>173</v>
      </c>
      <c r="AT138" s="20" t="s">
        <v>161</v>
      </c>
      <c r="AU138" s="20" t="s">
        <v>84</v>
      </c>
      <c r="AY138" s="20" t="s">
        <v>160</v>
      </c>
      <c r="BE138" s="140">
        <f>IF(U138="základní",N138,0)</f>
        <v>0</v>
      </c>
      <c r="BF138" s="140">
        <f>IF(U138="snížená",N138,0)</f>
        <v>0</v>
      </c>
      <c r="BG138" s="140">
        <f>IF(U138="zákl. přenesená",N138,0)</f>
        <v>0</v>
      </c>
      <c r="BH138" s="140">
        <f>IF(U138="sníž. přenesená",N138,0)</f>
        <v>0</v>
      </c>
      <c r="BI138" s="140">
        <f>IF(U138="nulová",N138,0)</f>
        <v>0</v>
      </c>
      <c r="BJ138" s="20" t="s">
        <v>84</v>
      </c>
      <c r="BK138" s="140">
        <f>ROUND(L138*K138,2)</f>
        <v>0</v>
      </c>
      <c r="BL138" s="20" t="s">
        <v>173</v>
      </c>
      <c r="BM138" s="20" t="s">
        <v>342</v>
      </c>
    </row>
    <row r="139" s="1" customFormat="1" ht="16.5" customHeight="1">
      <c r="B139" s="44"/>
      <c r="C139" s="217" t="s">
        <v>278</v>
      </c>
      <c r="D139" s="217" t="s">
        <v>161</v>
      </c>
      <c r="E139" s="218" t="s">
        <v>523</v>
      </c>
      <c r="F139" s="219" t="s">
        <v>524</v>
      </c>
      <c r="G139" s="219"/>
      <c r="H139" s="219"/>
      <c r="I139" s="219"/>
      <c r="J139" s="220" t="s">
        <v>500</v>
      </c>
      <c r="K139" s="221">
        <v>2</v>
      </c>
      <c r="L139" s="222">
        <v>0</v>
      </c>
      <c r="M139" s="223"/>
      <c r="N139" s="224">
        <f>ROUND(L139*K139,2)</f>
        <v>0</v>
      </c>
      <c r="O139" s="224"/>
      <c r="P139" s="224"/>
      <c r="Q139" s="224"/>
      <c r="R139" s="46"/>
      <c r="T139" s="225" t="s">
        <v>22</v>
      </c>
      <c r="U139" s="54" t="s">
        <v>41</v>
      </c>
      <c r="V139" s="45"/>
      <c r="W139" s="226">
        <f>V139*K139</f>
        <v>0</v>
      </c>
      <c r="X139" s="226">
        <v>0</v>
      </c>
      <c r="Y139" s="226">
        <f>X139*K139</f>
        <v>0</v>
      </c>
      <c r="Z139" s="226">
        <v>0</v>
      </c>
      <c r="AA139" s="227">
        <f>Z139*K139</f>
        <v>0</v>
      </c>
      <c r="AR139" s="20" t="s">
        <v>173</v>
      </c>
      <c r="AT139" s="20" t="s">
        <v>161</v>
      </c>
      <c r="AU139" s="20" t="s">
        <v>84</v>
      </c>
      <c r="AY139" s="20" t="s">
        <v>160</v>
      </c>
      <c r="BE139" s="140">
        <f>IF(U139="základní",N139,0)</f>
        <v>0</v>
      </c>
      <c r="BF139" s="140">
        <f>IF(U139="snížená",N139,0)</f>
        <v>0</v>
      </c>
      <c r="BG139" s="140">
        <f>IF(U139="zákl. přenesená",N139,0)</f>
        <v>0</v>
      </c>
      <c r="BH139" s="140">
        <f>IF(U139="sníž. přenesená",N139,0)</f>
        <v>0</v>
      </c>
      <c r="BI139" s="140">
        <f>IF(U139="nulová",N139,0)</f>
        <v>0</v>
      </c>
      <c r="BJ139" s="20" t="s">
        <v>84</v>
      </c>
      <c r="BK139" s="140">
        <f>ROUND(L139*K139,2)</f>
        <v>0</v>
      </c>
      <c r="BL139" s="20" t="s">
        <v>173</v>
      </c>
      <c r="BM139" s="20" t="s">
        <v>350</v>
      </c>
    </row>
    <row r="140" s="1" customFormat="1" ht="25.5" customHeight="1">
      <c r="B140" s="44"/>
      <c r="C140" s="217" t="s">
        <v>282</v>
      </c>
      <c r="D140" s="217" t="s">
        <v>161</v>
      </c>
      <c r="E140" s="218" t="s">
        <v>525</v>
      </c>
      <c r="F140" s="219" t="s">
        <v>526</v>
      </c>
      <c r="G140" s="219"/>
      <c r="H140" s="219"/>
      <c r="I140" s="219"/>
      <c r="J140" s="220" t="s">
        <v>500</v>
      </c>
      <c r="K140" s="221">
        <v>1</v>
      </c>
      <c r="L140" s="222">
        <v>0</v>
      </c>
      <c r="M140" s="223"/>
      <c r="N140" s="224">
        <f>ROUND(L140*K140,2)</f>
        <v>0</v>
      </c>
      <c r="O140" s="224"/>
      <c r="P140" s="224"/>
      <c r="Q140" s="224"/>
      <c r="R140" s="46"/>
      <c r="T140" s="225" t="s">
        <v>22</v>
      </c>
      <c r="U140" s="54" t="s">
        <v>41</v>
      </c>
      <c r="V140" s="45"/>
      <c r="W140" s="226">
        <f>V140*K140</f>
        <v>0</v>
      </c>
      <c r="X140" s="226">
        <v>0</v>
      </c>
      <c r="Y140" s="226">
        <f>X140*K140</f>
        <v>0</v>
      </c>
      <c r="Z140" s="226">
        <v>0</v>
      </c>
      <c r="AA140" s="227">
        <f>Z140*K140</f>
        <v>0</v>
      </c>
      <c r="AR140" s="20" t="s">
        <v>173</v>
      </c>
      <c r="AT140" s="20" t="s">
        <v>161</v>
      </c>
      <c r="AU140" s="20" t="s">
        <v>84</v>
      </c>
      <c r="AY140" s="20" t="s">
        <v>160</v>
      </c>
      <c r="BE140" s="140">
        <f>IF(U140="základní",N140,0)</f>
        <v>0</v>
      </c>
      <c r="BF140" s="140">
        <f>IF(U140="snížená",N140,0)</f>
        <v>0</v>
      </c>
      <c r="BG140" s="140">
        <f>IF(U140="zákl. přenesená",N140,0)</f>
        <v>0</v>
      </c>
      <c r="BH140" s="140">
        <f>IF(U140="sníž. přenesená",N140,0)</f>
        <v>0</v>
      </c>
      <c r="BI140" s="140">
        <f>IF(U140="nulová",N140,0)</f>
        <v>0</v>
      </c>
      <c r="BJ140" s="20" t="s">
        <v>84</v>
      </c>
      <c r="BK140" s="140">
        <f>ROUND(L140*K140,2)</f>
        <v>0</v>
      </c>
      <c r="BL140" s="20" t="s">
        <v>173</v>
      </c>
      <c r="BM140" s="20" t="s">
        <v>358</v>
      </c>
    </row>
    <row r="141" s="1" customFormat="1" ht="25.5" customHeight="1">
      <c r="B141" s="44"/>
      <c r="C141" s="217" t="s">
        <v>287</v>
      </c>
      <c r="D141" s="217" t="s">
        <v>161</v>
      </c>
      <c r="E141" s="218" t="s">
        <v>527</v>
      </c>
      <c r="F141" s="219" t="s">
        <v>528</v>
      </c>
      <c r="G141" s="219"/>
      <c r="H141" s="219"/>
      <c r="I141" s="219"/>
      <c r="J141" s="220" t="s">
        <v>500</v>
      </c>
      <c r="K141" s="221">
        <v>1</v>
      </c>
      <c r="L141" s="222">
        <v>0</v>
      </c>
      <c r="M141" s="223"/>
      <c r="N141" s="224">
        <f>ROUND(L141*K141,2)</f>
        <v>0</v>
      </c>
      <c r="O141" s="224"/>
      <c r="P141" s="224"/>
      <c r="Q141" s="224"/>
      <c r="R141" s="46"/>
      <c r="T141" s="225" t="s">
        <v>22</v>
      </c>
      <c r="U141" s="54" t="s">
        <v>41</v>
      </c>
      <c r="V141" s="45"/>
      <c r="W141" s="226">
        <f>V141*K141</f>
        <v>0</v>
      </c>
      <c r="X141" s="226">
        <v>0</v>
      </c>
      <c r="Y141" s="226">
        <f>X141*K141</f>
        <v>0</v>
      </c>
      <c r="Z141" s="226">
        <v>0</v>
      </c>
      <c r="AA141" s="227">
        <f>Z141*K141</f>
        <v>0</v>
      </c>
      <c r="AR141" s="20" t="s">
        <v>173</v>
      </c>
      <c r="AT141" s="20" t="s">
        <v>161</v>
      </c>
      <c r="AU141" s="20" t="s">
        <v>84</v>
      </c>
      <c r="AY141" s="20" t="s">
        <v>160</v>
      </c>
      <c r="BE141" s="140">
        <f>IF(U141="základní",N141,0)</f>
        <v>0</v>
      </c>
      <c r="BF141" s="140">
        <f>IF(U141="snížená",N141,0)</f>
        <v>0</v>
      </c>
      <c r="BG141" s="140">
        <f>IF(U141="zákl. přenesená",N141,0)</f>
        <v>0</v>
      </c>
      <c r="BH141" s="140">
        <f>IF(U141="sníž. přenesená",N141,0)</f>
        <v>0</v>
      </c>
      <c r="BI141" s="140">
        <f>IF(U141="nulová",N141,0)</f>
        <v>0</v>
      </c>
      <c r="BJ141" s="20" t="s">
        <v>84</v>
      </c>
      <c r="BK141" s="140">
        <f>ROUND(L141*K141,2)</f>
        <v>0</v>
      </c>
      <c r="BL141" s="20" t="s">
        <v>173</v>
      </c>
      <c r="BM141" s="20" t="s">
        <v>367</v>
      </c>
    </row>
    <row r="142" s="1" customFormat="1" ht="25.5" customHeight="1">
      <c r="B142" s="44"/>
      <c r="C142" s="217" t="s">
        <v>10</v>
      </c>
      <c r="D142" s="217" t="s">
        <v>161</v>
      </c>
      <c r="E142" s="218" t="s">
        <v>529</v>
      </c>
      <c r="F142" s="219" t="s">
        <v>530</v>
      </c>
      <c r="G142" s="219"/>
      <c r="H142" s="219"/>
      <c r="I142" s="219"/>
      <c r="J142" s="220" t="s">
        <v>500</v>
      </c>
      <c r="K142" s="221">
        <v>1</v>
      </c>
      <c r="L142" s="222">
        <v>0</v>
      </c>
      <c r="M142" s="223"/>
      <c r="N142" s="224">
        <f>ROUND(L142*K142,2)</f>
        <v>0</v>
      </c>
      <c r="O142" s="224"/>
      <c r="P142" s="224"/>
      <c r="Q142" s="224"/>
      <c r="R142" s="46"/>
      <c r="T142" s="225" t="s">
        <v>22</v>
      </c>
      <c r="U142" s="54" t="s">
        <v>41</v>
      </c>
      <c r="V142" s="45"/>
      <c r="W142" s="226">
        <f>V142*K142</f>
        <v>0</v>
      </c>
      <c r="X142" s="226">
        <v>0</v>
      </c>
      <c r="Y142" s="226">
        <f>X142*K142</f>
        <v>0</v>
      </c>
      <c r="Z142" s="226">
        <v>0</v>
      </c>
      <c r="AA142" s="227">
        <f>Z142*K142</f>
        <v>0</v>
      </c>
      <c r="AR142" s="20" t="s">
        <v>173</v>
      </c>
      <c r="AT142" s="20" t="s">
        <v>161</v>
      </c>
      <c r="AU142" s="20" t="s">
        <v>84</v>
      </c>
      <c r="AY142" s="20" t="s">
        <v>160</v>
      </c>
      <c r="BE142" s="140">
        <f>IF(U142="základní",N142,0)</f>
        <v>0</v>
      </c>
      <c r="BF142" s="140">
        <f>IF(U142="snížená",N142,0)</f>
        <v>0</v>
      </c>
      <c r="BG142" s="140">
        <f>IF(U142="zákl. přenesená",N142,0)</f>
        <v>0</v>
      </c>
      <c r="BH142" s="140">
        <f>IF(U142="sníž. přenesená",N142,0)</f>
        <v>0</v>
      </c>
      <c r="BI142" s="140">
        <f>IF(U142="nulová",N142,0)</f>
        <v>0</v>
      </c>
      <c r="BJ142" s="20" t="s">
        <v>84</v>
      </c>
      <c r="BK142" s="140">
        <f>ROUND(L142*K142,2)</f>
        <v>0</v>
      </c>
      <c r="BL142" s="20" t="s">
        <v>173</v>
      </c>
      <c r="BM142" s="20" t="s">
        <v>375</v>
      </c>
    </row>
    <row r="143" s="1" customFormat="1" ht="16.5" customHeight="1">
      <c r="B143" s="44"/>
      <c r="C143" s="217" t="s">
        <v>294</v>
      </c>
      <c r="D143" s="217" t="s">
        <v>161</v>
      </c>
      <c r="E143" s="218" t="s">
        <v>531</v>
      </c>
      <c r="F143" s="219" t="s">
        <v>532</v>
      </c>
      <c r="G143" s="219"/>
      <c r="H143" s="219"/>
      <c r="I143" s="219"/>
      <c r="J143" s="220" t="s">
        <v>365</v>
      </c>
      <c r="K143" s="221">
        <v>15</v>
      </c>
      <c r="L143" s="222">
        <v>0</v>
      </c>
      <c r="M143" s="223"/>
      <c r="N143" s="224">
        <f>ROUND(L143*K143,2)</f>
        <v>0</v>
      </c>
      <c r="O143" s="224"/>
      <c r="P143" s="224"/>
      <c r="Q143" s="224"/>
      <c r="R143" s="46"/>
      <c r="T143" s="225" t="s">
        <v>22</v>
      </c>
      <c r="U143" s="54" t="s">
        <v>41</v>
      </c>
      <c r="V143" s="45"/>
      <c r="W143" s="226">
        <f>V143*K143</f>
        <v>0</v>
      </c>
      <c r="X143" s="226">
        <v>0</v>
      </c>
      <c r="Y143" s="226">
        <f>X143*K143</f>
        <v>0</v>
      </c>
      <c r="Z143" s="226">
        <v>0</v>
      </c>
      <c r="AA143" s="227">
        <f>Z143*K143</f>
        <v>0</v>
      </c>
      <c r="AR143" s="20" t="s">
        <v>173</v>
      </c>
      <c r="AT143" s="20" t="s">
        <v>161</v>
      </c>
      <c r="AU143" s="20" t="s">
        <v>84</v>
      </c>
      <c r="AY143" s="20" t="s">
        <v>160</v>
      </c>
      <c r="BE143" s="140">
        <f>IF(U143="základní",N143,0)</f>
        <v>0</v>
      </c>
      <c r="BF143" s="140">
        <f>IF(U143="snížená",N143,0)</f>
        <v>0</v>
      </c>
      <c r="BG143" s="140">
        <f>IF(U143="zákl. přenesená",N143,0)</f>
        <v>0</v>
      </c>
      <c r="BH143" s="140">
        <f>IF(U143="sníž. přenesená",N143,0)</f>
        <v>0</v>
      </c>
      <c r="BI143" s="140">
        <f>IF(U143="nulová",N143,0)</f>
        <v>0</v>
      </c>
      <c r="BJ143" s="20" t="s">
        <v>84</v>
      </c>
      <c r="BK143" s="140">
        <f>ROUND(L143*K143,2)</f>
        <v>0</v>
      </c>
      <c r="BL143" s="20" t="s">
        <v>173</v>
      </c>
      <c r="BM143" s="20" t="s">
        <v>383</v>
      </c>
    </row>
    <row r="144" s="1" customFormat="1" ht="16.5" customHeight="1">
      <c r="B144" s="44"/>
      <c r="C144" s="217" t="s">
        <v>298</v>
      </c>
      <c r="D144" s="217" t="s">
        <v>161</v>
      </c>
      <c r="E144" s="218" t="s">
        <v>533</v>
      </c>
      <c r="F144" s="219" t="s">
        <v>534</v>
      </c>
      <c r="G144" s="219"/>
      <c r="H144" s="219"/>
      <c r="I144" s="219"/>
      <c r="J144" s="220" t="s">
        <v>365</v>
      </c>
      <c r="K144" s="221">
        <v>2</v>
      </c>
      <c r="L144" s="222">
        <v>0</v>
      </c>
      <c r="M144" s="223"/>
      <c r="N144" s="224">
        <f>ROUND(L144*K144,2)</f>
        <v>0</v>
      </c>
      <c r="O144" s="224"/>
      <c r="P144" s="224"/>
      <c r="Q144" s="224"/>
      <c r="R144" s="46"/>
      <c r="T144" s="225" t="s">
        <v>22</v>
      </c>
      <c r="U144" s="54" t="s">
        <v>41</v>
      </c>
      <c r="V144" s="45"/>
      <c r="W144" s="226">
        <f>V144*K144</f>
        <v>0</v>
      </c>
      <c r="X144" s="226">
        <v>0</v>
      </c>
      <c r="Y144" s="226">
        <f>X144*K144</f>
        <v>0</v>
      </c>
      <c r="Z144" s="226">
        <v>0</v>
      </c>
      <c r="AA144" s="227">
        <f>Z144*K144</f>
        <v>0</v>
      </c>
      <c r="AR144" s="20" t="s">
        <v>173</v>
      </c>
      <c r="AT144" s="20" t="s">
        <v>161</v>
      </c>
      <c r="AU144" s="20" t="s">
        <v>84</v>
      </c>
      <c r="AY144" s="20" t="s">
        <v>160</v>
      </c>
      <c r="BE144" s="140">
        <f>IF(U144="základní",N144,0)</f>
        <v>0</v>
      </c>
      <c r="BF144" s="140">
        <f>IF(U144="snížená",N144,0)</f>
        <v>0</v>
      </c>
      <c r="BG144" s="140">
        <f>IF(U144="zákl. přenesená",N144,0)</f>
        <v>0</v>
      </c>
      <c r="BH144" s="140">
        <f>IF(U144="sníž. přenesená",N144,0)</f>
        <v>0</v>
      </c>
      <c r="BI144" s="140">
        <f>IF(U144="nulová",N144,0)</f>
        <v>0</v>
      </c>
      <c r="BJ144" s="20" t="s">
        <v>84</v>
      </c>
      <c r="BK144" s="140">
        <f>ROUND(L144*K144,2)</f>
        <v>0</v>
      </c>
      <c r="BL144" s="20" t="s">
        <v>173</v>
      </c>
      <c r="BM144" s="20" t="s">
        <v>391</v>
      </c>
    </row>
    <row r="145" s="1" customFormat="1" ht="16.5" customHeight="1">
      <c r="B145" s="44"/>
      <c r="C145" s="217" t="s">
        <v>302</v>
      </c>
      <c r="D145" s="217" t="s">
        <v>161</v>
      </c>
      <c r="E145" s="218" t="s">
        <v>535</v>
      </c>
      <c r="F145" s="219" t="s">
        <v>536</v>
      </c>
      <c r="G145" s="219"/>
      <c r="H145" s="219"/>
      <c r="I145" s="219"/>
      <c r="J145" s="220" t="s">
        <v>365</v>
      </c>
      <c r="K145" s="221">
        <v>3</v>
      </c>
      <c r="L145" s="222">
        <v>0</v>
      </c>
      <c r="M145" s="223"/>
      <c r="N145" s="224">
        <f>ROUND(L145*K145,2)</f>
        <v>0</v>
      </c>
      <c r="O145" s="224"/>
      <c r="P145" s="224"/>
      <c r="Q145" s="224"/>
      <c r="R145" s="46"/>
      <c r="T145" s="225" t="s">
        <v>22</v>
      </c>
      <c r="U145" s="54" t="s">
        <v>41</v>
      </c>
      <c r="V145" s="45"/>
      <c r="W145" s="226">
        <f>V145*K145</f>
        <v>0</v>
      </c>
      <c r="X145" s="226">
        <v>0</v>
      </c>
      <c r="Y145" s="226">
        <f>X145*K145</f>
        <v>0</v>
      </c>
      <c r="Z145" s="226">
        <v>0</v>
      </c>
      <c r="AA145" s="227">
        <f>Z145*K145</f>
        <v>0</v>
      </c>
      <c r="AR145" s="20" t="s">
        <v>173</v>
      </c>
      <c r="AT145" s="20" t="s">
        <v>161</v>
      </c>
      <c r="AU145" s="20" t="s">
        <v>84</v>
      </c>
      <c r="AY145" s="20" t="s">
        <v>160</v>
      </c>
      <c r="BE145" s="140">
        <f>IF(U145="základní",N145,0)</f>
        <v>0</v>
      </c>
      <c r="BF145" s="140">
        <f>IF(U145="snížená",N145,0)</f>
        <v>0</v>
      </c>
      <c r="BG145" s="140">
        <f>IF(U145="zákl. přenesená",N145,0)</f>
        <v>0</v>
      </c>
      <c r="BH145" s="140">
        <f>IF(U145="sníž. přenesená",N145,0)</f>
        <v>0</v>
      </c>
      <c r="BI145" s="140">
        <f>IF(U145="nulová",N145,0)</f>
        <v>0</v>
      </c>
      <c r="BJ145" s="20" t="s">
        <v>84</v>
      </c>
      <c r="BK145" s="140">
        <f>ROUND(L145*K145,2)</f>
        <v>0</v>
      </c>
      <c r="BL145" s="20" t="s">
        <v>173</v>
      </c>
      <c r="BM145" s="20" t="s">
        <v>399</v>
      </c>
    </row>
    <row r="146" s="1" customFormat="1" ht="16.5" customHeight="1">
      <c r="B146" s="44"/>
      <c r="C146" s="217" t="s">
        <v>306</v>
      </c>
      <c r="D146" s="217" t="s">
        <v>161</v>
      </c>
      <c r="E146" s="218" t="s">
        <v>537</v>
      </c>
      <c r="F146" s="219" t="s">
        <v>538</v>
      </c>
      <c r="G146" s="219"/>
      <c r="H146" s="219"/>
      <c r="I146" s="219"/>
      <c r="J146" s="220" t="s">
        <v>500</v>
      </c>
      <c r="K146" s="221">
        <v>2</v>
      </c>
      <c r="L146" s="222">
        <v>0</v>
      </c>
      <c r="M146" s="223"/>
      <c r="N146" s="224">
        <f>ROUND(L146*K146,2)</f>
        <v>0</v>
      </c>
      <c r="O146" s="224"/>
      <c r="P146" s="224"/>
      <c r="Q146" s="224"/>
      <c r="R146" s="46"/>
      <c r="T146" s="225" t="s">
        <v>22</v>
      </c>
      <c r="U146" s="54" t="s">
        <v>41</v>
      </c>
      <c r="V146" s="45"/>
      <c r="W146" s="226">
        <f>V146*K146</f>
        <v>0</v>
      </c>
      <c r="X146" s="226">
        <v>0</v>
      </c>
      <c r="Y146" s="226">
        <f>X146*K146</f>
        <v>0</v>
      </c>
      <c r="Z146" s="226">
        <v>0</v>
      </c>
      <c r="AA146" s="227">
        <f>Z146*K146</f>
        <v>0</v>
      </c>
      <c r="AR146" s="20" t="s">
        <v>173</v>
      </c>
      <c r="AT146" s="20" t="s">
        <v>161</v>
      </c>
      <c r="AU146" s="20" t="s">
        <v>84</v>
      </c>
      <c r="AY146" s="20" t="s">
        <v>160</v>
      </c>
      <c r="BE146" s="140">
        <f>IF(U146="základní",N146,0)</f>
        <v>0</v>
      </c>
      <c r="BF146" s="140">
        <f>IF(U146="snížená",N146,0)</f>
        <v>0</v>
      </c>
      <c r="BG146" s="140">
        <f>IF(U146="zákl. přenesená",N146,0)</f>
        <v>0</v>
      </c>
      <c r="BH146" s="140">
        <f>IF(U146="sníž. přenesená",N146,0)</f>
        <v>0</v>
      </c>
      <c r="BI146" s="140">
        <f>IF(U146="nulová",N146,0)</f>
        <v>0</v>
      </c>
      <c r="BJ146" s="20" t="s">
        <v>84</v>
      </c>
      <c r="BK146" s="140">
        <f>ROUND(L146*K146,2)</f>
        <v>0</v>
      </c>
      <c r="BL146" s="20" t="s">
        <v>173</v>
      </c>
      <c r="BM146" s="20" t="s">
        <v>407</v>
      </c>
    </row>
    <row r="147" s="1" customFormat="1" ht="16.5" customHeight="1">
      <c r="B147" s="44"/>
      <c r="C147" s="217" t="s">
        <v>310</v>
      </c>
      <c r="D147" s="217" t="s">
        <v>161</v>
      </c>
      <c r="E147" s="218" t="s">
        <v>539</v>
      </c>
      <c r="F147" s="219" t="s">
        <v>540</v>
      </c>
      <c r="G147" s="219"/>
      <c r="H147" s="219"/>
      <c r="I147" s="219"/>
      <c r="J147" s="220" t="s">
        <v>500</v>
      </c>
      <c r="K147" s="221">
        <v>2</v>
      </c>
      <c r="L147" s="222">
        <v>0</v>
      </c>
      <c r="M147" s="223"/>
      <c r="N147" s="224">
        <f>ROUND(L147*K147,2)</f>
        <v>0</v>
      </c>
      <c r="O147" s="224"/>
      <c r="P147" s="224"/>
      <c r="Q147" s="224"/>
      <c r="R147" s="46"/>
      <c r="T147" s="225" t="s">
        <v>22</v>
      </c>
      <c r="U147" s="54" t="s">
        <v>41</v>
      </c>
      <c r="V147" s="45"/>
      <c r="W147" s="226">
        <f>V147*K147</f>
        <v>0</v>
      </c>
      <c r="X147" s="226">
        <v>0</v>
      </c>
      <c r="Y147" s="226">
        <f>X147*K147</f>
        <v>0</v>
      </c>
      <c r="Z147" s="226">
        <v>0</v>
      </c>
      <c r="AA147" s="227">
        <f>Z147*K147</f>
        <v>0</v>
      </c>
      <c r="AR147" s="20" t="s">
        <v>173</v>
      </c>
      <c r="AT147" s="20" t="s">
        <v>161</v>
      </c>
      <c r="AU147" s="20" t="s">
        <v>84</v>
      </c>
      <c r="AY147" s="20" t="s">
        <v>160</v>
      </c>
      <c r="BE147" s="140">
        <f>IF(U147="základní",N147,0)</f>
        <v>0</v>
      </c>
      <c r="BF147" s="140">
        <f>IF(U147="snížená",N147,0)</f>
        <v>0</v>
      </c>
      <c r="BG147" s="140">
        <f>IF(U147="zákl. přenesená",N147,0)</f>
        <v>0</v>
      </c>
      <c r="BH147" s="140">
        <f>IF(U147="sníž. přenesená",N147,0)</f>
        <v>0</v>
      </c>
      <c r="BI147" s="140">
        <f>IF(U147="nulová",N147,0)</f>
        <v>0</v>
      </c>
      <c r="BJ147" s="20" t="s">
        <v>84</v>
      </c>
      <c r="BK147" s="140">
        <f>ROUND(L147*K147,2)</f>
        <v>0</v>
      </c>
      <c r="BL147" s="20" t="s">
        <v>173</v>
      </c>
      <c r="BM147" s="20" t="s">
        <v>415</v>
      </c>
    </row>
    <row r="148" s="1" customFormat="1" ht="16.5" customHeight="1">
      <c r="B148" s="44"/>
      <c r="C148" s="217" t="s">
        <v>314</v>
      </c>
      <c r="D148" s="217" t="s">
        <v>161</v>
      </c>
      <c r="E148" s="218" t="s">
        <v>541</v>
      </c>
      <c r="F148" s="219" t="s">
        <v>542</v>
      </c>
      <c r="G148" s="219"/>
      <c r="H148" s="219"/>
      <c r="I148" s="219"/>
      <c r="J148" s="220" t="s">
        <v>500</v>
      </c>
      <c r="K148" s="221">
        <v>2</v>
      </c>
      <c r="L148" s="222">
        <v>0</v>
      </c>
      <c r="M148" s="223"/>
      <c r="N148" s="224">
        <f>ROUND(L148*K148,2)</f>
        <v>0</v>
      </c>
      <c r="O148" s="224"/>
      <c r="P148" s="224"/>
      <c r="Q148" s="224"/>
      <c r="R148" s="46"/>
      <c r="T148" s="225" t="s">
        <v>22</v>
      </c>
      <c r="U148" s="54" t="s">
        <v>41</v>
      </c>
      <c r="V148" s="45"/>
      <c r="W148" s="226">
        <f>V148*K148</f>
        <v>0</v>
      </c>
      <c r="X148" s="226">
        <v>0</v>
      </c>
      <c r="Y148" s="226">
        <f>X148*K148</f>
        <v>0</v>
      </c>
      <c r="Z148" s="226">
        <v>0</v>
      </c>
      <c r="AA148" s="227">
        <f>Z148*K148</f>
        <v>0</v>
      </c>
      <c r="AR148" s="20" t="s">
        <v>173</v>
      </c>
      <c r="AT148" s="20" t="s">
        <v>161</v>
      </c>
      <c r="AU148" s="20" t="s">
        <v>84</v>
      </c>
      <c r="AY148" s="20" t="s">
        <v>160</v>
      </c>
      <c r="BE148" s="140">
        <f>IF(U148="základní",N148,0)</f>
        <v>0</v>
      </c>
      <c r="BF148" s="140">
        <f>IF(U148="snížená",N148,0)</f>
        <v>0</v>
      </c>
      <c r="BG148" s="140">
        <f>IF(U148="zákl. přenesená",N148,0)</f>
        <v>0</v>
      </c>
      <c r="BH148" s="140">
        <f>IF(U148="sníž. přenesená",N148,0)</f>
        <v>0</v>
      </c>
      <c r="BI148" s="140">
        <f>IF(U148="nulová",N148,0)</f>
        <v>0</v>
      </c>
      <c r="BJ148" s="20" t="s">
        <v>84</v>
      </c>
      <c r="BK148" s="140">
        <f>ROUND(L148*K148,2)</f>
        <v>0</v>
      </c>
      <c r="BL148" s="20" t="s">
        <v>173</v>
      </c>
      <c r="BM148" s="20" t="s">
        <v>423</v>
      </c>
    </row>
    <row r="149" s="1" customFormat="1" ht="16.5" customHeight="1">
      <c r="B149" s="44"/>
      <c r="C149" s="217" t="s">
        <v>318</v>
      </c>
      <c r="D149" s="217" t="s">
        <v>161</v>
      </c>
      <c r="E149" s="218" t="s">
        <v>543</v>
      </c>
      <c r="F149" s="219" t="s">
        <v>544</v>
      </c>
      <c r="G149" s="219"/>
      <c r="H149" s="219"/>
      <c r="I149" s="219"/>
      <c r="J149" s="220" t="s">
        <v>500</v>
      </c>
      <c r="K149" s="221">
        <v>1</v>
      </c>
      <c r="L149" s="222">
        <v>0</v>
      </c>
      <c r="M149" s="223"/>
      <c r="N149" s="224">
        <f>ROUND(L149*K149,2)</f>
        <v>0</v>
      </c>
      <c r="O149" s="224"/>
      <c r="P149" s="224"/>
      <c r="Q149" s="224"/>
      <c r="R149" s="46"/>
      <c r="T149" s="225" t="s">
        <v>22</v>
      </c>
      <c r="U149" s="54" t="s">
        <v>41</v>
      </c>
      <c r="V149" s="45"/>
      <c r="W149" s="226">
        <f>V149*K149</f>
        <v>0</v>
      </c>
      <c r="X149" s="226">
        <v>0</v>
      </c>
      <c r="Y149" s="226">
        <f>X149*K149</f>
        <v>0</v>
      </c>
      <c r="Z149" s="226">
        <v>0</v>
      </c>
      <c r="AA149" s="227">
        <f>Z149*K149</f>
        <v>0</v>
      </c>
      <c r="AR149" s="20" t="s">
        <v>173</v>
      </c>
      <c r="AT149" s="20" t="s">
        <v>161</v>
      </c>
      <c r="AU149" s="20" t="s">
        <v>84</v>
      </c>
      <c r="AY149" s="20" t="s">
        <v>160</v>
      </c>
      <c r="BE149" s="140">
        <f>IF(U149="základní",N149,0)</f>
        <v>0</v>
      </c>
      <c r="BF149" s="140">
        <f>IF(U149="snížená",N149,0)</f>
        <v>0</v>
      </c>
      <c r="BG149" s="140">
        <f>IF(U149="zákl. přenesená",N149,0)</f>
        <v>0</v>
      </c>
      <c r="BH149" s="140">
        <f>IF(U149="sníž. přenesená",N149,0)</f>
        <v>0</v>
      </c>
      <c r="BI149" s="140">
        <f>IF(U149="nulová",N149,0)</f>
        <v>0</v>
      </c>
      <c r="BJ149" s="20" t="s">
        <v>84</v>
      </c>
      <c r="BK149" s="140">
        <f>ROUND(L149*K149,2)</f>
        <v>0</v>
      </c>
      <c r="BL149" s="20" t="s">
        <v>173</v>
      </c>
      <c r="BM149" s="20" t="s">
        <v>443</v>
      </c>
    </row>
    <row r="150" s="1" customFormat="1" ht="25.5" customHeight="1">
      <c r="B150" s="44"/>
      <c r="C150" s="217" t="s">
        <v>322</v>
      </c>
      <c r="D150" s="217" t="s">
        <v>161</v>
      </c>
      <c r="E150" s="218" t="s">
        <v>545</v>
      </c>
      <c r="F150" s="219" t="s">
        <v>546</v>
      </c>
      <c r="G150" s="219"/>
      <c r="H150" s="219"/>
      <c r="I150" s="219"/>
      <c r="J150" s="220" t="s">
        <v>500</v>
      </c>
      <c r="K150" s="221">
        <v>2</v>
      </c>
      <c r="L150" s="222">
        <v>0</v>
      </c>
      <c r="M150" s="223"/>
      <c r="N150" s="224">
        <f>ROUND(L150*K150,2)</f>
        <v>0</v>
      </c>
      <c r="O150" s="224"/>
      <c r="P150" s="224"/>
      <c r="Q150" s="224"/>
      <c r="R150" s="46"/>
      <c r="T150" s="225" t="s">
        <v>22</v>
      </c>
      <c r="U150" s="54" t="s">
        <v>41</v>
      </c>
      <c r="V150" s="45"/>
      <c r="W150" s="226">
        <f>V150*K150</f>
        <v>0</v>
      </c>
      <c r="X150" s="226">
        <v>0</v>
      </c>
      <c r="Y150" s="226">
        <f>X150*K150</f>
        <v>0</v>
      </c>
      <c r="Z150" s="226">
        <v>0</v>
      </c>
      <c r="AA150" s="227">
        <f>Z150*K150</f>
        <v>0</v>
      </c>
      <c r="AR150" s="20" t="s">
        <v>173</v>
      </c>
      <c r="AT150" s="20" t="s">
        <v>161</v>
      </c>
      <c r="AU150" s="20" t="s">
        <v>84</v>
      </c>
      <c r="AY150" s="20" t="s">
        <v>160</v>
      </c>
      <c r="BE150" s="140">
        <f>IF(U150="základní",N150,0)</f>
        <v>0</v>
      </c>
      <c r="BF150" s="140">
        <f>IF(U150="snížená",N150,0)</f>
        <v>0</v>
      </c>
      <c r="BG150" s="140">
        <f>IF(U150="zákl. přenesená",N150,0)</f>
        <v>0</v>
      </c>
      <c r="BH150" s="140">
        <f>IF(U150="sníž. přenesená",N150,0)</f>
        <v>0</v>
      </c>
      <c r="BI150" s="140">
        <f>IF(U150="nulová",N150,0)</f>
        <v>0</v>
      </c>
      <c r="BJ150" s="20" t="s">
        <v>84</v>
      </c>
      <c r="BK150" s="140">
        <f>ROUND(L150*K150,2)</f>
        <v>0</v>
      </c>
      <c r="BL150" s="20" t="s">
        <v>173</v>
      </c>
      <c r="BM150" s="20" t="s">
        <v>451</v>
      </c>
    </row>
    <row r="151" s="1" customFormat="1" ht="16.5" customHeight="1">
      <c r="B151" s="44"/>
      <c r="C151" s="217" t="s">
        <v>326</v>
      </c>
      <c r="D151" s="217" t="s">
        <v>161</v>
      </c>
      <c r="E151" s="218" t="s">
        <v>547</v>
      </c>
      <c r="F151" s="219" t="s">
        <v>548</v>
      </c>
      <c r="G151" s="219"/>
      <c r="H151" s="219"/>
      <c r="I151" s="219"/>
      <c r="J151" s="220" t="s">
        <v>549</v>
      </c>
      <c r="K151" s="221">
        <v>100</v>
      </c>
      <c r="L151" s="222">
        <v>0</v>
      </c>
      <c r="M151" s="223"/>
      <c r="N151" s="224">
        <f>ROUND(L151*K151,2)</f>
        <v>0</v>
      </c>
      <c r="O151" s="224"/>
      <c r="P151" s="224"/>
      <c r="Q151" s="224"/>
      <c r="R151" s="46"/>
      <c r="T151" s="225" t="s">
        <v>22</v>
      </c>
      <c r="U151" s="54" t="s">
        <v>41</v>
      </c>
      <c r="V151" s="45"/>
      <c r="W151" s="226">
        <f>V151*K151</f>
        <v>0</v>
      </c>
      <c r="X151" s="226">
        <v>0</v>
      </c>
      <c r="Y151" s="226">
        <f>X151*K151</f>
        <v>0</v>
      </c>
      <c r="Z151" s="226">
        <v>0</v>
      </c>
      <c r="AA151" s="227">
        <f>Z151*K151</f>
        <v>0</v>
      </c>
      <c r="AR151" s="20" t="s">
        <v>173</v>
      </c>
      <c r="AT151" s="20" t="s">
        <v>161</v>
      </c>
      <c r="AU151" s="20" t="s">
        <v>84</v>
      </c>
      <c r="AY151" s="20" t="s">
        <v>160</v>
      </c>
      <c r="BE151" s="140">
        <f>IF(U151="základní",N151,0)</f>
        <v>0</v>
      </c>
      <c r="BF151" s="140">
        <f>IF(U151="snížená",N151,0)</f>
        <v>0</v>
      </c>
      <c r="BG151" s="140">
        <f>IF(U151="zákl. přenesená",N151,0)</f>
        <v>0</v>
      </c>
      <c r="BH151" s="140">
        <f>IF(U151="sníž. přenesená",N151,0)</f>
        <v>0</v>
      </c>
      <c r="BI151" s="140">
        <f>IF(U151="nulová",N151,0)</f>
        <v>0</v>
      </c>
      <c r="BJ151" s="20" t="s">
        <v>84</v>
      </c>
      <c r="BK151" s="140">
        <f>ROUND(L151*K151,2)</f>
        <v>0</v>
      </c>
      <c r="BL151" s="20" t="s">
        <v>173</v>
      </c>
      <c r="BM151" s="20" t="s">
        <v>459</v>
      </c>
    </row>
    <row r="152" s="1" customFormat="1" ht="25.5" customHeight="1">
      <c r="B152" s="44"/>
      <c r="C152" s="217" t="s">
        <v>330</v>
      </c>
      <c r="D152" s="217" t="s">
        <v>161</v>
      </c>
      <c r="E152" s="218" t="s">
        <v>550</v>
      </c>
      <c r="F152" s="219" t="s">
        <v>551</v>
      </c>
      <c r="G152" s="219"/>
      <c r="H152" s="219"/>
      <c r="I152" s="219"/>
      <c r="J152" s="220" t="s">
        <v>489</v>
      </c>
      <c r="K152" s="221">
        <v>1</v>
      </c>
      <c r="L152" s="222">
        <v>0</v>
      </c>
      <c r="M152" s="223"/>
      <c r="N152" s="224">
        <f>ROUND(L152*K152,2)</f>
        <v>0</v>
      </c>
      <c r="O152" s="224"/>
      <c r="P152" s="224"/>
      <c r="Q152" s="224"/>
      <c r="R152" s="46"/>
      <c r="T152" s="225" t="s">
        <v>22</v>
      </c>
      <c r="U152" s="54" t="s">
        <v>41</v>
      </c>
      <c r="V152" s="45"/>
      <c r="W152" s="226">
        <f>V152*K152</f>
        <v>0</v>
      </c>
      <c r="X152" s="226">
        <v>0</v>
      </c>
      <c r="Y152" s="226">
        <f>X152*K152</f>
        <v>0</v>
      </c>
      <c r="Z152" s="226">
        <v>0</v>
      </c>
      <c r="AA152" s="227">
        <f>Z152*K152</f>
        <v>0</v>
      </c>
      <c r="AR152" s="20" t="s">
        <v>173</v>
      </c>
      <c r="AT152" s="20" t="s">
        <v>161</v>
      </c>
      <c r="AU152" s="20" t="s">
        <v>84</v>
      </c>
      <c r="AY152" s="20" t="s">
        <v>160</v>
      </c>
      <c r="BE152" s="140">
        <f>IF(U152="základní",N152,0)</f>
        <v>0</v>
      </c>
      <c r="BF152" s="140">
        <f>IF(U152="snížená",N152,0)</f>
        <v>0</v>
      </c>
      <c r="BG152" s="140">
        <f>IF(U152="zákl. přenesená",N152,0)</f>
        <v>0</v>
      </c>
      <c r="BH152" s="140">
        <f>IF(U152="sníž. přenesená",N152,0)</f>
        <v>0</v>
      </c>
      <c r="BI152" s="140">
        <f>IF(U152="nulová",N152,0)</f>
        <v>0</v>
      </c>
      <c r="BJ152" s="20" t="s">
        <v>84</v>
      </c>
      <c r="BK152" s="140">
        <f>ROUND(L152*K152,2)</f>
        <v>0</v>
      </c>
      <c r="BL152" s="20" t="s">
        <v>173</v>
      </c>
      <c r="BM152" s="20" t="s">
        <v>467</v>
      </c>
    </row>
    <row r="153" s="9" customFormat="1" ht="37.44" customHeight="1">
      <c r="B153" s="203"/>
      <c r="C153" s="204"/>
      <c r="D153" s="205" t="s">
        <v>485</v>
      </c>
      <c r="E153" s="205"/>
      <c r="F153" s="205"/>
      <c r="G153" s="205"/>
      <c r="H153" s="205"/>
      <c r="I153" s="205"/>
      <c r="J153" s="205"/>
      <c r="K153" s="205"/>
      <c r="L153" s="205"/>
      <c r="M153" s="205"/>
      <c r="N153" s="243">
        <f>BK153</f>
        <v>0</v>
      </c>
      <c r="O153" s="244"/>
      <c r="P153" s="244"/>
      <c r="Q153" s="244"/>
      <c r="R153" s="207"/>
      <c r="T153" s="208"/>
      <c r="U153" s="204"/>
      <c r="V153" s="204"/>
      <c r="W153" s="209">
        <f>SUM(W154:W180)</f>
        <v>0</v>
      </c>
      <c r="X153" s="204"/>
      <c r="Y153" s="209">
        <f>SUM(Y154:Y180)</f>
        <v>0</v>
      </c>
      <c r="Z153" s="204"/>
      <c r="AA153" s="210">
        <f>SUM(AA154:AA180)</f>
        <v>0</v>
      </c>
      <c r="AR153" s="211" t="s">
        <v>84</v>
      </c>
      <c r="AT153" s="212" t="s">
        <v>75</v>
      </c>
      <c r="AU153" s="212" t="s">
        <v>76</v>
      </c>
      <c r="AY153" s="211" t="s">
        <v>160</v>
      </c>
      <c r="BK153" s="213">
        <f>SUM(BK154:BK180)</f>
        <v>0</v>
      </c>
    </row>
    <row r="154" s="1" customFormat="1" ht="16.5" customHeight="1">
      <c r="B154" s="44"/>
      <c r="C154" s="217" t="s">
        <v>334</v>
      </c>
      <c r="D154" s="217" t="s">
        <v>161</v>
      </c>
      <c r="E154" s="218" t="s">
        <v>552</v>
      </c>
      <c r="F154" s="219" t="s">
        <v>553</v>
      </c>
      <c r="G154" s="219"/>
      <c r="H154" s="219"/>
      <c r="I154" s="219"/>
      <c r="J154" s="220" t="s">
        <v>365</v>
      </c>
      <c r="K154" s="221">
        <v>7</v>
      </c>
      <c r="L154" s="222">
        <v>0</v>
      </c>
      <c r="M154" s="223"/>
      <c r="N154" s="224">
        <f>ROUND(L154*K154,2)</f>
        <v>0</v>
      </c>
      <c r="O154" s="224"/>
      <c r="P154" s="224"/>
      <c r="Q154" s="224"/>
      <c r="R154" s="46"/>
      <c r="T154" s="225" t="s">
        <v>22</v>
      </c>
      <c r="U154" s="54" t="s">
        <v>41</v>
      </c>
      <c r="V154" s="45"/>
      <c r="W154" s="226">
        <f>V154*K154</f>
        <v>0</v>
      </c>
      <c r="X154" s="226">
        <v>0</v>
      </c>
      <c r="Y154" s="226">
        <f>X154*K154</f>
        <v>0</v>
      </c>
      <c r="Z154" s="226">
        <v>0</v>
      </c>
      <c r="AA154" s="227">
        <f>Z154*K154</f>
        <v>0</v>
      </c>
      <c r="AR154" s="20" t="s">
        <v>173</v>
      </c>
      <c r="AT154" s="20" t="s">
        <v>161</v>
      </c>
      <c r="AU154" s="20" t="s">
        <v>84</v>
      </c>
      <c r="AY154" s="20" t="s">
        <v>160</v>
      </c>
      <c r="BE154" s="140">
        <f>IF(U154="základní",N154,0)</f>
        <v>0</v>
      </c>
      <c r="BF154" s="140">
        <f>IF(U154="snížená",N154,0)</f>
        <v>0</v>
      </c>
      <c r="BG154" s="140">
        <f>IF(U154="zákl. přenesená",N154,0)</f>
        <v>0</v>
      </c>
      <c r="BH154" s="140">
        <f>IF(U154="sníž. přenesená",N154,0)</f>
        <v>0</v>
      </c>
      <c r="BI154" s="140">
        <f>IF(U154="nulová",N154,0)</f>
        <v>0</v>
      </c>
      <c r="BJ154" s="20" t="s">
        <v>84</v>
      </c>
      <c r="BK154" s="140">
        <f>ROUND(L154*K154,2)</f>
        <v>0</v>
      </c>
      <c r="BL154" s="20" t="s">
        <v>173</v>
      </c>
      <c r="BM154" s="20" t="s">
        <v>475</v>
      </c>
    </row>
    <row r="155" s="1" customFormat="1" ht="16.5" customHeight="1">
      <c r="B155" s="44"/>
      <c r="C155" s="217" t="s">
        <v>338</v>
      </c>
      <c r="D155" s="217" t="s">
        <v>161</v>
      </c>
      <c r="E155" s="218" t="s">
        <v>554</v>
      </c>
      <c r="F155" s="219" t="s">
        <v>555</v>
      </c>
      <c r="G155" s="219"/>
      <c r="H155" s="219"/>
      <c r="I155" s="219"/>
      <c r="J155" s="220" t="s">
        <v>365</v>
      </c>
      <c r="K155" s="221">
        <v>2</v>
      </c>
      <c r="L155" s="222">
        <v>0</v>
      </c>
      <c r="M155" s="223"/>
      <c r="N155" s="224">
        <f>ROUND(L155*K155,2)</f>
        <v>0</v>
      </c>
      <c r="O155" s="224"/>
      <c r="P155" s="224"/>
      <c r="Q155" s="224"/>
      <c r="R155" s="46"/>
      <c r="T155" s="225" t="s">
        <v>22</v>
      </c>
      <c r="U155" s="54" t="s">
        <v>41</v>
      </c>
      <c r="V155" s="45"/>
      <c r="W155" s="226">
        <f>V155*K155</f>
        <v>0</v>
      </c>
      <c r="X155" s="226">
        <v>0</v>
      </c>
      <c r="Y155" s="226">
        <f>X155*K155</f>
        <v>0</v>
      </c>
      <c r="Z155" s="226">
        <v>0</v>
      </c>
      <c r="AA155" s="227">
        <f>Z155*K155</f>
        <v>0</v>
      </c>
      <c r="AR155" s="20" t="s">
        <v>173</v>
      </c>
      <c r="AT155" s="20" t="s">
        <v>161</v>
      </c>
      <c r="AU155" s="20" t="s">
        <v>84</v>
      </c>
      <c r="AY155" s="20" t="s">
        <v>160</v>
      </c>
      <c r="BE155" s="140">
        <f>IF(U155="základní",N155,0)</f>
        <v>0</v>
      </c>
      <c r="BF155" s="140">
        <f>IF(U155="snížená",N155,0)</f>
        <v>0</v>
      </c>
      <c r="BG155" s="140">
        <f>IF(U155="zákl. přenesená",N155,0)</f>
        <v>0</v>
      </c>
      <c r="BH155" s="140">
        <f>IF(U155="sníž. přenesená",N155,0)</f>
        <v>0</v>
      </c>
      <c r="BI155" s="140">
        <f>IF(U155="nulová",N155,0)</f>
        <v>0</v>
      </c>
      <c r="BJ155" s="20" t="s">
        <v>84</v>
      </c>
      <c r="BK155" s="140">
        <f>ROUND(L155*K155,2)</f>
        <v>0</v>
      </c>
      <c r="BL155" s="20" t="s">
        <v>173</v>
      </c>
      <c r="BM155" s="20" t="s">
        <v>427</v>
      </c>
    </row>
    <row r="156" s="1" customFormat="1" ht="16.5" customHeight="1">
      <c r="B156" s="44"/>
      <c r="C156" s="217" t="s">
        <v>342</v>
      </c>
      <c r="D156" s="217" t="s">
        <v>161</v>
      </c>
      <c r="E156" s="218" t="s">
        <v>556</v>
      </c>
      <c r="F156" s="219" t="s">
        <v>536</v>
      </c>
      <c r="G156" s="219"/>
      <c r="H156" s="219"/>
      <c r="I156" s="219"/>
      <c r="J156" s="220" t="s">
        <v>365</v>
      </c>
      <c r="K156" s="221">
        <v>15</v>
      </c>
      <c r="L156" s="222">
        <v>0</v>
      </c>
      <c r="M156" s="223"/>
      <c r="N156" s="224">
        <f>ROUND(L156*K156,2)</f>
        <v>0</v>
      </c>
      <c r="O156" s="224"/>
      <c r="P156" s="224"/>
      <c r="Q156" s="224"/>
      <c r="R156" s="46"/>
      <c r="T156" s="225" t="s">
        <v>22</v>
      </c>
      <c r="U156" s="54" t="s">
        <v>41</v>
      </c>
      <c r="V156" s="45"/>
      <c r="W156" s="226">
        <f>V156*K156</f>
        <v>0</v>
      </c>
      <c r="X156" s="226">
        <v>0</v>
      </c>
      <c r="Y156" s="226">
        <f>X156*K156</f>
        <v>0</v>
      </c>
      <c r="Z156" s="226">
        <v>0</v>
      </c>
      <c r="AA156" s="227">
        <f>Z156*K156</f>
        <v>0</v>
      </c>
      <c r="AR156" s="20" t="s">
        <v>173</v>
      </c>
      <c r="AT156" s="20" t="s">
        <v>161</v>
      </c>
      <c r="AU156" s="20" t="s">
        <v>84</v>
      </c>
      <c r="AY156" s="20" t="s">
        <v>160</v>
      </c>
      <c r="BE156" s="140">
        <f>IF(U156="základní",N156,0)</f>
        <v>0</v>
      </c>
      <c r="BF156" s="140">
        <f>IF(U156="snížená",N156,0)</f>
        <v>0</v>
      </c>
      <c r="BG156" s="140">
        <f>IF(U156="zákl. přenesená",N156,0)</f>
        <v>0</v>
      </c>
      <c r="BH156" s="140">
        <f>IF(U156="sníž. přenesená",N156,0)</f>
        <v>0</v>
      </c>
      <c r="BI156" s="140">
        <f>IF(U156="nulová",N156,0)</f>
        <v>0</v>
      </c>
      <c r="BJ156" s="20" t="s">
        <v>84</v>
      </c>
      <c r="BK156" s="140">
        <f>ROUND(L156*K156,2)</f>
        <v>0</v>
      </c>
      <c r="BL156" s="20" t="s">
        <v>173</v>
      </c>
      <c r="BM156" s="20" t="s">
        <v>431</v>
      </c>
    </row>
    <row r="157" s="1" customFormat="1" ht="16.5" customHeight="1">
      <c r="B157" s="44"/>
      <c r="C157" s="217" t="s">
        <v>346</v>
      </c>
      <c r="D157" s="217" t="s">
        <v>161</v>
      </c>
      <c r="E157" s="218" t="s">
        <v>557</v>
      </c>
      <c r="F157" s="219" t="s">
        <v>558</v>
      </c>
      <c r="G157" s="219"/>
      <c r="H157" s="219"/>
      <c r="I157" s="219"/>
      <c r="J157" s="220" t="s">
        <v>365</v>
      </c>
      <c r="K157" s="221">
        <v>3</v>
      </c>
      <c r="L157" s="222">
        <v>0</v>
      </c>
      <c r="M157" s="223"/>
      <c r="N157" s="224">
        <f>ROUND(L157*K157,2)</f>
        <v>0</v>
      </c>
      <c r="O157" s="224"/>
      <c r="P157" s="224"/>
      <c r="Q157" s="224"/>
      <c r="R157" s="46"/>
      <c r="T157" s="225" t="s">
        <v>22</v>
      </c>
      <c r="U157" s="54" t="s">
        <v>41</v>
      </c>
      <c r="V157" s="45"/>
      <c r="W157" s="226">
        <f>V157*K157</f>
        <v>0</v>
      </c>
      <c r="X157" s="226">
        <v>0</v>
      </c>
      <c r="Y157" s="226">
        <f>X157*K157</f>
        <v>0</v>
      </c>
      <c r="Z157" s="226">
        <v>0</v>
      </c>
      <c r="AA157" s="227">
        <f>Z157*K157</f>
        <v>0</v>
      </c>
      <c r="AR157" s="20" t="s">
        <v>173</v>
      </c>
      <c r="AT157" s="20" t="s">
        <v>161</v>
      </c>
      <c r="AU157" s="20" t="s">
        <v>84</v>
      </c>
      <c r="AY157" s="20" t="s">
        <v>160</v>
      </c>
      <c r="BE157" s="140">
        <f>IF(U157="základní",N157,0)</f>
        <v>0</v>
      </c>
      <c r="BF157" s="140">
        <f>IF(U157="snížená",N157,0)</f>
        <v>0</v>
      </c>
      <c r="BG157" s="140">
        <f>IF(U157="zákl. přenesená",N157,0)</f>
        <v>0</v>
      </c>
      <c r="BH157" s="140">
        <f>IF(U157="sníž. přenesená",N157,0)</f>
        <v>0</v>
      </c>
      <c r="BI157" s="140">
        <f>IF(U157="nulová",N157,0)</f>
        <v>0</v>
      </c>
      <c r="BJ157" s="20" t="s">
        <v>84</v>
      </c>
      <c r="BK157" s="140">
        <f>ROUND(L157*K157,2)</f>
        <v>0</v>
      </c>
      <c r="BL157" s="20" t="s">
        <v>173</v>
      </c>
      <c r="BM157" s="20" t="s">
        <v>224</v>
      </c>
    </row>
    <row r="158" s="1" customFormat="1" ht="16.5" customHeight="1">
      <c r="B158" s="44"/>
      <c r="C158" s="217" t="s">
        <v>350</v>
      </c>
      <c r="D158" s="217" t="s">
        <v>161</v>
      </c>
      <c r="E158" s="218" t="s">
        <v>559</v>
      </c>
      <c r="F158" s="219" t="s">
        <v>532</v>
      </c>
      <c r="G158" s="219"/>
      <c r="H158" s="219"/>
      <c r="I158" s="219"/>
      <c r="J158" s="220" t="s">
        <v>365</v>
      </c>
      <c r="K158" s="221">
        <v>16</v>
      </c>
      <c r="L158" s="222">
        <v>0</v>
      </c>
      <c r="M158" s="223"/>
      <c r="N158" s="224">
        <f>ROUND(L158*K158,2)</f>
        <v>0</v>
      </c>
      <c r="O158" s="224"/>
      <c r="P158" s="224"/>
      <c r="Q158" s="224"/>
      <c r="R158" s="46"/>
      <c r="T158" s="225" t="s">
        <v>22</v>
      </c>
      <c r="U158" s="54" t="s">
        <v>41</v>
      </c>
      <c r="V158" s="45"/>
      <c r="W158" s="226">
        <f>V158*K158</f>
        <v>0</v>
      </c>
      <c r="X158" s="226">
        <v>0</v>
      </c>
      <c r="Y158" s="226">
        <f>X158*K158</f>
        <v>0</v>
      </c>
      <c r="Z158" s="226">
        <v>0</v>
      </c>
      <c r="AA158" s="227">
        <f>Z158*K158</f>
        <v>0</v>
      </c>
      <c r="AR158" s="20" t="s">
        <v>173</v>
      </c>
      <c r="AT158" s="20" t="s">
        <v>161</v>
      </c>
      <c r="AU158" s="20" t="s">
        <v>84</v>
      </c>
      <c r="AY158" s="20" t="s">
        <v>160</v>
      </c>
      <c r="BE158" s="140">
        <f>IF(U158="základní",N158,0)</f>
        <v>0</v>
      </c>
      <c r="BF158" s="140">
        <f>IF(U158="snížená",N158,0)</f>
        <v>0</v>
      </c>
      <c r="BG158" s="140">
        <f>IF(U158="zákl. přenesená",N158,0)</f>
        <v>0</v>
      </c>
      <c r="BH158" s="140">
        <f>IF(U158="sníž. přenesená",N158,0)</f>
        <v>0</v>
      </c>
      <c r="BI158" s="140">
        <f>IF(U158="nulová",N158,0)</f>
        <v>0</v>
      </c>
      <c r="BJ158" s="20" t="s">
        <v>84</v>
      </c>
      <c r="BK158" s="140">
        <f>ROUND(L158*K158,2)</f>
        <v>0</v>
      </c>
      <c r="BL158" s="20" t="s">
        <v>173</v>
      </c>
      <c r="BM158" s="20" t="s">
        <v>232</v>
      </c>
    </row>
    <row r="159" s="1" customFormat="1" ht="16.5" customHeight="1">
      <c r="B159" s="44"/>
      <c r="C159" s="217" t="s">
        <v>354</v>
      </c>
      <c r="D159" s="217" t="s">
        <v>161</v>
      </c>
      <c r="E159" s="218" t="s">
        <v>560</v>
      </c>
      <c r="F159" s="219" t="s">
        <v>561</v>
      </c>
      <c r="G159" s="219"/>
      <c r="H159" s="219"/>
      <c r="I159" s="219"/>
      <c r="J159" s="220" t="s">
        <v>365</v>
      </c>
      <c r="K159" s="221">
        <v>2</v>
      </c>
      <c r="L159" s="222">
        <v>0</v>
      </c>
      <c r="M159" s="223"/>
      <c r="N159" s="224">
        <f>ROUND(L159*K159,2)</f>
        <v>0</v>
      </c>
      <c r="O159" s="224"/>
      <c r="P159" s="224"/>
      <c r="Q159" s="224"/>
      <c r="R159" s="46"/>
      <c r="T159" s="225" t="s">
        <v>22</v>
      </c>
      <c r="U159" s="54" t="s">
        <v>41</v>
      </c>
      <c r="V159" s="45"/>
      <c r="W159" s="226">
        <f>V159*K159</f>
        <v>0</v>
      </c>
      <c r="X159" s="226">
        <v>0</v>
      </c>
      <c r="Y159" s="226">
        <f>X159*K159</f>
        <v>0</v>
      </c>
      <c r="Z159" s="226">
        <v>0</v>
      </c>
      <c r="AA159" s="227">
        <f>Z159*K159</f>
        <v>0</v>
      </c>
      <c r="AR159" s="20" t="s">
        <v>173</v>
      </c>
      <c r="AT159" s="20" t="s">
        <v>161</v>
      </c>
      <c r="AU159" s="20" t="s">
        <v>84</v>
      </c>
      <c r="AY159" s="20" t="s">
        <v>160</v>
      </c>
      <c r="BE159" s="140">
        <f>IF(U159="základní",N159,0)</f>
        <v>0</v>
      </c>
      <c r="BF159" s="140">
        <f>IF(U159="snížená",N159,0)</f>
        <v>0</v>
      </c>
      <c r="BG159" s="140">
        <f>IF(U159="zákl. přenesená",N159,0)</f>
        <v>0</v>
      </c>
      <c r="BH159" s="140">
        <f>IF(U159="sníž. přenesená",N159,0)</f>
        <v>0</v>
      </c>
      <c r="BI159" s="140">
        <f>IF(U159="nulová",N159,0)</f>
        <v>0</v>
      </c>
      <c r="BJ159" s="20" t="s">
        <v>84</v>
      </c>
      <c r="BK159" s="140">
        <f>ROUND(L159*K159,2)</f>
        <v>0</v>
      </c>
      <c r="BL159" s="20" t="s">
        <v>173</v>
      </c>
      <c r="BM159" s="20" t="s">
        <v>562</v>
      </c>
    </row>
    <row r="160" s="1" customFormat="1" ht="16.5" customHeight="1">
      <c r="B160" s="44"/>
      <c r="C160" s="217" t="s">
        <v>358</v>
      </c>
      <c r="D160" s="217" t="s">
        <v>161</v>
      </c>
      <c r="E160" s="218" t="s">
        <v>563</v>
      </c>
      <c r="F160" s="219" t="s">
        <v>564</v>
      </c>
      <c r="G160" s="219"/>
      <c r="H160" s="219"/>
      <c r="I160" s="219"/>
      <c r="J160" s="220" t="s">
        <v>500</v>
      </c>
      <c r="K160" s="221">
        <v>3</v>
      </c>
      <c r="L160" s="222">
        <v>0</v>
      </c>
      <c r="M160" s="223"/>
      <c r="N160" s="224">
        <f>ROUND(L160*K160,2)</f>
        <v>0</v>
      </c>
      <c r="O160" s="224"/>
      <c r="P160" s="224"/>
      <c r="Q160" s="224"/>
      <c r="R160" s="46"/>
      <c r="T160" s="225" t="s">
        <v>22</v>
      </c>
      <c r="U160" s="54" t="s">
        <v>41</v>
      </c>
      <c r="V160" s="45"/>
      <c r="W160" s="226">
        <f>V160*K160</f>
        <v>0</v>
      </c>
      <c r="X160" s="226">
        <v>0</v>
      </c>
      <c r="Y160" s="226">
        <f>X160*K160</f>
        <v>0</v>
      </c>
      <c r="Z160" s="226">
        <v>0</v>
      </c>
      <c r="AA160" s="227">
        <f>Z160*K160</f>
        <v>0</v>
      </c>
      <c r="AR160" s="20" t="s">
        <v>173</v>
      </c>
      <c r="AT160" s="20" t="s">
        <v>161</v>
      </c>
      <c r="AU160" s="20" t="s">
        <v>84</v>
      </c>
      <c r="AY160" s="20" t="s">
        <v>160</v>
      </c>
      <c r="BE160" s="140">
        <f>IF(U160="základní",N160,0)</f>
        <v>0</v>
      </c>
      <c r="BF160" s="140">
        <f>IF(U160="snížená",N160,0)</f>
        <v>0</v>
      </c>
      <c r="BG160" s="140">
        <f>IF(U160="zákl. přenesená",N160,0)</f>
        <v>0</v>
      </c>
      <c r="BH160" s="140">
        <f>IF(U160="sníž. přenesená",N160,0)</f>
        <v>0</v>
      </c>
      <c r="BI160" s="140">
        <f>IF(U160="nulová",N160,0)</f>
        <v>0</v>
      </c>
      <c r="BJ160" s="20" t="s">
        <v>84</v>
      </c>
      <c r="BK160" s="140">
        <f>ROUND(L160*K160,2)</f>
        <v>0</v>
      </c>
      <c r="BL160" s="20" t="s">
        <v>173</v>
      </c>
      <c r="BM160" s="20" t="s">
        <v>565</v>
      </c>
    </row>
    <row r="161" s="1" customFormat="1" ht="16.5" customHeight="1">
      <c r="B161" s="44"/>
      <c r="C161" s="217" t="s">
        <v>362</v>
      </c>
      <c r="D161" s="217" t="s">
        <v>161</v>
      </c>
      <c r="E161" s="218" t="s">
        <v>566</v>
      </c>
      <c r="F161" s="219" t="s">
        <v>567</v>
      </c>
      <c r="G161" s="219"/>
      <c r="H161" s="219"/>
      <c r="I161" s="219"/>
      <c r="J161" s="220" t="s">
        <v>500</v>
      </c>
      <c r="K161" s="221">
        <v>2</v>
      </c>
      <c r="L161" s="222">
        <v>0</v>
      </c>
      <c r="M161" s="223"/>
      <c r="N161" s="224">
        <f>ROUND(L161*K161,2)</f>
        <v>0</v>
      </c>
      <c r="O161" s="224"/>
      <c r="P161" s="224"/>
      <c r="Q161" s="224"/>
      <c r="R161" s="46"/>
      <c r="T161" s="225" t="s">
        <v>22</v>
      </c>
      <c r="U161" s="54" t="s">
        <v>41</v>
      </c>
      <c r="V161" s="45"/>
      <c r="W161" s="226">
        <f>V161*K161</f>
        <v>0</v>
      </c>
      <c r="X161" s="226">
        <v>0</v>
      </c>
      <c r="Y161" s="226">
        <f>X161*K161</f>
        <v>0</v>
      </c>
      <c r="Z161" s="226">
        <v>0</v>
      </c>
      <c r="AA161" s="227">
        <f>Z161*K161</f>
        <v>0</v>
      </c>
      <c r="AR161" s="20" t="s">
        <v>173</v>
      </c>
      <c r="AT161" s="20" t="s">
        <v>161</v>
      </c>
      <c r="AU161" s="20" t="s">
        <v>84</v>
      </c>
      <c r="AY161" s="20" t="s">
        <v>160</v>
      </c>
      <c r="BE161" s="140">
        <f>IF(U161="základní",N161,0)</f>
        <v>0</v>
      </c>
      <c r="BF161" s="140">
        <f>IF(U161="snížená",N161,0)</f>
        <v>0</v>
      </c>
      <c r="BG161" s="140">
        <f>IF(U161="zákl. přenesená",N161,0)</f>
        <v>0</v>
      </c>
      <c r="BH161" s="140">
        <f>IF(U161="sníž. přenesená",N161,0)</f>
        <v>0</v>
      </c>
      <c r="BI161" s="140">
        <f>IF(U161="nulová",N161,0)</f>
        <v>0</v>
      </c>
      <c r="BJ161" s="20" t="s">
        <v>84</v>
      </c>
      <c r="BK161" s="140">
        <f>ROUND(L161*K161,2)</f>
        <v>0</v>
      </c>
      <c r="BL161" s="20" t="s">
        <v>173</v>
      </c>
      <c r="BM161" s="20" t="s">
        <v>568</v>
      </c>
    </row>
    <row r="162" s="1" customFormat="1" ht="16.5" customHeight="1">
      <c r="B162" s="44"/>
      <c r="C162" s="217" t="s">
        <v>367</v>
      </c>
      <c r="D162" s="217" t="s">
        <v>161</v>
      </c>
      <c r="E162" s="218" t="s">
        <v>569</v>
      </c>
      <c r="F162" s="219" t="s">
        <v>570</v>
      </c>
      <c r="G162" s="219"/>
      <c r="H162" s="219"/>
      <c r="I162" s="219"/>
      <c r="J162" s="220" t="s">
        <v>489</v>
      </c>
      <c r="K162" s="221">
        <v>1</v>
      </c>
      <c r="L162" s="222">
        <v>0</v>
      </c>
      <c r="M162" s="223"/>
      <c r="N162" s="224">
        <f>ROUND(L162*K162,2)</f>
        <v>0</v>
      </c>
      <c r="O162" s="224"/>
      <c r="P162" s="224"/>
      <c r="Q162" s="224"/>
      <c r="R162" s="46"/>
      <c r="T162" s="225" t="s">
        <v>22</v>
      </c>
      <c r="U162" s="54" t="s">
        <v>41</v>
      </c>
      <c r="V162" s="45"/>
      <c r="W162" s="226">
        <f>V162*K162</f>
        <v>0</v>
      </c>
      <c r="X162" s="226">
        <v>0</v>
      </c>
      <c r="Y162" s="226">
        <f>X162*K162</f>
        <v>0</v>
      </c>
      <c r="Z162" s="226">
        <v>0</v>
      </c>
      <c r="AA162" s="227">
        <f>Z162*K162</f>
        <v>0</v>
      </c>
      <c r="AR162" s="20" t="s">
        <v>173</v>
      </c>
      <c r="AT162" s="20" t="s">
        <v>161</v>
      </c>
      <c r="AU162" s="20" t="s">
        <v>84</v>
      </c>
      <c r="AY162" s="20" t="s">
        <v>160</v>
      </c>
      <c r="BE162" s="140">
        <f>IF(U162="základní",N162,0)</f>
        <v>0</v>
      </c>
      <c r="BF162" s="140">
        <f>IF(U162="snížená",N162,0)</f>
        <v>0</v>
      </c>
      <c r="BG162" s="140">
        <f>IF(U162="zákl. přenesená",N162,0)</f>
        <v>0</v>
      </c>
      <c r="BH162" s="140">
        <f>IF(U162="sníž. přenesená",N162,0)</f>
        <v>0</v>
      </c>
      <c r="BI162" s="140">
        <f>IF(U162="nulová",N162,0)</f>
        <v>0</v>
      </c>
      <c r="BJ162" s="20" t="s">
        <v>84</v>
      </c>
      <c r="BK162" s="140">
        <f>ROUND(L162*K162,2)</f>
        <v>0</v>
      </c>
      <c r="BL162" s="20" t="s">
        <v>173</v>
      </c>
      <c r="BM162" s="20" t="s">
        <v>571</v>
      </c>
    </row>
    <row r="163" s="1" customFormat="1" ht="38.25" customHeight="1">
      <c r="B163" s="44"/>
      <c r="C163" s="217" t="s">
        <v>371</v>
      </c>
      <c r="D163" s="217" t="s">
        <v>161</v>
      </c>
      <c r="E163" s="218" t="s">
        <v>572</v>
      </c>
      <c r="F163" s="219" t="s">
        <v>573</v>
      </c>
      <c r="G163" s="219"/>
      <c r="H163" s="219"/>
      <c r="I163" s="219"/>
      <c r="J163" s="220" t="s">
        <v>489</v>
      </c>
      <c r="K163" s="221">
        <v>1</v>
      </c>
      <c r="L163" s="222">
        <v>0</v>
      </c>
      <c r="M163" s="223"/>
      <c r="N163" s="224">
        <f>ROUND(L163*K163,2)</f>
        <v>0</v>
      </c>
      <c r="O163" s="224"/>
      <c r="P163" s="224"/>
      <c r="Q163" s="224"/>
      <c r="R163" s="46"/>
      <c r="T163" s="225" t="s">
        <v>22</v>
      </c>
      <c r="U163" s="54" t="s">
        <v>41</v>
      </c>
      <c r="V163" s="45"/>
      <c r="W163" s="226">
        <f>V163*K163</f>
        <v>0</v>
      </c>
      <c r="X163" s="226">
        <v>0</v>
      </c>
      <c r="Y163" s="226">
        <f>X163*K163</f>
        <v>0</v>
      </c>
      <c r="Z163" s="226">
        <v>0</v>
      </c>
      <c r="AA163" s="227">
        <f>Z163*K163</f>
        <v>0</v>
      </c>
      <c r="AR163" s="20" t="s">
        <v>173</v>
      </c>
      <c r="AT163" s="20" t="s">
        <v>161</v>
      </c>
      <c r="AU163" s="20" t="s">
        <v>84</v>
      </c>
      <c r="AY163" s="20" t="s">
        <v>160</v>
      </c>
      <c r="BE163" s="140">
        <f>IF(U163="základní",N163,0)</f>
        <v>0</v>
      </c>
      <c r="BF163" s="140">
        <f>IF(U163="snížená",N163,0)</f>
        <v>0</v>
      </c>
      <c r="BG163" s="140">
        <f>IF(U163="zákl. přenesená",N163,0)</f>
        <v>0</v>
      </c>
      <c r="BH163" s="140">
        <f>IF(U163="sníž. přenesená",N163,0)</f>
        <v>0</v>
      </c>
      <c r="BI163" s="140">
        <f>IF(U163="nulová",N163,0)</f>
        <v>0</v>
      </c>
      <c r="BJ163" s="20" t="s">
        <v>84</v>
      </c>
      <c r="BK163" s="140">
        <f>ROUND(L163*K163,2)</f>
        <v>0</v>
      </c>
      <c r="BL163" s="20" t="s">
        <v>173</v>
      </c>
      <c r="BM163" s="20" t="s">
        <v>574</v>
      </c>
    </row>
    <row r="164" s="1" customFormat="1" ht="16.5" customHeight="1">
      <c r="B164" s="44"/>
      <c r="C164" s="217" t="s">
        <v>375</v>
      </c>
      <c r="D164" s="217" t="s">
        <v>161</v>
      </c>
      <c r="E164" s="218" t="s">
        <v>575</v>
      </c>
      <c r="F164" s="219" t="s">
        <v>576</v>
      </c>
      <c r="G164" s="219"/>
      <c r="H164" s="219"/>
      <c r="I164" s="219"/>
      <c r="J164" s="220" t="s">
        <v>500</v>
      </c>
      <c r="K164" s="221">
        <v>2</v>
      </c>
      <c r="L164" s="222">
        <v>0</v>
      </c>
      <c r="M164" s="223"/>
      <c r="N164" s="224">
        <f>ROUND(L164*K164,2)</f>
        <v>0</v>
      </c>
      <c r="O164" s="224"/>
      <c r="P164" s="224"/>
      <c r="Q164" s="224"/>
      <c r="R164" s="46"/>
      <c r="T164" s="225" t="s">
        <v>22</v>
      </c>
      <c r="U164" s="54" t="s">
        <v>41</v>
      </c>
      <c r="V164" s="45"/>
      <c r="W164" s="226">
        <f>V164*K164</f>
        <v>0</v>
      </c>
      <c r="X164" s="226">
        <v>0</v>
      </c>
      <c r="Y164" s="226">
        <f>X164*K164</f>
        <v>0</v>
      </c>
      <c r="Z164" s="226">
        <v>0</v>
      </c>
      <c r="AA164" s="227">
        <f>Z164*K164</f>
        <v>0</v>
      </c>
      <c r="AR164" s="20" t="s">
        <v>173</v>
      </c>
      <c r="AT164" s="20" t="s">
        <v>161</v>
      </c>
      <c r="AU164" s="20" t="s">
        <v>84</v>
      </c>
      <c r="AY164" s="20" t="s">
        <v>160</v>
      </c>
      <c r="BE164" s="140">
        <f>IF(U164="základní",N164,0)</f>
        <v>0</v>
      </c>
      <c r="BF164" s="140">
        <f>IF(U164="snížená",N164,0)</f>
        <v>0</v>
      </c>
      <c r="BG164" s="140">
        <f>IF(U164="zákl. přenesená",N164,0)</f>
        <v>0</v>
      </c>
      <c r="BH164" s="140">
        <f>IF(U164="sníž. přenesená",N164,0)</f>
        <v>0</v>
      </c>
      <c r="BI164" s="140">
        <f>IF(U164="nulová",N164,0)</f>
        <v>0</v>
      </c>
      <c r="BJ164" s="20" t="s">
        <v>84</v>
      </c>
      <c r="BK164" s="140">
        <f>ROUND(L164*K164,2)</f>
        <v>0</v>
      </c>
      <c r="BL164" s="20" t="s">
        <v>173</v>
      </c>
      <c r="BM164" s="20" t="s">
        <v>577</v>
      </c>
    </row>
    <row r="165" s="1" customFormat="1" ht="16.5" customHeight="1">
      <c r="B165" s="44"/>
      <c r="C165" s="217" t="s">
        <v>379</v>
      </c>
      <c r="D165" s="217" t="s">
        <v>161</v>
      </c>
      <c r="E165" s="218" t="s">
        <v>578</v>
      </c>
      <c r="F165" s="219" t="s">
        <v>579</v>
      </c>
      <c r="G165" s="219"/>
      <c r="H165" s="219"/>
      <c r="I165" s="219"/>
      <c r="J165" s="220" t="s">
        <v>500</v>
      </c>
      <c r="K165" s="221">
        <v>1</v>
      </c>
      <c r="L165" s="222">
        <v>0</v>
      </c>
      <c r="M165" s="223"/>
      <c r="N165" s="224">
        <f>ROUND(L165*K165,2)</f>
        <v>0</v>
      </c>
      <c r="O165" s="224"/>
      <c r="P165" s="224"/>
      <c r="Q165" s="224"/>
      <c r="R165" s="46"/>
      <c r="T165" s="225" t="s">
        <v>22</v>
      </c>
      <c r="U165" s="54" t="s">
        <v>41</v>
      </c>
      <c r="V165" s="45"/>
      <c r="W165" s="226">
        <f>V165*K165</f>
        <v>0</v>
      </c>
      <c r="X165" s="226">
        <v>0</v>
      </c>
      <c r="Y165" s="226">
        <f>X165*K165</f>
        <v>0</v>
      </c>
      <c r="Z165" s="226">
        <v>0</v>
      </c>
      <c r="AA165" s="227">
        <f>Z165*K165</f>
        <v>0</v>
      </c>
      <c r="AR165" s="20" t="s">
        <v>173</v>
      </c>
      <c r="AT165" s="20" t="s">
        <v>161</v>
      </c>
      <c r="AU165" s="20" t="s">
        <v>84</v>
      </c>
      <c r="AY165" s="20" t="s">
        <v>160</v>
      </c>
      <c r="BE165" s="140">
        <f>IF(U165="základní",N165,0)</f>
        <v>0</v>
      </c>
      <c r="BF165" s="140">
        <f>IF(U165="snížená",N165,0)</f>
        <v>0</v>
      </c>
      <c r="BG165" s="140">
        <f>IF(U165="zákl. přenesená",N165,0)</f>
        <v>0</v>
      </c>
      <c r="BH165" s="140">
        <f>IF(U165="sníž. přenesená",N165,0)</f>
        <v>0</v>
      </c>
      <c r="BI165" s="140">
        <f>IF(U165="nulová",N165,0)</f>
        <v>0</v>
      </c>
      <c r="BJ165" s="20" t="s">
        <v>84</v>
      </c>
      <c r="BK165" s="140">
        <f>ROUND(L165*K165,2)</f>
        <v>0</v>
      </c>
      <c r="BL165" s="20" t="s">
        <v>173</v>
      </c>
      <c r="BM165" s="20" t="s">
        <v>580</v>
      </c>
    </row>
    <row r="166" s="1" customFormat="1" ht="16.5" customHeight="1">
      <c r="B166" s="44"/>
      <c r="C166" s="217" t="s">
        <v>383</v>
      </c>
      <c r="D166" s="217" t="s">
        <v>161</v>
      </c>
      <c r="E166" s="218" t="s">
        <v>581</v>
      </c>
      <c r="F166" s="219" t="s">
        <v>582</v>
      </c>
      <c r="G166" s="219"/>
      <c r="H166" s="219"/>
      <c r="I166" s="219"/>
      <c r="J166" s="220" t="s">
        <v>500</v>
      </c>
      <c r="K166" s="221">
        <v>3</v>
      </c>
      <c r="L166" s="222">
        <v>0</v>
      </c>
      <c r="M166" s="223"/>
      <c r="N166" s="224">
        <f>ROUND(L166*K166,2)</f>
        <v>0</v>
      </c>
      <c r="O166" s="224"/>
      <c r="P166" s="224"/>
      <c r="Q166" s="224"/>
      <c r="R166" s="46"/>
      <c r="T166" s="225" t="s">
        <v>22</v>
      </c>
      <c r="U166" s="54" t="s">
        <v>41</v>
      </c>
      <c r="V166" s="45"/>
      <c r="W166" s="226">
        <f>V166*K166</f>
        <v>0</v>
      </c>
      <c r="X166" s="226">
        <v>0</v>
      </c>
      <c r="Y166" s="226">
        <f>X166*K166</f>
        <v>0</v>
      </c>
      <c r="Z166" s="226">
        <v>0</v>
      </c>
      <c r="AA166" s="227">
        <f>Z166*K166</f>
        <v>0</v>
      </c>
      <c r="AR166" s="20" t="s">
        <v>173</v>
      </c>
      <c r="AT166" s="20" t="s">
        <v>161</v>
      </c>
      <c r="AU166" s="20" t="s">
        <v>84</v>
      </c>
      <c r="AY166" s="20" t="s">
        <v>160</v>
      </c>
      <c r="BE166" s="140">
        <f>IF(U166="základní",N166,0)</f>
        <v>0</v>
      </c>
      <c r="BF166" s="140">
        <f>IF(U166="snížená",N166,0)</f>
        <v>0</v>
      </c>
      <c r="BG166" s="140">
        <f>IF(U166="zákl. přenesená",N166,0)</f>
        <v>0</v>
      </c>
      <c r="BH166" s="140">
        <f>IF(U166="sníž. přenesená",N166,0)</f>
        <v>0</v>
      </c>
      <c r="BI166" s="140">
        <f>IF(U166="nulová",N166,0)</f>
        <v>0</v>
      </c>
      <c r="BJ166" s="20" t="s">
        <v>84</v>
      </c>
      <c r="BK166" s="140">
        <f>ROUND(L166*K166,2)</f>
        <v>0</v>
      </c>
      <c r="BL166" s="20" t="s">
        <v>173</v>
      </c>
      <c r="BM166" s="20" t="s">
        <v>583</v>
      </c>
    </row>
    <row r="167" s="1" customFormat="1" ht="16.5" customHeight="1">
      <c r="B167" s="44"/>
      <c r="C167" s="217" t="s">
        <v>387</v>
      </c>
      <c r="D167" s="217" t="s">
        <v>161</v>
      </c>
      <c r="E167" s="218" t="s">
        <v>584</v>
      </c>
      <c r="F167" s="219" t="s">
        <v>585</v>
      </c>
      <c r="G167" s="219"/>
      <c r="H167" s="219"/>
      <c r="I167" s="219"/>
      <c r="J167" s="220" t="s">
        <v>500</v>
      </c>
      <c r="K167" s="221">
        <v>1</v>
      </c>
      <c r="L167" s="222">
        <v>0</v>
      </c>
      <c r="M167" s="223"/>
      <c r="N167" s="224">
        <f>ROUND(L167*K167,2)</f>
        <v>0</v>
      </c>
      <c r="O167" s="224"/>
      <c r="P167" s="224"/>
      <c r="Q167" s="224"/>
      <c r="R167" s="46"/>
      <c r="T167" s="225" t="s">
        <v>22</v>
      </c>
      <c r="U167" s="54" t="s">
        <v>41</v>
      </c>
      <c r="V167" s="45"/>
      <c r="W167" s="226">
        <f>V167*K167</f>
        <v>0</v>
      </c>
      <c r="X167" s="226">
        <v>0</v>
      </c>
      <c r="Y167" s="226">
        <f>X167*K167</f>
        <v>0</v>
      </c>
      <c r="Z167" s="226">
        <v>0</v>
      </c>
      <c r="AA167" s="227">
        <f>Z167*K167</f>
        <v>0</v>
      </c>
      <c r="AR167" s="20" t="s">
        <v>173</v>
      </c>
      <c r="AT167" s="20" t="s">
        <v>161</v>
      </c>
      <c r="AU167" s="20" t="s">
        <v>84</v>
      </c>
      <c r="AY167" s="20" t="s">
        <v>160</v>
      </c>
      <c r="BE167" s="140">
        <f>IF(U167="základní",N167,0)</f>
        <v>0</v>
      </c>
      <c r="BF167" s="140">
        <f>IF(U167="snížená",N167,0)</f>
        <v>0</v>
      </c>
      <c r="BG167" s="140">
        <f>IF(U167="zákl. přenesená",N167,0)</f>
        <v>0</v>
      </c>
      <c r="BH167" s="140">
        <f>IF(U167="sníž. přenesená",N167,0)</f>
        <v>0</v>
      </c>
      <c r="BI167" s="140">
        <f>IF(U167="nulová",N167,0)</f>
        <v>0</v>
      </c>
      <c r="BJ167" s="20" t="s">
        <v>84</v>
      </c>
      <c r="BK167" s="140">
        <f>ROUND(L167*K167,2)</f>
        <v>0</v>
      </c>
      <c r="BL167" s="20" t="s">
        <v>173</v>
      </c>
      <c r="BM167" s="20" t="s">
        <v>586</v>
      </c>
    </row>
    <row r="168" s="1" customFormat="1" ht="16.5" customHeight="1">
      <c r="B168" s="44"/>
      <c r="C168" s="217" t="s">
        <v>391</v>
      </c>
      <c r="D168" s="217" t="s">
        <v>161</v>
      </c>
      <c r="E168" s="218" t="s">
        <v>587</v>
      </c>
      <c r="F168" s="219" t="s">
        <v>588</v>
      </c>
      <c r="G168" s="219"/>
      <c r="H168" s="219"/>
      <c r="I168" s="219"/>
      <c r="J168" s="220" t="s">
        <v>500</v>
      </c>
      <c r="K168" s="221">
        <v>1</v>
      </c>
      <c r="L168" s="222">
        <v>0</v>
      </c>
      <c r="M168" s="223"/>
      <c r="N168" s="224">
        <f>ROUND(L168*K168,2)</f>
        <v>0</v>
      </c>
      <c r="O168" s="224"/>
      <c r="P168" s="224"/>
      <c r="Q168" s="224"/>
      <c r="R168" s="46"/>
      <c r="T168" s="225" t="s">
        <v>22</v>
      </c>
      <c r="U168" s="54" t="s">
        <v>41</v>
      </c>
      <c r="V168" s="45"/>
      <c r="W168" s="226">
        <f>V168*K168</f>
        <v>0</v>
      </c>
      <c r="X168" s="226">
        <v>0</v>
      </c>
      <c r="Y168" s="226">
        <f>X168*K168</f>
        <v>0</v>
      </c>
      <c r="Z168" s="226">
        <v>0</v>
      </c>
      <c r="AA168" s="227">
        <f>Z168*K168</f>
        <v>0</v>
      </c>
      <c r="AR168" s="20" t="s">
        <v>173</v>
      </c>
      <c r="AT168" s="20" t="s">
        <v>161</v>
      </c>
      <c r="AU168" s="20" t="s">
        <v>84</v>
      </c>
      <c r="AY168" s="20" t="s">
        <v>160</v>
      </c>
      <c r="BE168" s="140">
        <f>IF(U168="základní",N168,0)</f>
        <v>0</v>
      </c>
      <c r="BF168" s="140">
        <f>IF(U168="snížená",N168,0)</f>
        <v>0</v>
      </c>
      <c r="BG168" s="140">
        <f>IF(U168="zákl. přenesená",N168,0)</f>
        <v>0</v>
      </c>
      <c r="BH168" s="140">
        <f>IF(U168="sníž. přenesená",N168,0)</f>
        <v>0</v>
      </c>
      <c r="BI168" s="140">
        <f>IF(U168="nulová",N168,0)</f>
        <v>0</v>
      </c>
      <c r="BJ168" s="20" t="s">
        <v>84</v>
      </c>
      <c r="BK168" s="140">
        <f>ROUND(L168*K168,2)</f>
        <v>0</v>
      </c>
      <c r="BL168" s="20" t="s">
        <v>173</v>
      </c>
      <c r="BM168" s="20" t="s">
        <v>589</v>
      </c>
    </row>
    <row r="169" s="1" customFormat="1" ht="16.5" customHeight="1">
      <c r="B169" s="44"/>
      <c r="C169" s="217" t="s">
        <v>395</v>
      </c>
      <c r="D169" s="217" t="s">
        <v>161</v>
      </c>
      <c r="E169" s="218" t="s">
        <v>590</v>
      </c>
      <c r="F169" s="219" t="s">
        <v>591</v>
      </c>
      <c r="G169" s="219"/>
      <c r="H169" s="219"/>
      <c r="I169" s="219"/>
      <c r="J169" s="220" t="s">
        <v>500</v>
      </c>
      <c r="K169" s="221">
        <v>1</v>
      </c>
      <c r="L169" s="222">
        <v>0</v>
      </c>
      <c r="M169" s="223"/>
      <c r="N169" s="224">
        <f>ROUND(L169*K169,2)</f>
        <v>0</v>
      </c>
      <c r="O169" s="224"/>
      <c r="P169" s="224"/>
      <c r="Q169" s="224"/>
      <c r="R169" s="46"/>
      <c r="T169" s="225" t="s">
        <v>22</v>
      </c>
      <c r="U169" s="54" t="s">
        <v>41</v>
      </c>
      <c r="V169" s="45"/>
      <c r="W169" s="226">
        <f>V169*K169</f>
        <v>0</v>
      </c>
      <c r="X169" s="226">
        <v>0</v>
      </c>
      <c r="Y169" s="226">
        <f>X169*K169</f>
        <v>0</v>
      </c>
      <c r="Z169" s="226">
        <v>0</v>
      </c>
      <c r="AA169" s="227">
        <f>Z169*K169</f>
        <v>0</v>
      </c>
      <c r="AR169" s="20" t="s">
        <v>173</v>
      </c>
      <c r="AT169" s="20" t="s">
        <v>161</v>
      </c>
      <c r="AU169" s="20" t="s">
        <v>84</v>
      </c>
      <c r="AY169" s="20" t="s">
        <v>160</v>
      </c>
      <c r="BE169" s="140">
        <f>IF(U169="základní",N169,0)</f>
        <v>0</v>
      </c>
      <c r="BF169" s="140">
        <f>IF(U169="snížená",N169,0)</f>
        <v>0</v>
      </c>
      <c r="BG169" s="140">
        <f>IF(U169="zákl. přenesená",N169,0)</f>
        <v>0</v>
      </c>
      <c r="BH169" s="140">
        <f>IF(U169="sníž. přenesená",N169,0)</f>
        <v>0</v>
      </c>
      <c r="BI169" s="140">
        <f>IF(U169="nulová",N169,0)</f>
        <v>0</v>
      </c>
      <c r="BJ169" s="20" t="s">
        <v>84</v>
      </c>
      <c r="BK169" s="140">
        <f>ROUND(L169*K169,2)</f>
        <v>0</v>
      </c>
      <c r="BL169" s="20" t="s">
        <v>173</v>
      </c>
      <c r="BM169" s="20" t="s">
        <v>592</v>
      </c>
    </row>
    <row r="170" s="1" customFormat="1" ht="16.5" customHeight="1">
      <c r="B170" s="44"/>
      <c r="C170" s="217" t="s">
        <v>399</v>
      </c>
      <c r="D170" s="217" t="s">
        <v>161</v>
      </c>
      <c r="E170" s="218" t="s">
        <v>593</v>
      </c>
      <c r="F170" s="219" t="s">
        <v>594</v>
      </c>
      <c r="G170" s="219"/>
      <c r="H170" s="219"/>
      <c r="I170" s="219"/>
      <c r="J170" s="220" t="s">
        <v>500</v>
      </c>
      <c r="K170" s="221">
        <v>3</v>
      </c>
      <c r="L170" s="222">
        <v>0</v>
      </c>
      <c r="M170" s="223"/>
      <c r="N170" s="224">
        <f>ROUND(L170*K170,2)</f>
        <v>0</v>
      </c>
      <c r="O170" s="224"/>
      <c r="P170" s="224"/>
      <c r="Q170" s="224"/>
      <c r="R170" s="46"/>
      <c r="T170" s="225" t="s">
        <v>22</v>
      </c>
      <c r="U170" s="54" t="s">
        <v>41</v>
      </c>
      <c r="V170" s="45"/>
      <c r="W170" s="226">
        <f>V170*K170</f>
        <v>0</v>
      </c>
      <c r="X170" s="226">
        <v>0</v>
      </c>
      <c r="Y170" s="226">
        <f>X170*K170</f>
        <v>0</v>
      </c>
      <c r="Z170" s="226">
        <v>0</v>
      </c>
      <c r="AA170" s="227">
        <f>Z170*K170</f>
        <v>0</v>
      </c>
      <c r="AR170" s="20" t="s">
        <v>173</v>
      </c>
      <c r="AT170" s="20" t="s">
        <v>161</v>
      </c>
      <c r="AU170" s="20" t="s">
        <v>84</v>
      </c>
      <c r="AY170" s="20" t="s">
        <v>160</v>
      </c>
      <c r="BE170" s="140">
        <f>IF(U170="základní",N170,0)</f>
        <v>0</v>
      </c>
      <c r="BF170" s="140">
        <f>IF(U170="snížená",N170,0)</f>
        <v>0</v>
      </c>
      <c r="BG170" s="140">
        <f>IF(U170="zákl. přenesená",N170,0)</f>
        <v>0</v>
      </c>
      <c r="BH170" s="140">
        <f>IF(U170="sníž. přenesená",N170,0)</f>
        <v>0</v>
      </c>
      <c r="BI170" s="140">
        <f>IF(U170="nulová",N170,0)</f>
        <v>0</v>
      </c>
      <c r="BJ170" s="20" t="s">
        <v>84</v>
      </c>
      <c r="BK170" s="140">
        <f>ROUND(L170*K170,2)</f>
        <v>0</v>
      </c>
      <c r="BL170" s="20" t="s">
        <v>173</v>
      </c>
      <c r="BM170" s="20" t="s">
        <v>595</v>
      </c>
    </row>
    <row r="171" s="1" customFormat="1" ht="25.5" customHeight="1">
      <c r="B171" s="44"/>
      <c r="C171" s="217" t="s">
        <v>403</v>
      </c>
      <c r="D171" s="217" t="s">
        <v>161</v>
      </c>
      <c r="E171" s="218" t="s">
        <v>596</v>
      </c>
      <c r="F171" s="219" t="s">
        <v>597</v>
      </c>
      <c r="G171" s="219"/>
      <c r="H171" s="219"/>
      <c r="I171" s="219"/>
      <c r="J171" s="220" t="s">
        <v>500</v>
      </c>
      <c r="K171" s="221">
        <v>1</v>
      </c>
      <c r="L171" s="222">
        <v>0</v>
      </c>
      <c r="M171" s="223"/>
      <c r="N171" s="224">
        <f>ROUND(L171*K171,2)</f>
        <v>0</v>
      </c>
      <c r="O171" s="224"/>
      <c r="P171" s="224"/>
      <c r="Q171" s="224"/>
      <c r="R171" s="46"/>
      <c r="T171" s="225" t="s">
        <v>22</v>
      </c>
      <c r="U171" s="54" t="s">
        <v>41</v>
      </c>
      <c r="V171" s="45"/>
      <c r="W171" s="226">
        <f>V171*K171</f>
        <v>0</v>
      </c>
      <c r="X171" s="226">
        <v>0</v>
      </c>
      <c r="Y171" s="226">
        <f>X171*K171</f>
        <v>0</v>
      </c>
      <c r="Z171" s="226">
        <v>0</v>
      </c>
      <c r="AA171" s="227">
        <f>Z171*K171</f>
        <v>0</v>
      </c>
      <c r="AR171" s="20" t="s">
        <v>173</v>
      </c>
      <c r="AT171" s="20" t="s">
        <v>161</v>
      </c>
      <c r="AU171" s="20" t="s">
        <v>84</v>
      </c>
      <c r="AY171" s="20" t="s">
        <v>160</v>
      </c>
      <c r="BE171" s="140">
        <f>IF(U171="základní",N171,0)</f>
        <v>0</v>
      </c>
      <c r="BF171" s="140">
        <f>IF(U171="snížená",N171,0)</f>
        <v>0</v>
      </c>
      <c r="BG171" s="140">
        <f>IF(U171="zákl. přenesená",N171,0)</f>
        <v>0</v>
      </c>
      <c r="BH171" s="140">
        <f>IF(U171="sníž. přenesená",N171,0)</f>
        <v>0</v>
      </c>
      <c r="BI171" s="140">
        <f>IF(U171="nulová",N171,0)</f>
        <v>0</v>
      </c>
      <c r="BJ171" s="20" t="s">
        <v>84</v>
      </c>
      <c r="BK171" s="140">
        <f>ROUND(L171*K171,2)</f>
        <v>0</v>
      </c>
      <c r="BL171" s="20" t="s">
        <v>173</v>
      </c>
      <c r="BM171" s="20" t="s">
        <v>598</v>
      </c>
    </row>
    <row r="172" s="1" customFormat="1" ht="25.5" customHeight="1">
      <c r="B172" s="44"/>
      <c r="C172" s="217" t="s">
        <v>407</v>
      </c>
      <c r="D172" s="217" t="s">
        <v>161</v>
      </c>
      <c r="E172" s="218" t="s">
        <v>599</v>
      </c>
      <c r="F172" s="219" t="s">
        <v>600</v>
      </c>
      <c r="G172" s="219"/>
      <c r="H172" s="219"/>
      <c r="I172" s="219"/>
      <c r="J172" s="220" t="s">
        <v>489</v>
      </c>
      <c r="K172" s="221">
        <v>1</v>
      </c>
      <c r="L172" s="222">
        <v>0</v>
      </c>
      <c r="M172" s="223"/>
      <c r="N172" s="224">
        <f>ROUND(L172*K172,2)</f>
        <v>0</v>
      </c>
      <c r="O172" s="224"/>
      <c r="P172" s="224"/>
      <c r="Q172" s="224"/>
      <c r="R172" s="46"/>
      <c r="T172" s="225" t="s">
        <v>22</v>
      </c>
      <c r="U172" s="54" t="s">
        <v>41</v>
      </c>
      <c r="V172" s="45"/>
      <c r="W172" s="226">
        <f>V172*K172</f>
        <v>0</v>
      </c>
      <c r="X172" s="226">
        <v>0</v>
      </c>
      <c r="Y172" s="226">
        <f>X172*K172</f>
        <v>0</v>
      </c>
      <c r="Z172" s="226">
        <v>0</v>
      </c>
      <c r="AA172" s="227">
        <f>Z172*K172</f>
        <v>0</v>
      </c>
      <c r="AR172" s="20" t="s">
        <v>173</v>
      </c>
      <c r="AT172" s="20" t="s">
        <v>161</v>
      </c>
      <c r="AU172" s="20" t="s">
        <v>84</v>
      </c>
      <c r="AY172" s="20" t="s">
        <v>160</v>
      </c>
      <c r="BE172" s="140">
        <f>IF(U172="základní",N172,0)</f>
        <v>0</v>
      </c>
      <c r="BF172" s="140">
        <f>IF(U172="snížená",N172,0)</f>
        <v>0</v>
      </c>
      <c r="BG172" s="140">
        <f>IF(U172="zákl. přenesená",N172,0)</f>
        <v>0</v>
      </c>
      <c r="BH172" s="140">
        <f>IF(U172="sníž. přenesená",N172,0)</f>
        <v>0</v>
      </c>
      <c r="BI172" s="140">
        <f>IF(U172="nulová",N172,0)</f>
        <v>0</v>
      </c>
      <c r="BJ172" s="20" t="s">
        <v>84</v>
      </c>
      <c r="BK172" s="140">
        <f>ROUND(L172*K172,2)</f>
        <v>0</v>
      </c>
      <c r="BL172" s="20" t="s">
        <v>173</v>
      </c>
      <c r="BM172" s="20" t="s">
        <v>601</v>
      </c>
    </row>
    <row r="173" s="1" customFormat="1" ht="16.5" customHeight="1">
      <c r="B173" s="44"/>
      <c r="C173" s="217" t="s">
        <v>411</v>
      </c>
      <c r="D173" s="217" t="s">
        <v>161</v>
      </c>
      <c r="E173" s="218" t="s">
        <v>602</v>
      </c>
      <c r="F173" s="219" t="s">
        <v>548</v>
      </c>
      <c r="G173" s="219"/>
      <c r="H173" s="219"/>
      <c r="I173" s="219"/>
      <c r="J173" s="220" t="s">
        <v>549</v>
      </c>
      <c r="K173" s="221">
        <v>200</v>
      </c>
      <c r="L173" s="222">
        <v>0</v>
      </c>
      <c r="M173" s="223"/>
      <c r="N173" s="224">
        <f>ROUND(L173*K173,2)</f>
        <v>0</v>
      </c>
      <c r="O173" s="224"/>
      <c r="P173" s="224"/>
      <c r="Q173" s="224"/>
      <c r="R173" s="46"/>
      <c r="T173" s="225" t="s">
        <v>22</v>
      </c>
      <c r="U173" s="54" t="s">
        <v>41</v>
      </c>
      <c r="V173" s="45"/>
      <c r="W173" s="226">
        <f>V173*K173</f>
        <v>0</v>
      </c>
      <c r="X173" s="226">
        <v>0</v>
      </c>
      <c r="Y173" s="226">
        <f>X173*K173</f>
        <v>0</v>
      </c>
      <c r="Z173" s="226">
        <v>0</v>
      </c>
      <c r="AA173" s="227">
        <f>Z173*K173</f>
        <v>0</v>
      </c>
      <c r="AR173" s="20" t="s">
        <v>173</v>
      </c>
      <c r="AT173" s="20" t="s">
        <v>161</v>
      </c>
      <c r="AU173" s="20" t="s">
        <v>84</v>
      </c>
      <c r="AY173" s="20" t="s">
        <v>160</v>
      </c>
      <c r="BE173" s="140">
        <f>IF(U173="základní",N173,0)</f>
        <v>0</v>
      </c>
      <c r="BF173" s="140">
        <f>IF(U173="snížená",N173,0)</f>
        <v>0</v>
      </c>
      <c r="BG173" s="140">
        <f>IF(U173="zákl. přenesená",N173,0)</f>
        <v>0</v>
      </c>
      <c r="BH173" s="140">
        <f>IF(U173="sníž. přenesená",N173,0)</f>
        <v>0</v>
      </c>
      <c r="BI173" s="140">
        <f>IF(U173="nulová",N173,0)</f>
        <v>0</v>
      </c>
      <c r="BJ173" s="20" t="s">
        <v>84</v>
      </c>
      <c r="BK173" s="140">
        <f>ROUND(L173*K173,2)</f>
        <v>0</v>
      </c>
      <c r="BL173" s="20" t="s">
        <v>173</v>
      </c>
      <c r="BM173" s="20" t="s">
        <v>603</v>
      </c>
    </row>
    <row r="174" s="1" customFormat="1" ht="16.5" customHeight="1">
      <c r="B174" s="44"/>
      <c r="C174" s="217" t="s">
        <v>415</v>
      </c>
      <c r="D174" s="217" t="s">
        <v>161</v>
      </c>
      <c r="E174" s="218" t="s">
        <v>604</v>
      </c>
      <c r="F174" s="219" t="s">
        <v>605</v>
      </c>
      <c r="G174" s="219"/>
      <c r="H174" s="219"/>
      <c r="I174" s="219"/>
      <c r="J174" s="220" t="s">
        <v>489</v>
      </c>
      <c r="K174" s="221">
        <v>3</v>
      </c>
      <c r="L174" s="222">
        <v>0</v>
      </c>
      <c r="M174" s="223"/>
      <c r="N174" s="224">
        <f>ROUND(L174*K174,2)</f>
        <v>0</v>
      </c>
      <c r="O174" s="224"/>
      <c r="P174" s="224"/>
      <c r="Q174" s="224"/>
      <c r="R174" s="46"/>
      <c r="T174" s="225" t="s">
        <v>22</v>
      </c>
      <c r="U174" s="54" t="s">
        <v>41</v>
      </c>
      <c r="V174" s="45"/>
      <c r="W174" s="226">
        <f>V174*K174</f>
        <v>0</v>
      </c>
      <c r="X174" s="226">
        <v>0</v>
      </c>
      <c r="Y174" s="226">
        <f>X174*K174</f>
        <v>0</v>
      </c>
      <c r="Z174" s="226">
        <v>0</v>
      </c>
      <c r="AA174" s="227">
        <f>Z174*K174</f>
        <v>0</v>
      </c>
      <c r="AR174" s="20" t="s">
        <v>173</v>
      </c>
      <c r="AT174" s="20" t="s">
        <v>161</v>
      </c>
      <c r="AU174" s="20" t="s">
        <v>84</v>
      </c>
      <c r="AY174" s="20" t="s">
        <v>160</v>
      </c>
      <c r="BE174" s="140">
        <f>IF(U174="základní",N174,0)</f>
        <v>0</v>
      </c>
      <c r="BF174" s="140">
        <f>IF(U174="snížená",N174,0)</f>
        <v>0</v>
      </c>
      <c r="BG174" s="140">
        <f>IF(U174="zákl. přenesená",N174,0)</f>
        <v>0</v>
      </c>
      <c r="BH174" s="140">
        <f>IF(U174="sníž. přenesená",N174,0)</f>
        <v>0</v>
      </c>
      <c r="BI174" s="140">
        <f>IF(U174="nulová",N174,0)</f>
        <v>0</v>
      </c>
      <c r="BJ174" s="20" t="s">
        <v>84</v>
      </c>
      <c r="BK174" s="140">
        <f>ROUND(L174*K174,2)</f>
        <v>0</v>
      </c>
      <c r="BL174" s="20" t="s">
        <v>173</v>
      </c>
      <c r="BM174" s="20" t="s">
        <v>606</v>
      </c>
    </row>
    <row r="175" s="1" customFormat="1" ht="16.5" customHeight="1">
      <c r="B175" s="44"/>
      <c r="C175" s="217" t="s">
        <v>419</v>
      </c>
      <c r="D175" s="217" t="s">
        <v>161</v>
      </c>
      <c r="E175" s="218" t="s">
        <v>607</v>
      </c>
      <c r="F175" s="219" t="s">
        <v>608</v>
      </c>
      <c r="G175" s="219"/>
      <c r="H175" s="219"/>
      <c r="I175" s="219"/>
      <c r="J175" s="220" t="s">
        <v>500</v>
      </c>
      <c r="K175" s="221">
        <v>3</v>
      </c>
      <c r="L175" s="222">
        <v>0</v>
      </c>
      <c r="M175" s="223"/>
      <c r="N175" s="224">
        <f>ROUND(L175*K175,2)</f>
        <v>0</v>
      </c>
      <c r="O175" s="224"/>
      <c r="P175" s="224"/>
      <c r="Q175" s="224"/>
      <c r="R175" s="46"/>
      <c r="T175" s="225" t="s">
        <v>22</v>
      </c>
      <c r="U175" s="54" t="s">
        <v>41</v>
      </c>
      <c r="V175" s="45"/>
      <c r="W175" s="226">
        <f>V175*K175</f>
        <v>0</v>
      </c>
      <c r="X175" s="226">
        <v>0</v>
      </c>
      <c r="Y175" s="226">
        <f>X175*K175</f>
        <v>0</v>
      </c>
      <c r="Z175" s="226">
        <v>0</v>
      </c>
      <c r="AA175" s="227">
        <f>Z175*K175</f>
        <v>0</v>
      </c>
      <c r="AR175" s="20" t="s">
        <v>173</v>
      </c>
      <c r="AT175" s="20" t="s">
        <v>161</v>
      </c>
      <c r="AU175" s="20" t="s">
        <v>84</v>
      </c>
      <c r="AY175" s="20" t="s">
        <v>160</v>
      </c>
      <c r="BE175" s="140">
        <f>IF(U175="základní",N175,0)</f>
        <v>0</v>
      </c>
      <c r="BF175" s="140">
        <f>IF(U175="snížená",N175,0)</f>
        <v>0</v>
      </c>
      <c r="BG175" s="140">
        <f>IF(U175="zákl. přenesená",N175,0)</f>
        <v>0</v>
      </c>
      <c r="BH175" s="140">
        <f>IF(U175="sníž. přenesená",N175,0)</f>
        <v>0</v>
      </c>
      <c r="BI175" s="140">
        <f>IF(U175="nulová",N175,0)</f>
        <v>0</v>
      </c>
      <c r="BJ175" s="20" t="s">
        <v>84</v>
      </c>
      <c r="BK175" s="140">
        <f>ROUND(L175*K175,2)</f>
        <v>0</v>
      </c>
      <c r="BL175" s="20" t="s">
        <v>173</v>
      </c>
      <c r="BM175" s="20" t="s">
        <v>609</v>
      </c>
    </row>
    <row r="176" s="1" customFormat="1" ht="16.5" customHeight="1">
      <c r="B176" s="44"/>
      <c r="C176" s="217" t="s">
        <v>423</v>
      </c>
      <c r="D176" s="217" t="s">
        <v>161</v>
      </c>
      <c r="E176" s="218" t="s">
        <v>610</v>
      </c>
      <c r="F176" s="219" t="s">
        <v>611</v>
      </c>
      <c r="G176" s="219"/>
      <c r="H176" s="219"/>
      <c r="I176" s="219"/>
      <c r="J176" s="220" t="s">
        <v>489</v>
      </c>
      <c r="K176" s="221">
        <v>3</v>
      </c>
      <c r="L176" s="222">
        <v>0</v>
      </c>
      <c r="M176" s="223"/>
      <c r="N176" s="224">
        <f>ROUND(L176*K176,2)</f>
        <v>0</v>
      </c>
      <c r="O176" s="224"/>
      <c r="P176" s="224"/>
      <c r="Q176" s="224"/>
      <c r="R176" s="46"/>
      <c r="T176" s="225" t="s">
        <v>22</v>
      </c>
      <c r="U176" s="54" t="s">
        <v>41</v>
      </c>
      <c r="V176" s="45"/>
      <c r="W176" s="226">
        <f>V176*K176</f>
        <v>0</v>
      </c>
      <c r="X176" s="226">
        <v>0</v>
      </c>
      <c r="Y176" s="226">
        <f>X176*K176</f>
        <v>0</v>
      </c>
      <c r="Z176" s="226">
        <v>0</v>
      </c>
      <c r="AA176" s="227">
        <f>Z176*K176</f>
        <v>0</v>
      </c>
      <c r="AR176" s="20" t="s">
        <v>173</v>
      </c>
      <c r="AT176" s="20" t="s">
        <v>161</v>
      </c>
      <c r="AU176" s="20" t="s">
        <v>84</v>
      </c>
      <c r="AY176" s="20" t="s">
        <v>160</v>
      </c>
      <c r="BE176" s="140">
        <f>IF(U176="základní",N176,0)</f>
        <v>0</v>
      </c>
      <c r="BF176" s="140">
        <f>IF(U176="snížená",N176,0)</f>
        <v>0</v>
      </c>
      <c r="BG176" s="140">
        <f>IF(U176="zákl. přenesená",N176,0)</f>
        <v>0</v>
      </c>
      <c r="BH176" s="140">
        <f>IF(U176="sníž. přenesená",N176,0)</f>
        <v>0</v>
      </c>
      <c r="BI176" s="140">
        <f>IF(U176="nulová",N176,0)</f>
        <v>0</v>
      </c>
      <c r="BJ176" s="20" t="s">
        <v>84</v>
      </c>
      <c r="BK176" s="140">
        <f>ROUND(L176*K176,2)</f>
        <v>0</v>
      </c>
      <c r="BL176" s="20" t="s">
        <v>173</v>
      </c>
      <c r="BM176" s="20" t="s">
        <v>612</v>
      </c>
    </row>
    <row r="177" s="1" customFormat="1" ht="25.5" customHeight="1">
      <c r="B177" s="44"/>
      <c r="C177" s="217" t="s">
        <v>439</v>
      </c>
      <c r="D177" s="217" t="s">
        <v>161</v>
      </c>
      <c r="E177" s="218" t="s">
        <v>613</v>
      </c>
      <c r="F177" s="219" t="s">
        <v>614</v>
      </c>
      <c r="G177" s="219"/>
      <c r="H177" s="219"/>
      <c r="I177" s="219"/>
      <c r="J177" s="220" t="s">
        <v>365</v>
      </c>
      <c r="K177" s="221">
        <v>10</v>
      </c>
      <c r="L177" s="222">
        <v>0</v>
      </c>
      <c r="M177" s="223"/>
      <c r="N177" s="224">
        <f>ROUND(L177*K177,2)</f>
        <v>0</v>
      </c>
      <c r="O177" s="224"/>
      <c r="P177" s="224"/>
      <c r="Q177" s="224"/>
      <c r="R177" s="46"/>
      <c r="T177" s="225" t="s">
        <v>22</v>
      </c>
      <c r="U177" s="54" t="s">
        <v>41</v>
      </c>
      <c r="V177" s="45"/>
      <c r="W177" s="226">
        <f>V177*K177</f>
        <v>0</v>
      </c>
      <c r="X177" s="226">
        <v>0</v>
      </c>
      <c r="Y177" s="226">
        <f>X177*K177</f>
        <v>0</v>
      </c>
      <c r="Z177" s="226">
        <v>0</v>
      </c>
      <c r="AA177" s="227">
        <f>Z177*K177</f>
        <v>0</v>
      </c>
      <c r="AR177" s="20" t="s">
        <v>173</v>
      </c>
      <c r="AT177" s="20" t="s">
        <v>161</v>
      </c>
      <c r="AU177" s="20" t="s">
        <v>84</v>
      </c>
      <c r="AY177" s="20" t="s">
        <v>160</v>
      </c>
      <c r="BE177" s="140">
        <f>IF(U177="základní",N177,0)</f>
        <v>0</v>
      </c>
      <c r="BF177" s="140">
        <f>IF(U177="snížená",N177,0)</f>
        <v>0</v>
      </c>
      <c r="BG177" s="140">
        <f>IF(U177="zákl. přenesená",N177,0)</f>
        <v>0</v>
      </c>
      <c r="BH177" s="140">
        <f>IF(U177="sníž. přenesená",N177,0)</f>
        <v>0</v>
      </c>
      <c r="BI177" s="140">
        <f>IF(U177="nulová",N177,0)</f>
        <v>0</v>
      </c>
      <c r="BJ177" s="20" t="s">
        <v>84</v>
      </c>
      <c r="BK177" s="140">
        <f>ROUND(L177*K177,2)</f>
        <v>0</v>
      </c>
      <c r="BL177" s="20" t="s">
        <v>173</v>
      </c>
      <c r="BM177" s="20" t="s">
        <v>615</v>
      </c>
    </row>
    <row r="178" s="1" customFormat="1" ht="16.5" customHeight="1">
      <c r="B178" s="44"/>
      <c r="C178" s="217" t="s">
        <v>443</v>
      </c>
      <c r="D178" s="217" t="s">
        <v>161</v>
      </c>
      <c r="E178" s="218" t="s">
        <v>616</v>
      </c>
      <c r="F178" s="219" t="s">
        <v>617</v>
      </c>
      <c r="G178" s="219"/>
      <c r="H178" s="219"/>
      <c r="I178" s="219"/>
      <c r="J178" s="220" t="s">
        <v>365</v>
      </c>
      <c r="K178" s="221">
        <v>6</v>
      </c>
      <c r="L178" s="222">
        <v>0</v>
      </c>
      <c r="M178" s="223"/>
      <c r="N178" s="224">
        <f>ROUND(L178*K178,2)</f>
        <v>0</v>
      </c>
      <c r="O178" s="224"/>
      <c r="P178" s="224"/>
      <c r="Q178" s="224"/>
      <c r="R178" s="46"/>
      <c r="T178" s="225" t="s">
        <v>22</v>
      </c>
      <c r="U178" s="54" t="s">
        <v>41</v>
      </c>
      <c r="V178" s="45"/>
      <c r="W178" s="226">
        <f>V178*K178</f>
        <v>0</v>
      </c>
      <c r="X178" s="226">
        <v>0</v>
      </c>
      <c r="Y178" s="226">
        <f>X178*K178</f>
        <v>0</v>
      </c>
      <c r="Z178" s="226">
        <v>0</v>
      </c>
      <c r="AA178" s="227">
        <f>Z178*K178</f>
        <v>0</v>
      </c>
      <c r="AR178" s="20" t="s">
        <v>173</v>
      </c>
      <c r="AT178" s="20" t="s">
        <v>161</v>
      </c>
      <c r="AU178" s="20" t="s">
        <v>84</v>
      </c>
      <c r="AY178" s="20" t="s">
        <v>160</v>
      </c>
      <c r="BE178" s="140">
        <f>IF(U178="základní",N178,0)</f>
        <v>0</v>
      </c>
      <c r="BF178" s="140">
        <f>IF(U178="snížená",N178,0)</f>
        <v>0</v>
      </c>
      <c r="BG178" s="140">
        <f>IF(U178="zákl. přenesená",N178,0)</f>
        <v>0</v>
      </c>
      <c r="BH178" s="140">
        <f>IF(U178="sníž. přenesená",N178,0)</f>
        <v>0</v>
      </c>
      <c r="BI178" s="140">
        <f>IF(U178="nulová",N178,0)</f>
        <v>0</v>
      </c>
      <c r="BJ178" s="20" t="s">
        <v>84</v>
      </c>
      <c r="BK178" s="140">
        <f>ROUND(L178*K178,2)</f>
        <v>0</v>
      </c>
      <c r="BL178" s="20" t="s">
        <v>173</v>
      </c>
      <c r="BM178" s="20" t="s">
        <v>618</v>
      </c>
    </row>
    <row r="179" s="1" customFormat="1" ht="16.5" customHeight="1">
      <c r="B179" s="44"/>
      <c r="C179" s="217" t="s">
        <v>447</v>
      </c>
      <c r="D179" s="217" t="s">
        <v>161</v>
      </c>
      <c r="E179" s="218" t="s">
        <v>619</v>
      </c>
      <c r="F179" s="219" t="s">
        <v>620</v>
      </c>
      <c r="G179" s="219"/>
      <c r="H179" s="219"/>
      <c r="I179" s="219"/>
      <c r="J179" s="220" t="s">
        <v>500</v>
      </c>
      <c r="K179" s="221">
        <v>4</v>
      </c>
      <c r="L179" s="222">
        <v>0</v>
      </c>
      <c r="M179" s="223"/>
      <c r="N179" s="224">
        <f>ROUND(L179*K179,2)</f>
        <v>0</v>
      </c>
      <c r="O179" s="224"/>
      <c r="P179" s="224"/>
      <c r="Q179" s="224"/>
      <c r="R179" s="46"/>
      <c r="T179" s="225" t="s">
        <v>22</v>
      </c>
      <c r="U179" s="54" t="s">
        <v>41</v>
      </c>
      <c r="V179" s="45"/>
      <c r="W179" s="226">
        <f>V179*K179</f>
        <v>0</v>
      </c>
      <c r="X179" s="226">
        <v>0</v>
      </c>
      <c r="Y179" s="226">
        <f>X179*K179</f>
        <v>0</v>
      </c>
      <c r="Z179" s="226">
        <v>0</v>
      </c>
      <c r="AA179" s="227">
        <f>Z179*K179</f>
        <v>0</v>
      </c>
      <c r="AR179" s="20" t="s">
        <v>173</v>
      </c>
      <c r="AT179" s="20" t="s">
        <v>161</v>
      </c>
      <c r="AU179" s="20" t="s">
        <v>84</v>
      </c>
      <c r="AY179" s="20" t="s">
        <v>160</v>
      </c>
      <c r="BE179" s="140">
        <f>IF(U179="základní",N179,0)</f>
        <v>0</v>
      </c>
      <c r="BF179" s="140">
        <f>IF(U179="snížená",N179,0)</f>
        <v>0</v>
      </c>
      <c r="BG179" s="140">
        <f>IF(U179="zákl. přenesená",N179,0)</f>
        <v>0</v>
      </c>
      <c r="BH179" s="140">
        <f>IF(U179="sníž. přenesená",N179,0)</f>
        <v>0</v>
      </c>
      <c r="BI179" s="140">
        <f>IF(U179="nulová",N179,0)</f>
        <v>0</v>
      </c>
      <c r="BJ179" s="20" t="s">
        <v>84</v>
      </c>
      <c r="BK179" s="140">
        <f>ROUND(L179*K179,2)</f>
        <v>0</v>
      </c>
      <c r="BL179" s="20" t="s">
        <v>173</v>
      </c>
      <c r="BM179" s="20" t="s">
        <v>621</v>
      </c>
    </row>
    <row r="180" s="1" customFormat="1" ht="16.5" customHeight="1">
      <c r="B180" s="44"/>
      <c r="C180" s="217" t="s">
        <v>451</v>
      </c>
      <c r="D180" s="217" t="s">
        <v>161</v>
      </c>
      <c r="E180" s="218" t="s">
        <v>622</v>
      </c>
      <c r="F180" s="219" t="s">
        <v>623</v>
      </c>
      <c r="G180" s="219"/>
      <c r="H180" s="219"/>
      <c r="I180" s="219"/>
      <c r="J180" s="220" t="s">
        <v>500</v>
      </c>
      <c r="K180" s="221">
        <v>8</v>
      </c>
      <c r="L180" s="222">
        <v>0</v>
      </c>
      <c r="M180" s="223"/>
      <c r="N180" s="224">
        <f>ROUND(L180*K180,2)</f>
        <v>0</v>
      </c>
      <c r="O180" s="224"/>
      <c r="P180" s="224"/>
      <c r="Q180" s="224"/>
      <c r="R180" s="46"/>
      <c r="T180" s="225" t="s">
        <v>22</v>
      </c>
      <c r="U180" s="54" t="s">
        <v>41</v>
      </c>
      <c r="V180" s="45"/>
      <c r="W180" s="226">
        <f>V180*K180</f>
        <v>0</v>
      </c>
      <c r="X180" s="226">
        <v>0</v>
      </c>
      <c r="Y180" s="226">
        <f>X180*K180</f>
        <v>0</v>
      </c>
      <c r="Z180" s="226">
        <v>0</v>
      </c>
      <c r="AA180" s="227">
        <f>Z180*K180</f>
        <v>0</v>
      </c>
      <c r="AR180" s="20" t="s">
        <v>173</v>
      </c>
      <c r="AT180" s="20" t="s">
        <v>161</v>
      </c>
      <c r="AU180" s="20" t="s">
        <v>84</v>
      </c>
      <c r="AY180" s="20" t="s">
        <v>160</v>
      </c>
      <c r="BE180" s="140">
        <f>IF(U180="základní",N180,0)</f>
        <v>0</v>
      </c>
      <c r="BF180" s="140">
        <f>IF(U180="snížená",N180,0)</f>
        <v>0</v>
      </c>
      <c r="BG180" s="140">
        <f>IF(U180="zákl. přenesená",N180,0)</f>
        <v>0</v>
      </c>
      <c r="BH180" s="140">
        <f>IF(U180="sníž. přenesená",N180,0)</f>
        <v>0</v>
      </c>
      <c r="BI180" s="140">
        <f>IF(U180="nulová",N180,0)</f>
        <v>0</v>
      </c>
      <c r="BJ180" s="20" t="s">
        <v>84</v>
      </c>
      <c r="BK180" s="140">
        <f>ROUND(L180*K180,2)</f>
        <v>0</v>
      </c>
      <c r="BL180" s="20" t="s">
        <v>173</v>
      </c>
      <c r="BM180" s="20" t="s">
        <v>624</v>
      </c>
    </row>
    <row r="181" s="9" customFormat="1" ht="37.44" customHeight="1">
      <c r="B181" s="203"/>
      <c r="C181" s="204"/>
      <c r="D181" s="205" t="s">
        <v>486</v>
      </c>
      <c r="E181" s="205"/>
      <c r="F181" s="205"/>
      <c r="G181" s="205"/>
      <c r="H181" s="205"/>
      <c r="I181" s="205"/>
      <c r="J181" s="205"/>
      <c r="K181" s="205"/>
      <c r="L181" s="205"/>
      <c r="M181" s="205"/>
      <c r="N181" s="243">
        <f>BK181</f>
        <v>0</v>
      </c>
      <c r="O181" s="244"/>
      <c r="P181" s="244"/>
      <c r="Q181" s="244"/>
      <c r="R181" s="207"/>
      <c r="T181" s="208"/>
      <c r="U181" s="204"/>
      <c r="V181" s="204"/>
      <c r="W181" s="209">
        <f>SUM(W182:W187)</f>
        <v>0</v>
      </c>
      <c r="X181" s="204"/>
      <c r="Y181" s="209">
        <f>SUM(Y182:Y187)</f>
        <v>0</v>
      </c>
      <c r="Z181" s="204"/>
      <c r="AA181" s="210">
        <f>SUM(AA182:AA187)</f>
        <v>0</v>
      </c>
      <c r="AR181" s="211" t="s">
        <v>84</v>
      </c>
      <c r="AT181" s="212" t="s">
        <v>75</v>
      </c>
      <c r="AU181" s="212" t="s">
        <v>76</v>
      </c>
      <c r="AY181" s="211" t="s">
        <v>160</v>
      </c>
      <c r="BK181" s="213">
        <f>SUM(BK182:BK187)</f>
        <v>0</v>
      </c>
    </row>
    <row r="182" s="1" customFormat="1" ht="38.25" customHeight="1">
      <c r="B182" s="44"/>
      <c r="C182" s="217" t="s">
        <v>455</v>
      </c>
      <c r="D182" s="217" t="s">
        <v>161</v>
      </c>
      <c r="E182" s="218" t="s">
        <v>625</v>
      </c>
      <c r="F182" s="219" t="s">
        <v>626</v>
      </c>
      <c r="G182" s="219"/>
      <c r="H182" s="219"/>
      <c r="I182" s="219"/>
      <c r="J182" s="220" t="s">
        <v>489</v>
      </c>
      <c r="K182" s="221">
        <v>1</v>
      </c>
      <c r="L182" s="222">
        <v>0</v>
      </c>
      <c r="M182" s="223"/>
      <c r="N182" s="224">
        <f>ROUND(L182*K182,2)</f>
        <v>0</v>
      </c>
      <c r="O182" s="224"/>
      <c r="P182" s="224"/>
      <c r="Q182" s="224"/>
      <c r="R182" s="46"/>
      <c r="T182" s="225" t="s">
        <v>22</v>
      </c>
      <c r="U182" s="54" t="s">
        <v>41</v>
      </c>
      <c r="V182" s="45"/>
      <c r="W182" s="226">
        <f>V182*K182</f>
        <v>0</v>
      </c>
      <c r="X182" s="226">
        <v>0</v>
      </c>
      <c r="Y182" s="226">
        <f>X182*K182</f>
        <v>0</v>
      </c>
      <c r="Z182" s="226">
        <v>0</v>
      </c>
      <c r="AA182" s="227">
        <f>Z182*K182</f>
        <v>0</v>
      </c>
      <c r="AR182" s="20" t="s">
        <v>173</v>
      </c>
      <c r="AT182" s="20" t="s">
        <v>161</v>
      </c>
      <c r="AU182" s="20" t="s">
        <v>84</v>
      </c>
      <c r="AY182" s="20" t="s">
        <v>160</v>
      </c>
      <c r="BE182" s="140">
        <f>IF(U182="základní",N182,0)</f>
        <v>0</v>
      </c>
      <c r="BF182" s="140">
        <f>IF(U182="snížená",N182,0)</f>
        <v>0</v>
      </c>
      <c r="BG182" s="140">
        <f>IF(U182="zákl. přenesená",N182,0)</f>
        <v>0</v>
      </c>
      <c r="BH182" s="140">
        <f>IF(U182="sníž. přenesená",N182,0)</f>
        <v>0</v>
      </c>
      <c r="BI182" s="140">
        <f>IF(U182="nulová",N182,0)</f>
        <v>0</v>
      </c>
      <c r="BJ182" s="20" t="s">
        <v>84</v>
      </c>
      <c r="BK182" s="140">
        <f>ROUND(L182*K182,2)</f>
        <v>0</v>
      </c>
      <c r="BL182" s="20" t="s">
        <v>173</v>
      </c>
      <c r="BM182" s="20" t="s">
        <v>627</v>
      </c>
    </row>
    <row r="183" s="1" customFormat="1" ht="16.5" customHeight="1">
      <c r="B183" s="44"/>
      <c r="C183" s="217" t="s">
        <v>459</v>
      </c>
      <c r="D183" s="217" t="s">
        <v>161</v>
      </c>
      <c r="E183" s="218" t="s">
        <v>628</v>
      </c>
      <c r="F183" s="219" t="s">
        <v>629</v>
      </c>
      <c r="G183" s="219"/>
      <c r="H183" s="219"/>
      <c r="I183" s="219"/>
      <c r="J183" s="220" t="s">
        <v>489</v>
      </c>
      <c r="K183" s="221">
        <v>1</v>
      </c>
      <c r="L183" s="222">
        <v>0</v>
      </c>
      <c r="M183" s="223"/>
      <c r="N183" s="224">
        <f>ROUND(L183*K183,2)</f>
        <v>0</v>
      </c>
      <c r="O183" s="224"/>
      <c r="P183" s="224"/>
      <c r="Q183" s="224"/>
      <c r="R183" s="46"/>
      <c r="T183" s="225" t="s">
        <v>22</v>
      </c>
      <c r="U183" s="54" t="s">
        <v>41</v>
      </c>
      <c r="V183" s="45"/>
      <c r="W183" s="226">
        <f>V183*K183</f>
        <v>0</v>
      </c>
      <c r="X183" s="226">
        <v>0</v>
      </c>
      <c r="Y183" s="226">
        <f>X183*K183</f>
        <v>0</v>
      </c>
      <c r="Z183" s="226">
        <v>0</v>
      </c>
      <c r="AA183" s="227">
        <f>Z183*K183</f>
        <v>0</v>
      </c>
      <c r="AR183" s="20" t="s">
        <v>173</v>
      </c>
      <c r="AT183" s="20" t="s">
        <v>161</v>
      </c>
      <c r="AU183" s="20" t="s">
        <v>84</v>
      </c>
      <c r="AY183" s="20" t="s">
        <v>160</v>
      </c>
      <c r="BE183" s="140">
        <f>IF(U183="základní",N183,0)</f>
        <v>0</v>
      </c>
      <c r="BF183" s="140">
        <f>IF(U183="snížená",N183,0)</f>
        <v>0</v>
      </c>
      <c r="BG183" s="140">
        <f>IF(U183="zákl. přenesená",N183,0)</f>
        <v>0</v>
      </c>
      <c r="BH183" s="140">
        <f>IF(U183="sníž. přenesená",N183,0)</f>
        <v>0</v>
      </c>
      <c r="BI183" s="140">
        <f>IF(U183="nulová",N183,0)</f>
        <v>0</v>
      </c>
      <c r="BJ183" s="20" t="s">
        <v>84</v>
      </c>
      <c r="BK183" s="140">
        <f>ROUND(L183*K183,2)</f>
        <v>0</v>
      </c>
      <c r="BL183" s="20" t="s">
        <v>173</v>
      </c>
      <c r="BM183" s="20" t="s">
        <v>630</v>
      </c>
    </row>
    <row r="184" s="1" customFormat="1" ht="16.5" customHeight="1">
      <c r="B184" s="44"/>
      <c r="C184" s="217" t="s">
        <v>463</v>
      </c>
      <c r="D184" s="217" t="s">
        <v>161</v>
      </c>
      <c r="E184" s="218" t="s">
        <v>631</v>
      </c>
      <c r="F184" s="219" t="s">
        <v>632</v>
      </c>
      <c r="G184" s="219"/>
      <c r="H184" s="219"/>
      <c r="I184" s="219"/>
      <c r="J184" s="220" t="s">
        <v>489</v>
      </c>
      <c r="K184" s="221">
        <v>1</v>
      </c>
      <c r="L184" s="222">
        <v>0</v>
      </c>
      <c r="M184" s="223"/>
      <c r="N184" s="224">
        <f>ROUND(L184*K184,2)</f>
        <v>0</v>
      </c>
      <c r="O184" s="224"/>
      <c r="P184" s="224"/>
      <c r="Q184" s="224"/>
      <c r="R184" s="46"/>
      <c r="T184" s="225" t="s">
        <v>22</v>
      </c>
      <c r="U184" s="54" t="s">
        <v>41</v>
      </c>
      <c r="V184" s="45"/>
      <c r="W184" s="226">
        <f>V184*K184</f>
        <v>0</v>
      </c>
      <c r="X184" s="226">
        <v>0</v>
      </c>
      <c r="Y184" s="226">
        <f>X184*K184</f>
        <v>0</v>
      </c>
      <c r="Z184" s="226">
        <v>0</v>
      </c>
      <c r="AA184" s="227">
        <f>Z184*K184</f>
        <v>0</v>
      </c>
      <c r="AR184" s="20" t="s">
        <v>173</v>
      </c>
      <c r="AT184" s="20" t="s">
        <v>161</v>
      </c>
      <c r="AU184" s="20" t="s">
        <v>84</v>
      </c>
      <c r="AY184" s="20" t="s">
        <v>160</v>
      </c>
      <c r="BE184" s="140">
        <f>IF(U184="základní",N184,0)</f>
        <v>0</v>
      </c>
      <c r="BF184" s="140">
        <f>IF(U184="snížená",N184,0)</f>
        <v>0</v>
      </c>
      <c r="BG184" s="140">
        <f>IF(U184="zákl. přenesená",N184,0)</f>
        <v>0</v>
      </c>
      <c r="BH184" s="140">
        <f>IF(U184="sníž. přenesená",N184,0)</f>
        <v>0</v>
      </c>
      <c r="BI184" s="140">
        <f>IF(U184="nulová",N184,0)</f>
        <v>0</v>
      </c>
      <c r="BJ184" s="20" t="s">
        <v>84</v>
      </c>
      <c r="BK184" s="140">
        <f>ROUND(L184*K184,2)</f>
        <v>0</v>
      </c>
      <c r="BL184" s="20" t="s">
        <v>173</v>
      </c>
      <c r="BM184" s="20" t="s">
        <v>633</v>
      </c>
    </row>
    <row r="185" s="1" customFormat="1" ht="16.5" customHeight="1">
      <c r="B185" s="44"/>
      <c r="C185" s="217" t="s">
        <v>467</v>
      </c>
      <c r="D185" s="217" t="s">
        <v>161</v>
      </c>
      <c r="E185" s="218" t="s">
        <v>634</v>
      </c>
      <c r="F185" s="219" t="s">
        <v>635</v>
      </c>
      <c r="G185" s="219"/>
      <c r="H185" s="219"/>
      <c r="I185" s="219"/>
      <c r="J185" s="220" t="s">
        <v>489</v>
      </c>
      <c r="K185" s="221">
        <v>1</v>
      </c>
      <c r="L185" s="222">
        <v>0</v>
      </c>
      <c r="M185" s="223"/>
      <c r="N185" s="224">
        <f>ROUND(L185*K185,2)</f>
        <v>0</v>
      </c>
      <c r="O185" s="224"/>
      <c r="P185" s="224"/>
      <c r="Q185" s="224"/>
      <c r="R185" s="46"/>
      <c r="T185" s="225" t="s">
        <v>22</v>
      </c>
      <c r="U185" s="54" t="s">
        <v>41</v>
      </c>
      <c r="V185" s="45"/>
      <c r="W185" s="226">
        <f>V185*K185</f>
        <v>0</v>
      </c>
      <c r="X185" s="226">
        <v>0</v>
      </c>
      <c r="Y185" s="226">
        <f>X185*K185</f>
        <v>0</v>
      </c>
      <c r="Z185" s="226">
        <v>0</v>
      </c>
      <c r="AA185" s="227">
        <f>Z185*K185</f>
        <v>0</v>
      </c>
      <c r="AR185" s="20" t="s">
        <v>173</v>
      </c>
      <c r="AT185" s="20" t="s">
        <v>161</v>
      </c>
      <c r="AU185" s="20" t="s">
        <v>84</v>
      </c>
      <c r="AY185" s="20" t="s">
        <v>160</v>
      </c>
      <c r="BE185" s="140">
        <f>IF(U185="základní",N185,0)</f>
        <v>0</v>
      </c>
      <c r="BF185" s="140">
        <f>IF(U185="snížená",N185,0)</f>
        <v>0</v>
      </c>
      <c r="BG185" s="140">
        <f>IF(U185="zákl. přenesená",N185,0)</f>
        <v>0</v>
      </c>
      <c r="BH185" s="140">
        <f>IF(U185="sníž. přenesená",N185,0)</f>
        <v>0</v>
      </c>
      <c r="BI185" s="140">
        <f>IF(U185="nulová",N185,0)</f>
        <v>0</v>
      </c>
      <c r="BJ185" s="20" t="s">
        <v>84</v>
      </c>
      <c r="BK185" s="140">
        <f>ROUND(L185*K185,2)</f>
        <v>0</v>
      </c>
      <c r="BL185" s="20" t="s">
        <v>173</v>
      </c>
      <c r="BM185" s="20" t="s">
        <v>636</v>
      </c>
    </row>
    <row r="186" s="1" customFormat="1" ht="16.5" customHeight="1">
      <c r="B186" s="44"/>
      <c r="C186" s="217" t="s">
        <v>471</v>
      </c>
      <c r="D186" s="217" t="s">
        <v>161</v>
      </c>
      <c r="E186" s="218" t="s">
        <v>637</v>
      </c>
      <c r="F186" s="219" t="s">
        <v>638</v>
      </c>
      <c r="G186" s="219"/>
      <c r="H186" s="219"/>
      <c r="I186" s="219"/>
      <c r="J186" s="220" t="s">
        <v>489</v>
      </c>
      <c r="K186" s="221">
        <v>1</v>
      </c>
      <c r="L186" s="222">
        <v>0</v>
      </c>
      <c r="M186" s="223"/>
      <c r="N186" s="224">
        <f>ROUND(L186*K186,2)</f>
        <v>0</v>
      </c>
      <c r="O186" s="224"/>
      <c r="P186" s="224"/>
      <c r="Q186" s="224"/>
      <c r="R186" s="46"/>
      <c r="T186" s="225" t="s">
        <v>22</v>
      </c>
      <c r="U186" s="54" t="s">
        <v>41</v>
      </c>
      <c r="V186" s="45"/>
      <c r="W186" s="226">
        <f>V186*K186</f>
        <v>0</v>
      </c>
      <c r="X186" s="226">
        <v>0</v>
      </c>
      <c r="Y186" s="226">
        <f>X186*K186</f>
        <v>0</v>
      </c>
      <c r="Z186" s="226">
        <v>0</v>
      </c>
      <c r="AA186" s="227">
        <f>Z186*K186</f>
        <v>0</v>
      </c>
      <c r="AR186" s="20" t="s">
        <v>173</v>
      </c>
      <c r="AT186" s="20" t="s">
        <v>161</v>
      </c>
      <c r="AU186" s="20" t="s">
        <v>84</v>
      </c>
      <c r="AY186" s="20" t="s">
        <v>160</v>
      </c>
      <c r="BE186" s="140">
        <f>IF(U186="základní",N186,0)</f>
        <v>0</v>
      </c>
      <c r="BF186" s="140">
        <f>IF(U186="snížená",N186,0)</f>
        <v>0</v>
      </c>
      <c r="BG186" s="140">
        <f>IF(U186="zákl. přenesená",N186,0)</f>
        <v>0</v>
      </c>
      <c r="BH186" s="140">
        <f>IF(U186="sníž. přenesená",N186,0)</f>
        <v>0</v>
      </c>
      <c r="BI186" s="140">
        <f>IF(U186="nulová",N186,0)</f>
        <v>0</v>
      </c>
      <c r="BJ186" s="20" t="s">
        <v>84</v>
      </c>
      <c r="BK186" s="140">
        <f>ROUND(L186*K186,2)</f>
        <v>0</v>
      </c>
      <c r="BL186" s="20" t="s">
        <v>173</v>
      </c>
      <c r="BM186" s="20" t="s">
        <v>639</v>
      </c>
    </row>
    <row r="187" s="1" customFormat="1" ht="16.5" customHeight="1">
      <c r="B187" s="44"/>
      <c r="C187" s="217" t="s">
        <v>475</v>
      </c>
      <c r="D187" s="217" t="s">
        <v>161</v>
      </c>
      <c r="E187" s="218" t="s">
        <v>640</v>
      </c>
      <c r="F187" s="219" t="s">
        <v>641</v>
      </c>
      <c r="G187" s="219"/>
      <c r="H187" s="219"/>
      <c r="I187" s="219"/>
      <c r="J187" s="220" t="s">
        <v>489</v>
      </c>
      <c r="K187" s="221">
        <v>1</v>
      </c>
      <c r="L187" s="222">
        <v>0</v>
      </c>
      <c r="M187" s="223"/>
      <c r="N187" s="224">
        <f>ROUND(L187*K187,2)</f>
        <v>0</v>
      </c>
      <c r="O187" s="224"/>
      <c r="P187" s="224"/>
      <c r="Q187" s="224"/>
      <c r="R187" s="46"/>
      <c r="T187" s="225" t="s">
        <v>22</v>
      </c>
      <c r="U187" s="54" t="s">
        <v>41</v>
      </c>
      <c r="V187" s="45"/>
      <c r="W187" s="226">
        <f>V187*K187</f>
        <v>0</v>
      </c>
      <c r="X187" s="226">
        <v>0</v>
      </c>
      <c r="Y187" s="226">
        <f>X187*K187</f>
        <v>0</v>
      </c>
      <c r="Z187" s="226">
        <v>0</v>
      </c>
      <c r="AA187" s="227">
        <f>Z187*K187</f>
        <v>0</v>
      </c>
      <c r="AR187" s="20" t="s">
        <v>173</v>
      </c>
      <c r="AT187" s="20" t="s">
        <v>161</v>
      </c>
      <c r="AU187" s="20" t="s">
        <v>84</v>
      </c>
      <c r="AY187" s="20" t="s">
        <v>160</v>
      </c>
      <c r="BE187" s="140">
        <f>IF(U187="základní",N187,0)</f>
        <v>0</v>
      </c>
      <c r="BF187" s="140">
        <f>IF(U187="snížená",N187,0)</f>
        <v>0</v>
      </c>
      <c r="BG187" s="140">
        <f>IF(U187="zákl. přenesená",N187,0)</f>
        <v>0</v>
      </c>
      <c r="BH187" s="140">
        <f>IF(U187="sníž. přenesená",N187,0)</f>
        <v>0</v>
      </c>
      <c r="BI187" s="140">
        <f>IF(U187="nulová",N187,0)</f>
        <v>0</v>
      </c>
      <c r="BJ187" s="20" t="s">
        <v>84</v>
      </c>
      <c r="BK187" s="140">
        <f>ROUND(L187*K187,2)</f>
        <v>0</v>
      </c>
      <c r="BL187" s="20" t="s">
        <v>173</v>
      </c>
      <c r="BM187" s="20" t="s">
        <v>642</v>
      </c>
    </row>
    <row r="188" s="1" customFormat="1" ht="49.92" customHeight="1">
      <c r="B188" s="44"/>
      <c r="C188" s="45"/>
      <c r="D188" s="205" t="s">
        <v>177</v>
      </c>
      <c r="E188" s="45"/>
      <c r="F188" s="45"/>
      <c r="G188" s="45"/>
      <c r="H188" s="45"/>
      <c r="I188" s="45"/>
      <c r="J188" s="45"/>
      <c r="K188" s="45"/>
      <c r="L188" s="45"/>
      <c r="M188" s="45"/>
      <c r="N188" s="230">
        <f>BK188</f>
        <v>0</v>
      </c>
      <c r="O188" s="231"/>
      <c r="P188" s="231"/>
      <c r="Q188" s="231"/>
      <c r="R188" s="46"/>
      <c r="T188" s="191"/>
      <c r="U188" s="70"/>
      <c r="V188" s="70"/>
      <c r="W188" s="70"/>
      <c r="X188" s="70"/>
      <c r="Y188" s="70"/>
      <c r="Z188" s="70"/>
      <c r="AA188" s="72"/>
      <c r="AT188" s="20" t="s">
        <v>75</v>
      </c>
      <c r="AU188" s="20" t="s">
        <v>76</v>
      </c>
      <c r="AY188" s="20" t="s">
        <v>178</v>
      </c>
      <c r="BK188" s="140">
        <v>0</v>
      </c>
    </row>
    <row r="189" s="1" customFormat="1" ht="6.96" customHeight="1">
      <c r="B189" s="73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5"/>
    </row>
  </sheetData>
  <sheetProtection sheet="1" formatColumns="0" formatRows="0" objects="1" scenarios="1" spinCount="10" saltValue="kL2PMyV8YiiARMeDc8wx0pjCpjrUs+QegzfOWF1nmIbP+LD4uPcwlpSECPdQzPUDizsqi8UE3dC3ogZK3yKKYQ==" hashValue="2SB5W6DpQ+sPl6hSzx3ZKtMw9uEse1NL5YOJfgRkHg9qv75bmMXsAzF0BWHE/hSkNyuHV/BCRaAYY1jCvPPhLg==" algorithmName="SHA-512" password="CC35"/>
  <mergeCells count="26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N119:Q119"/>
    <mergeCell ref="N120:Q120"/>
    <mergeCell ref="N134:Q134"/>
    <mergeCell ref="N153:Q153"/>
    <mergeCell ref="N181:Q181"/>
    <mergeCell ref="N188:Q188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1"/>
      <c r="B1" s="11"/>
      <c r="C1" s="11"/>
      <c r="D1" s="12" t="s">
        <v>1</v>
      </c>
      <c r="E1" s="11"/>
      <c r="F1" s="13" t="s">
        <v>116</v>
      </c>
      <c r="G1" s="13"/>
      <c r="H1" s="152" t="s">
        <v>117</v>
      </c>
      <c r="I1" s="152"/>
      <c r="J1" s="152"/>
      <c r="K1" s="152"/>
      <c r="L1" s="13" t="s">
        <v>118</v>
      </c>
      <c r="M1" s="11"/>
      <c r="N1" s="11"/>
      <c r="O1" s="12" t="s">
        <v>119</v>
      </c>
      <c r="P1" s="11"/>
      <c r="Q1" s="11"/>
      <c r="R1" s="11"/>
      <c r="S1" s="13" t="s">
        <v>120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94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121</v>
      </c>
    </row>
    <row r="4" ht="36.96" customHeight="1">
      <c r="B4" s="24"/>
      <c r="C4" s="25" t="s">
        <v>122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ht="25.44" customHeight="1">
      <c r="B6" s="24"/>
      <c r="C6" s="29"/>
      <c r="D6" s="36" t="s">
        <v>19</v>
      </c>
      <c r="E6" s="29"/>
      <c r="F6" s="153" t="str">
        <f>'Rekapitulace stavby'!K6</f>
        <v>Odvětrání svářecích pracovišť na odloučeném pracovišti Tehov 39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="1" customFormat="1" ht="32.88" customHeight="1">
      <c r="B7" s="44"/>
      <c r="C7" s="45"/>
      <c r="D7" s="33" t="s">
        <v>123</v>
      </c>
      <c r="E7" s="45"/>
      <c r="F7" s="34" t="s">
        <v>643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6" t="s">
        <v>21</v>
      </c>
      <c r="E8" s="45"/>
      <c r="F8" s="31" t="s">
        <v>22</v>
      </c>
      <c r="G8" s="45"/>
      <c r="H8" s="45"/>
      <c r="I8" s="45"/>
      <c r="J8" s="45"/>
      <c r="K8" s="45"/>
      <c r="L8" s="45"/>
      <c r="M8" s="36" t="s">
        <v>23</v>
      </c>
      <c r="N8" s="45"/>
      <c r="O8" s="31" t="s">
        <v>22</v>
      </c>
      <c r="P8" s="45"/>
      <c r="Q8" s="45"/>
      <c r="R8" s="46"/>
    </row>
    <row r="9" s="1" customFormat="1" ht="14.4" customHeight="1">
      <c r="B9" s="44"/>
      <c r="C9" s="45"/>
      <c r="D9" s="36" t="s">
        <v>24</v>
      </c>
      <c r="E9" s="45"/>
      <c r="F9" s="31" t="s">
        <v>25</v>
      </c>
      <c r="G9" s="45"/>
      <c r="H9" s="45"/>
      <c r="I9" s="45"/>
      <c r="J9" s="45"/>
      <c r="K9" s="45"/>
      <c r="L9" s="45"/>
      <c r="M9" s="36" t="s">
        <v>26</v>
      </c>
      <c r="N9" s="45"/>
      <c r="O9" s="154" t="str">
        <f>'Rekapitulace stavby'!AN8</f>
        <v>2. 3. 2018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6" t="s">
        <v>28</v>
      </c>
      <c r="E11" s="45"/>
      <c r="F11" s="45"/>
      <c r="G11" s="45"/>
      <c r="H11" s="45"/>
      <c r="I11" s="45"/>
      <c r="J11" s="45"/>
      <c r="K11" s="45"/>
      <c r="L11" s="45"/>
      <c r="M11" s="36" t="s">
        <v>29</v>
      </c>
      <c r="N11" s="45"/>
      <c r="O11" s="31" t="str">
        <f>IF('Rekapitulace stavby'!AN10="","",'Rekapitulace stavby'!AN10)</f>
        <v/>
      </c>
      <c r="P11" s="31"/>
      <c r="Q11" s="45"/>
      <c r="R11" s="46"/>
    </row>
    <row r="12" s="1" customFormat="1" ht="18" customHeight="1">
      <c r="B12" s="44"/>
      <c r="C12" s="45"/>
      <c r="D12" s="45"/>
      <c r="E12" s="31" t="str">
        <f>IF('Rekapitulace stavby'!E11="","",'Rekapitulace stavby'!E11)</f>
        <v xml:space="preserve"> </v>
      </c>
      <c r="F12" s="45"/>
      <c r="G12" s="45"/>
      <c r="H12" s="45"/>
      <c r="I12" s="45"/>
      <c r="J12" s="45"/>
      <c r="K12" s="45"/>
      <c r="L12" s="45"/>
      <c r="M12" s="36" t="s">
        <v>30</v>
      </c>
      <c r="N12" s="45"/>
      <c r="O12" s="31" t="str">
        <f>IF('Rekapitulace stavby'!AN11="","",'Rekapitulace stavby'!AN11)</f>
        <v/>
      </c>
      <c r="P12" s="31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6" t="s">
        <v>31</v>
      </c>
      <c r="E14" s="45"/>
      <c r="F14" s="45"/>
      <c r="G14" s="45"/>
      <c r="H14" s="45"/>
      <c r="I14" s="45"/>
      <c r="J14" s="45"/>
      <c r="K14" s="45"/>
      <c r="L14" s="45"/>
      <c r="M14" s="36" t="s">
        <v>29</v>
      </c>
      <c r="N14" s="45"/>
      <c r="O14" s="37" t="str">
        <f>IF('Rekapitulace stavby'!AN13="","",'Rekapitulace stavby'!AN13)</f>
        <v>Vyplň údaj</v>
      </c>
      <c r="P14" s="31"/>
      <c r="Q14" s="45"/>
      <c r="R14" s="46"/>
    </row>
    <row r="15" s="1" customFormat="1" ht="18" customHeight="1">
      <c r="B15" s="44"/>
      <c r="C15" s="45"/>
      <c r="D15" s="45"/>
      <c r="E15" s="37" t="str">
        <f>IF('Rekapitulace stavby'!E14="","",'Rekapitulace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30</v>
      </c>
      <c r="N15" s="45"/>
      <c r="O15" s="37" t="str">
        <f>IF('Rekapitulace stavby'!AN14="","",'Rekapitulace stavby'!AN14)</f>
        <v>Vyplň údaj</v>
      </c>
      <c r="P15" s="31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6" t="s">
        <v>33</v>
      </c>
      <c r="E17" s="45"/>
      <c r="F17" s="45"/>
      <c r="G17" s="45"/>
      <c r="H17" s="45"/>
      <c r="I17" s="45"/>
      <c r="J17" s="45"/>
      <c r="K17" s="45"/>
      <c r="L17" s="45"/>
      <c r="M17" s="36" t="s">
        <v>29</v>
      </c>
      <c r="N17" s="45"/>
      <c r="O17" s="31" t="str">
        <f>IF('Rekapitulace stavby'!AN16="","",'Rekapitulace stavby'!AN16)</f>
        <v/>
      </c>
      <c r="P17" s="31"/>
      <c r="Q17" s="45"/>
      <c r="R17" s="46"/>
    </row>
    <row r="18" s="1" customFormat="1" ht="18" customHeight="1">
      <c r="B18" s="44"/>
      <c r="C18" s="45"/>
      <c r="D18" s="45"/>
      <c r="E18" s="31" t="str">
        <f>IF('Rekapitulace stavby'!E17="","",'Rekapitulace stavby'!E17)</f>
        <v xml:space="preserve"> </v>
      </c>
      <c r="F18" s="45"/>
      <c r="G18" s="45"/>
      <c r="H18" s="45"/>
      <c r="I18" s="45"/>
      <c r="J18" s="45"/>
      <c r="K18" s="45"/>
      <c r="L18" s="45"/>
      <c r="M18" s="36" t="s">
        <v>30</v>
      </c>
      <c r="N18" s="45"/>
      <c r="O18" s="31" t="str">
        <f>IF('Rekapitulace stavby'!AN17="","",'Rekapitulace stavby'!AN17)</f>
        <v/>
      </c>
      <c r="P18" s="31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6" t="s">
        <v>35</v>
      </c>
      <c r="E20" s="45"/>
      <c r="F20" s="45"/>
      <c r="G20" s="45"/>
      <c r="H20" s="45"/>
      <c r="I20" s="45"/>
      <c r="J20" s="45"/>
      <c r="K20" s="45"/>
      <c r="L20" s="45"/>
      <c r="M20" s="36" t="s">
        <v>29</v>
      </c>
      <c r="N20" s="45"/>
      <c r="O20" s="31" t="str">
        <f>IF('Rekapitulace stavby'!AN19="","",'Rekapitulace stavby'!AN19)</f>
        <v/>
      </c>
      <c r="P20" s="31"/>
      <c r="Q20" s="45"/>
      <c r="R20" s="46"/>
    </row>
    <row r="21" s="1" customFormat="1" ht="18" customHeight="1">
      <c r="B21" s="44"/>
      <c r="C21" s="45"/>
      <c r="D21" s="45"/>
      <c r="E21" s="31" t="str">
        <f>IF('Rekapitulace stavby'!E20="","",'Rekapitulace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30</v>
      </c>
      <c r="N21" s="45"/>
      <c r="O21" s="31" t="str">
        <f>IF('Rekapitulace stavby'!AN20="","",'Rekapitulace stavby'!AN20)</f>
        <v/>
      </c>
      <c r="P21" s="31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6" t="s">
        <v>36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40" t="s">
        <v>22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56" t="s">
        <v>125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="1" customFormat="1" ht="14.4" customHeight="1">
      <c r="B28" s="44"/>
      <c r="C28" s="45"/>
      <c r="D28" s="42" t="s">
        <v>110</v>
      </c>
      <c r="E28" s="45"/>
      <c r="F28" s="45"/>
      <c r="G28" s="45"/>
      <c r="H28" s="45"/>
      <c r="I28" s="45"/>
      <c r="J28" s="45"/>
      <c r="K28" s="45"/>
      <c r="L28" s="45"/>
      <c r="M28" s="43">
        <f>N94</f>
        <v>0</v>
      </c>
      <c r="N28" s="43"/>
      <c r="O28" s="43"/>
      <c r="P28" s="43"/>
      <c r="Q28" s="45"/>
      <c r="R28" s="46"/>
    </row>
    <row r="29" s="1" customFormat="1" ht="6.9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="1" customFormat="1" ht="25.44" customHeight="1">
      <c r="B30" s="44"/>
      <c r="C30" s="45"/>
      <c r="D30" s="157" t="s">
        <v>39</v>
      </c>
      <c r="E30" s="45"/>
      <c r="F30" s="45"/>
      <c r="G30" s="45"/>
      <c r="H30" s="45"/>
      <c r="I30" s="45"/>
      <c r="J30" s="45"/>
      <c r="K30" s="45"/>
      <c r="L30" s="45"/>
      <c r="M30" s="158">
        <f>ROUND(M27+M28,2)</f>
        <v>0</v>
      </c>
      <c r="N30" s="45"/>
      <c r="O30" s="45"/>
      <c r="P30" s="45"/>
      <c r="Q30" s="45"/>
      <c r="R30" s="46"/>
    </row>
    <row r="31" s="1" customFormat="1" ht="6.96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="1" customFormat="1" ht="14.4" customHeight="1">
      <c r="B32" s="44"/>
      <c r="C32" s="45"/>
      <c r="D32" s="52" t="s">
        <v>40</v>
      </c>
      <c r="E32" s="52" t="s">
        <v>41</v>
      </c>
      <c r="F32" s="53">
        <v>0.20999999999999999</v>
      </c>
      <c r="G32" s="159" t="s">
        <v>42</v>
      </c>
      <c r="H32" s="160">
        <f>(SUM(BE94:BE101)+SUM(BE119:BE182))</f>
        <v>0</v>
      </c>
      <c r="I32" s="45"/>
      <c r="J32" s="45"/>
      <c r="K32" s="45"/>
      <c r="L32" s="45"/>
      <c r="M32" s="160">
        <f>ROUND((SUM(BE94:BE101)+SUM(BE119:BE182)), 2)*F32</f>
        <v>0</v>
      </c>
      <c r="N32" s="45"/>
      <c r="O32" s="45"/>
      <c r="P32" s="45"/>
      <c r="Q32" s="45"/>
      <c r="R32" s="46"/>
    </row>
    <row r="33" s="1" customFormat="1" ht="14.4" customHeight="1">
      <c r="B33" s="44"/>
      <c r="C33" s="45"/>
      <c r="D33" s="45"/>
      <c r="E33" s="52" t="s">
        <v>43</v>
      </c>
      <c r="F33" s="53">
        <v>0.14999999999999999</v>
      </c>
      <c r="G33" s="159" t="s">
        <v>42</v>
      </c>
      <c r="H33" s="160">
        <f>(SUM(BF94:BF101)+SUM(BF119:BF182))</f>
        <v>0</v>
      </c>
      <c r="I33" s="45"/>
      <c r="J33" s="45"/>
      <c r="K33" s="45"/>
      <c r="L33" s="45"/>
      <c r="M33" s="160">
        <f>ROUND((SUM(BF94:BF101)+SUM(BF119:BF182)), 2)*F33</f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44</v>
      </c>
      <c r="F34" s="53">
        <v>0.20999999999999999</v>
      </c>
      <c r="G34" s="159" t="s">
        <v>42</v>
      </c>
      <c r="H34" s="160">
        <f>(SUM(BG94:BG101)+SUM(BG119:BG182))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45</v>
      </c>
      <c r="F35" s="53">
        <v>0.14999999999999999</v>
      </c>
      <c r="G35" s="159" t="s">
        <v>42</v>
      </c>
      <c r="H35" s="160">
        <f>(SUM(BH94:BH101)+SUM(BH119:BH182))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46</v>
      </c>
      <c r="F36" s="53">
        <v>0</v>
      </c>
      <c r="G36" s="159" t="s">
        <v>42</v>
      </c>
      <c r="H36" s="160">
        <f>(SUM(BI94:BI101)+SUM(BI119:BI182))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="1" customFormat="1" ht="6.96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="1" customFormat="1" ht="25.44" customHeight="1">
      <c r="B38" s="44"/>
      <c r="C38" s="149"/>
      <c r="D38" s="161" t="s">
        <v>47</v>
      </c>
      <c r="E38" s="101"/>
      <c r="F38" s="101"/>
      <c r="G38" s="162" t="s">
        <v>48</v>
      </c>
      <c r="H38" s="163" t="s">
        <v>49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50</v>
      </c>
      <c r="E50" s="65"/>
      <c r="F50" s="65"/>
      <c r="G50" s="65"/>
      <c r="H50" s="66"/>
      <c r="I50" s="45"/>
      <c r="J50" s="64" t="s">
        <v>51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52</v>
      </c>
      <c r="E59" s="70"/>
      <c r="F59" s="70"/>
      <c r="G59" s="71" t="s">
        <v>53</v>
      </c>
      <c r="H59" s="72"/>
      <c r="I59" s="45"/>
      <c r="J59" s="69" t="s">
        <v>52</v>
      </c>
      <c r="K59" s="70"/>
      <c r="L59" s="70"/>
      <c r="M59" s="70"/>
      <c r="N59" s="71" t="s">
        <v>53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54</v>
      </c>
      <c r="E61" s="65"/>
      <c r="F61" s="65"/>
      <c r="G61" s="65"/>
      <c r="H61" s="66"/>
      <c r="I61" s="45"/>
      <c r="J61" s="64" t="s">
        <v>55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52</v>
      </c>
      <c r="E70" s="70"/>
      <c r="F70" s="70"/>
      <c r="G70" s="71" t="s">
        <v>53</v>
      </c>
      <c r="H70" s="72"/>
      <c r="I70" s="45"/>
      <c r="J70" s="69" t="s">
        <v>52</v>
      </c>
      <c r="K70" s="70"/>
      <c r="L70" s="70"/>
      <c r="M70" s="70"/>
      <c r="N70" s="71" t="s">
        <v>53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="1" customFormat="1" ht="36.96" customHeight="1">
      <c r="B76" s="44"/>
      <c r="C76" s="25" t="s">
        <v>126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="1" customFormat="1" ht="30" customHeight="1">
      <c r="B78" s="44"/>
      <c r="C78" s="36" t="s">
        <v>19</v>
      </c>
      <c r="D78" s="45"/>
      <c r="E78" s="45"/>
      <c r="F78" s="153" t="str">
        <f>F6</f>
        <v>Odvětrání svářecích pracovišť na odloučeném pracovišti Tehov 39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="1" customFormat="1" ht="36.96" customHeight="1">
      <c r="B79" s="44"/>
      <c r="C79" s="83" t="s">
        <v>123</v>
      </c>
      <c r="D79" s="45"/>
      <c r="E79" s="45"/>
      <c r="F79" s="85" t="str">
        <f>F7</f>
        <v>03 - ÚT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="1" customFormat="1" ht="18" customHeight="1">
      <c r="B81" s="44"/>
      <c r="C81" s="36" t="s">
        <v>24</v>
      </c>
      <c r="D81" s="45"/>
      <c r="E81" s="45"/>
      <c r="F81" s="31" t="str">
        <f>F9</f>
        <v xml:space="preserve"> </v>
      </c>
      <c r="G81" s="45"/>
      <c r="H81" s="45"/>
      <c r="I81" s="45"/>
      <c r="J81" s="45"/>
      <c r="K81" s="36" t="s">
        <v>26</v>
      </c>
      <c r="L81" s="45"/>
      <c r="M81" s="88" t="str">
        <f>IF(O9="","",O9)</f>
        <v>2. 3. 2018</v>
      </c>
      <c r="N81" s="88"/>
      <c r="O81" s="88"/>
      <c r="P81" s="88"/>
      <c r="Q81" s="45"/>
      <c r="R81" s="46"/>
      <c r="T81" s="169"/>
      <c r="U81" s="169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="1" customFormat="1">
      <c r="B83" s="44"/>
      <c r="C83" s="36" t="s">
        <v>28</v>
      </c>
      <c r="D83" s="45"/>
      <c r="E83" s="45"/>
      <c r="F83" s="31" t="str">
        <f>E12</f>
        <v xml:space="preserve"> </v>
      </c>
      <c r="G83" s="45"/>
      <c r="H83" s="45"/>
      <c r="I83" s="45"/>
      <c r="J83" s="45"/>
      <c r="K83" s="36" t="s">
        <v>33</v>
      </c>
      <c r="L83" s="45"/>
      <c r="M83" s="31" t="str">
        <f>E18</f>
        <v xml:space="preserve"> </v>
      </c>
      <c r="N83" s="31"/>
      <c r="O83" s="31"/>
      <c r="P83" s="31"/>
      <c r="Q83" s="31"/>
      <c r="R83" s="46"/>
      <c r="T83" s="169"/>
      <c r="U83" s="169"/>
    </row>
    <row r="84" s="1" customFormat="1" ht="14.4" customHeight="1">
      <c r="B84" s="44"/>
      <c r="C84" s="36" t="s">
        <v>31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35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="1" customFormat="1" ht="29.28" customHeight="1">
      <c r="B86" s="44"/>
      <c r="C86" s="170" t="s">
        <v>127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128</v>
      </c>
      <c r="O86" s="149"/>
      <c r="P86" s="149"/>
      <c r="Q86" s="149"/>
      <c r="R86" s="46"/>
      <c r="T86" s="169"/>
      <c r="U86" s="169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="1" customFormat="1" ht="29.28" customHeight="1">
      <c r="B88" s="44"/>
      <c r="C88" s="171" t="s">
        <v>129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N119</f>
        <v>0</v>
      </c>
      <c r="O88" s="172"/>
      <c r="P88" s="172"/>
      <c r="Q88" s="172"/>
      <c r="R88" s="46"/>
      <c r="T88" s="169"/>
      <c r="U88" s="169"/>
      <c r="AU88" s="20" t="s">
        <v>130</v>
      </c>
    </row>
    <row r="89" s="6" customFormat="1" ht="24.96" customHeight="1">
      <c r="B89" s="173"/>
      <c r="C89" s="174"/>
      <c r="D89" s="175" t="s">
        <v>483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N120</f>
        <v>0</v>
      </c>
      <c r="O89" s="174"/>
      <c r="P89" s="174"/>
      <c r="Q89" s="174"/>
      <c r="R89" s="177"/>
      <c r="T89" s="178"/>
      <c r="U89" s="178"/>
    </row>
    <row r="90" s="6" customFormat="1" ht="24.96" customHeight="1">
      <c r="B90" s="173"/>
      <c r="C90" s="174"/>
      <c r="D90" s="175" t="s">
        <v>644</v>
      </c>
      <c r="E90" s="174"/>
      <c r="F90" s="174"/>
      <c r="G90" s="174"/>
      <c r="H90" s="174"/>
      <c r="I90" s="174"/>
      <c r="J90" s="174"/>
      <c r="K90" s="174"/>
      <c r="L90" s="174"/>
      <c r="M90" s="174"/>
      <c r="N90" s="176">
        <f>N127</f>
        <v>0</v>
      </c>
      <c r="O90" s="174"/>
      <c r="P90" s="174"/>
      <c r="Q90" s="174"/>
      <c r="R90" s="177"/>
      <c r="T90" s="178"/>
      <c r="U90" s="178"/>
    </row>
    <row r="91" s="6" customFormat="1" ht="24.96" customHeight="1">
      <c r="B91" s="173"/>
      <c r="C91" s="174"/>
      <c r="D91" s="175" t="s">
        <v>645</v>
      </c>
      <c r="E91" s="174"/>
      <c r="F91" s="174"/>
      <c r="G91" s="174"/>
      <c r="H91" s="174"/>
      <c r="I91" s="174"/>
      <c r="J91" s="174"/>
      <c r="K91" s="174"/>
      <c r="L91" s="174"/>
      <c r="M91" s="174"/>
      <c r="N91" s="176">
        <f>N144</f>
        <v>0</v>
      </c>
      <c r="O91" s="174"/>
      <c r="P91" s="174"/>
      <c r="Q91" s="174"/>
      <c r="R91" s="177"/>
      <c r="T91" s="178"/>
      <c r="U91" s="178"/>
    </row>
    <row r="92" s="6" customFormat="1" ht="24.96" customHeight="1">
      <c r="B92" s="173"/>
      <c r="C92" s="174"/>
      <c r="D92" s="175" t="s">
        <v>486</v>
      </c>
      <c r="E92" s="174"/>
      <c r="F92" s="174"/>
      <c r="G92" s="174"/>
      <c r="H92" s="174"/>
      <c r="I92" s="174"/>
      <c r="J92" s="174"/>
      <c r="K92" s="174"/>
      <c r="L92" s="174"/>
      <c r="M92" s="174"/>
      <c r="N92" s="176">
        <f>N169</f>
        <v>0</v>
      </c>
      <c r="O92" s="174"/>
      <c r="P92" s="174"/>
      <c r="Q92" s="174"/>
      <c r="R92" s="177"/>
      <c r="T92" s="178"/>
      <c r="U92" s="178"/>
    </row>
    <row r="93" s="1" customFormat="1" ht="21.84" customHeight="1">
      <c r="B93" s="44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6"/>
      <c r="T93" s="169"/>
      <c r="U93" s="169"/>
    </row>
    <row r="94" s="1" customFormat="1" ht="29.28" customHeight="1">
      <c r="B94" s="44"/>
      <c r="C94" s="171" t="s">
        <v>136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172">
        <f>ROUND(N95+N96+N97+N98+N99+N100,2)</f>
        <v>0</v>
      </c>
      <c r="O94" s="183"/>
      <c r="P94" s="183"/>
      <c r="Q94" s="183"/>
      <c r="R94" s="46"/>
      <c r="T94" s="184"/>
      <c r="U94" s="185" t="s">
        <v>40</v>
      </c>
    </row>
    <row r="95" s="1" customFormat="1" ht="18" customHeight="1">
      <c r="B95" s="44"/>
      <c r="C95" s="45"/>
      <c r="D95" s="141" t="s">
        <v>137</v>
      </c>
      <c r="E95" s="134"/>
      <c r="F95" s="134"/>
      <c r="G95" s="134"/>
      <c r="H95" s="134"/>
      <c r="I95" s="45"/>
      <c r="J95" s="45"/>
      <c r="K95" s="45"/>
      <c r="L95" s="45"/>
      <c r="M95" s="45"/>
      <c r="N95" s="135">
        <f>ROUND(N88*T95,2)</f>
        <v>0</v>
      </c>
      <c r="O95" s="136"/>
      <c r="P95" s="136"/>
      <c r="Q95" s="136"/>
      <c r="R95" s="46"/>
      <c r="S95" s="186"/>
      <c r="T95" s="187"/>
      <c r="U95" s="188" t="s">
        <v>41</v>
      </c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9" t="s">
        <v>138</v>
      </c>
      <c r="AZ95" s="186"/>
      <c r="BA95" s="186"/>
      <c r="BB95" s="186"/>
      <c r="BC95" s="186"/>
      <c r="BD95" s="186"/>
      <c r="BE95" s="190">
        <f>IF(U95="základní",N95,0)</f>
        <v>0</v>
      </c>
      <c r="BF95" s="190">
        <f>IF(U95="snížená",N95,0)</f>
        <v>0</v>
      </c>
      <c r="BG95" s="190">
        <f>IF(U95="zákl. přenesená",N95,0)</f>
        <v>0</v>
      </c>
      <c r="BH95" s="190">
        <f>IF(U95="sníž. přenesená",N95,0)</f>
        <v>0</v>
      </c>
      <c r="BI95" s="190">
        <f>IF(U95="nulová",N95,0)</f>
        <v>0</v>
      </c>
      <c r="BJ95" s="189" t="s">
        <v>84</v>
      </c>
      <c r="BK95" s="186"/>
      <c r="BL95" s="186"/>
      <c r="BM95" s="186"/>
    </row>
    <row r="96" s="1" customFormat="1" ht="18" customHeight="1">
      <c r="B96" s="44"/>
      <c r="C96" s="45"/>
      <c r="D96" s="141" t="s">
        <v>139</v>
      </c>
      <c r="E96" s="134"/>
      <c r="F96" s="134"/>
      <c r="G96" s="134"/>
      <c r="H96" s="134"/>
      <c r="I96" s="45"/>
      <c r="J96" s="45"/>
      <c r="K96" s="45"/>
      <c r="L96" s="45"/>
      <c r="M96" s="45"/>
      <c r="N96" s="135">
        <f>ROUND(N88*T96,2)</f>
        <v>0</v>
      </c>
      <c r="O96" s="136"/>
      <c r="P96" s="136"/>
      <c r="Q96" s="136"/>
      <c r="R96" s="46"/>
      <c r="S96" s="186"/>
      <c r="T96" s="187"/>
      <c r="U96" s="188" t="s">
        <v>41</v>
      </c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9" t="s">
        <v>138</v>
      </c>
      <c r="AZ96" s="186"/>
      <c r="BA96" s="186"/>
      <c r="BB96" s="186"/>
      <c r="BC96" s="186"/>
      <c r="BD96" s="186"/>
      <c r="BE96" s="190">
        <f>IF(U96="základní",N96,0)</f>
        <v>0</v>
      </c>
      <c r="BF96" s="190">
        <f>IF(U96="snížená",N96,0)</f>
        <v>0</v>
      </c>
      <c r="BG96" s="190">
        <f>IF(U96="zákl. přenesená",N96,0)</f>
        <v>0</v>
      </c>
      <c r="BH96" s="190">
        <f>IF(U96="sníž. přenesená",N96,0)</f>
        <v>0</v>
      </c>
      <c r="BI96" s="190">
        <f>IF(U96="nulová",N96,0)</f>
        <v>0</v>
      </c>
      <c r="BJ96" s="189" t="s">
        <v>84</v>
      </c>
      <c r="BK96" s="186"/>
      <c r="BL96" s="186"/>
      <c r="BM96" s="186"/>
    </row>
    <row r="97" s="1" customFormat="1" ht="18" customHeight="1">
      <c r="B97" s="44"/>
      <c r="C97" s="45"/>
      <c r="D97" s="141" t="s">
        <v>140</v>
      </c>
      <c r="E97" s="134"/>
      <c r="F97" s="134"/>
      <c r="G97" s="134"/>
      <c r="H97" s="134"/>
      <c r="I97" s="45"/>
      <c r="J97" s="45"/>
      <c r="K97" s="45"/>
      <c r="L97" s="45"/>
      <c r="M97" s="45"/>
      <c r="N97" s="135">
        <f>ROUND(N88*T97,2)</f>
        <v>0</v>
      </c>
      <c r="O97" s="136"/>
      <c r="P97" s="136"/>
      <c r="Q97" s="136"/>
      <c r="R97" s="46"/>
      <c r="S97" s="186"/>
      <c r="T97" s="187"/>
      <c r="U97" s="188" t="s">
        <v>41</v>
      </c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9" t="s">
        <v>138</v>
      </c>
      <c r="AZ97" s="186"/>
      <c r="BA97" s="186"/>
      <c r="BB97" s="186"/>
      <c r="BC97" s="186"/>
      <c r="BD97" s="186"/>
      <c r="BE97" s="190">
        <f>IF(U97="základní",N97,0)</f>
        <v>0</v>
      </c>
      <c r="BF97" s="190">
        <f>IF(U97="snížená",N97,0)</f>
        <v>0</v>
      </c>
      <c r="BG97" s="190">
        <f>IF(U97="zákl. přenesená",N97,0)</f>
        <v>0</v>
      </c>
      <c r="BH97" s="190">
        <f>IF(U97="sníž. přenesená",N97,0)</f>
        <v>0</v>
      </c>
      <c r="BI97" s="190">
        <f>IF(U97="nulová",N97,0)</f>
        <v>0</v>
      </c>
      <c r="BJ97" s="189" t="s">
        <v>84</v>
      </c>
      <c r="BK97" s="186"/>
      <c r="BL97" s="186"/>
      <c r="BM97" s="186"/>
    </row>
    <row r="98" s="1" customFormat="1" ht="18" customHeight="1">
      <c r="B98" s="44"/>
      <c r="C98" s="45"/>
      <c r="D98" s="141" t="s">
        <v>141</v>
      </c>
      <c r="E98" s="134"/>
      <c r="F98" s="134"/>
      <c r="G98" s="134"/>
      <c r="H98" s="134"/>
      <c r="I98" s="45"/>
      <c r="J98" s="45"/>
      <c r="K98" s="45"/>
      <c r="L98" s="45"/>
      <c r="M98" s="45"/>
      <c r="N98" s="135">
        <f>ROUND(N88*T98,2)</f>
        <v>0</v>
      </c>
      <c r="O98" s="136"/>
      <c r="P98" s="136"/>
      <c r="Q98" s="136"/>
      <c r="R98" s="46"/>
      <c r="S98" s="186"/>
      <c r="T98" s="187"/>
      <c r="U98" s="188" t="s">
        <v>41</v>
      </c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9" t="s">
        <v>138</v>
      </c>
      <c r="AZ98" s="186"/>
      <c r="BA98" s="186"/>
      <c r="BB98" s="186"/>
      <c r="BC98" s="186"/>
      <c r="BD98" s="186"/>
      <c r="BE98" s="190">
        <f>IF(U98="základní",N98,0)</f>
        <v>0</v>
      </c>
      <c r="BF98" s="190">
        <f>IF(U98="snížená",N98,0)</f>
        <v>0</v>
      </c>
      <c r="BG98" s="190">
        <f>IF(U98="zákl. přenesená",N98,0)</f>
        <v>0</v>
      </c>
      <c r="BH98" s="190">
        <f>IF(U98="sníž. přenesená",N98,0)</f>
        <v>0</v>
      </c>
      <c r="BI98" s="190">
        <f>IF(U98="nulová",N98,0)</f>
        <v>0</v>
      </c>
      <c r="BJ98" s="189" t="s">
        <v>84</v>
      </c>
      <c r="BK98" s="186"/>
      <c r="BL98" s="186"/>
      <c r="BM98" s="186"/>
    </row>
    <row r="99" s="1" customFormat="1" ht="18" customHeight="1">
      <c r="B99" s="44"/>
      <c r="C99" s="45"/>
      <c r="D99" s="141" t="s">
        <v>142</v>
      </c>
      <c r="E99" s="134"/>
      <c r="F99" s="134"/>
      <c r="G99" s="134"/>
      <c r="H99" s="134"/>
      <c r="I99" s="45"/>
      <c r="J99" s="45"/>
      <c r="K99" s="45"/>
      <c r="L99" s="45"/>
      <c r="M99" s="45"/>
      <c r="N99" s="135">
        <f>ROUND(N88*T99,2)</f>
        <v>0</v>
      </c>
      <c r="O99" s="136"/>
      <c r="P99" s="136"/>
      <c r="Q99" s="136"/>
      <c r="R99" s="46"/>
      <c r="S99" s="186"/>
      <c r="T99" s="187"/>
      <c r="U99" s="188" t="s">
        <v>41</v>
      </c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9" t="s">
        <v>138</v>
      </c>
      <c r="AZ99" s="186"/>
      <c r="BA99" s="186"/>
      <c r="BB99" s="186"/>
      <c r="BC99" s="186"/>
      <c r="BD99" s="186"/>
      <c r="BE99" s="190">
        <f>IF(U99="základní",N99,0)</f>
        <v>0</v>
      </c>
      <c r="BF99" s="190">
        <f>IF(U99="snížená",N99,0)</f>
        <v>0</v>
      </c>
      <c r="BG99" s="190">
        <f>IF(U99="zákl. přenesená",N99,0)</f>
        <v>0</v>
      </c>
      <c r="BH99" s="190">
        <f>IF(U99="sníž. přenesená",N99,0)</f>
        <v>0</v>
      </c>
      <c r="BI99" s="190">
        <f>IF(U99="nulová",N99,0)</f>
        <v>0</v>
      </c>
      <c r="BJ99" s="189" t="s">
        <v>84</v>
      </c>
      <c r="BK99" s="186"/>
      <c r="BL99" s="186"/>
      <c r="BM99" s="186"/>
    </row>
    <row r="100" s="1" customFormat="1" ht="18" customHeight="1">
      <c r="B100" s="44"/>
      <c r="C100" s="45"/>
      <c r="D100" s="134" t="s">
        <v>143</v>
      </c>
      <c r="E100" s="45"/>
      <c r="F100" s="45"/>
      <c r="G100" s="45"/>
      <c r="H100" s="45"/>
      <c r="I100" s="45"/>
      <c r="J100" s="45"/>
      <c r="K100" s="45"/>
      <c r="L100" s="45"/>
      <c r="M100" s="45"/>
      <c r="N100" s="135">
        <f>ROUND(N88*T100,2)</f>
        <v>0</v>
      </c>
      <c r="O100" s="136"/>
      <c r="P100" s="136"/>
      <c r="Q100" s="136"/>
      <c r="R100" s="46"/>
      <c r="S100" s="186"/>
      <c r="T100" s="191"/>
      <c r="U100" s="192" t="s">
        <v>41</v>
      </c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9" t="s">
        <v>144</v>
      </c>
      <c r="AZ100" s="186"/>
      <c r="BA100" s="186"/>
      <c r="BB100" s="186"/>
      <c r="BC100" s="186"/>
      <c r="BD100" s="186"/>
      <c r="BE100" s="190">
        <f>IF(U100="základní",N100,0)</f>
        <v>0</v>
      </c>
      <c r="BF100" s="190">
        <f>IF(U100="snížená",N100,0)</f>
        <v>0</v>
      </c>
      <c r="BG100" s="190">
        <f>IF(U100="zákl. přenesená",N100,0)</f>
        <v>0</v>
      </c>
      <c r="BH100" s="190">
        <f>IF(U100="sníž. přenesená",N100,0)</f>
        <v>0</v>
      </c>
      <c r="BI100" s="190">
        <f>IF(U100="nulová",N100,0)</f>
        <v>0</v>
      </c>
      <c r="BJ100" s="189" t="s">
        <v>84</v>
      </c>
      <c r="BK100" s="186"/>
      <c r="BL100" s="186"/>
      <c r="BM100" s="186"/>
    </row>
    <row r="101" s="1" customForma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  <c r="T101" s="169"/>
      <c r="U101" s="169"/>
    </row>
    <row r="102" s="1" customFormat="1" ht="29.28" customHeight="1">
      <c r="B102" s="44"/>
      <c r="C102" s="148" t="s">
        <v>115</v>
      </c>
      <c r="D102" s="149"/>
      <c r="E102" s="149"/>
      <c r="F102" s="149"/>
      <c r="G102" s="149"/>
      <c r="H102" s="149"/>
      <c r="I102" s="149"/>
      <c r="J102" s="149"/>
      <c r="K102" s="149"/>
      <c r="L102" s="150">
        <f>ROUND(SUM(N88+N94),2)</f>
        <v>0</v>
      </c>
      <c r="M102" s="150"/>
      <c r="N102" s="150"/>
      <c r="O102" s="150"/>
      <c r="P102" s="150"/>
      <c r="Q102" s="150"/>
      <c r="R102" s="46"/>
      <c r="T102" s="169"/>
      <c r="U102" s="169"/>
    </row>
    <row r="103" s="1" customFormat="1" ht="6.96" customHeight="1">
      <c r="B103" s="73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5"/>
      <c r="T103" s="169"/>
      <c r="U103" s="169"/>
    </row>
    <row r="107" s="1" customFormat="1" ht="6.96" customHeight="1">
      <c r="B107" s="76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8"/>
    </row>
    <row r="108" s="1" customFormat="1" ht="36.96" customHeight="1">
      <c r="B108" s="44"/>
      <c r="C108" s="25" t="s">
        <v>145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="1" customFormat="1" ht="6.96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="1" customFormat="1" ht="30" customHeight="1">
      <c r="B110" s="44"/>
      <c r="C110" s="36" t="s">
        <v>19</v>
      </c>
      <c r="D110" s="45"/>
      <c r="E110" s="45"/>
      <c r="F110" s="153" t="str">
        <f>F6</f>
        <v>Odvětrání svářecích pracovišť na odloučeném pracovišti Tehov 39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45"/>
      <c r="R110" s="46"/>
    </row>
    <row r="111" s="1" customFormat="1" ht="36.96" customHeight="1">
      <c r="B111" s="44"/>
      <c r="C111" s="83" t="s">
        <v>123</v>
      </c>
      <c r="D111" s="45"/>
      <c r="E111" s="45"/>
      <c r="F111" s="85" t="str">
        <f>F7</f>
        <v>03 - ÚT</v>
      </c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="1" customFormat="1" ht="6.96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="1" customFormat="1" ht="18" customHeight="1">
      <c r="B113" s="44"/>
      <c r="C113" s="36" t="s">
        <v>24</v>
      </c>
      <c r="D113" s="45"/>
      <c r="E113" s="45"/>
      <c r="F113" s="31" t="str">
        <f>F9</f>
        <v xml:space="preserve"> </v>
      </c>
      <c r="G113" s="45"/>
      <c r="H113" s="45"/>
      <c r="I113" s="45"/>
      <c r="J113" s="45"/>
      <c r="K113" s="36" t="s">
        <v>26</v>
      </c>
      <c r="L113" s="45"/>
      <c r="M113" s="88" t="str">
        <f>IF(O9="","",O9)</f>
        <v>2. 3. 2018</v>
      </c>
      <c r="N113" s="88"/>
      <c r="O113" s="88"/>
      <c r="P113" s="88"/>
      <c r="Q113" s="45"/>
      <c r="R113" s="46"/>
    </row>
    <row r="114" s="1" customFormat="1" ht="6.96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s="1" customFormat="1">
      <c r="B115" s="44"/>
      <c r="C115" s="36" t="s">
        <v>28</v>
      </c>
      <c r="D115" s="45"/>
      <c r="E115" s="45"/>
      <c r="F115" s="31" t="str">
        <f>E12</f>
        <v xml:space="preserve"> </v>
      </c>
      <c r="G115" s="45"/>
      <c r="H115" s="45"/>
      <c r="I115" s="45"/>
      <c r="J115" s="45"/>
      <c r="K115" s="36" t="s">
        <v>33</v>
      </c>
      <c r="L115" s="45"/>
      <c r="M115" s="31" t="str">
        <f>E18</f>
        <v xml:space="preserve"> </v>
      </c>
      <c r="N115" s="31"/>
      <c r="O115" s="31"/>
      <c r="P115" s="31"/>
      <c r="Q115" s="31"/>
      <c r="R115" s="46"/>
    </row>
    <row r="116" s="1" customFormat="1" ht="14.4" customHeight="1">
      <c r="B116" s="44"/>
      <c r="C116" s="36" t="s">
        <v>31</v>
      </c>
      <c r="D116" s="45"/>
      <c r="E116" s="45"/>
      <c r="F116" s="31" t="str">
        <f>IF(E15="","",E15)</f>
        <v>Vyplň údaj</v>
      </c>
      <c r="G116" s="45"/>
      <c r="H116" s="45"/>
      <c r="I116" s="45"/>
      <c r="J116" s="45"/>
      <c r="K116" s="36" t="s">
        <v>35</v>
      </c>
      <c r="L116" s="45"/>
      <c r="M116" s="31" t="str">
        <f>E21</f>
        <v xml:space="preserve"> </v>
      </c>
      <c r="N116" s="31"/>
      <c r="O116" s="31"/>
      <c r="P116" s="31"/>
      <c r="Q116" s="31"/>
      <c r="R116" s="46"/>
    </row>
    <row r="117" s="1" customFormat="1" ht="10.32" customHeight="1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</row>
    <row r="118" s="8" customFormat="1" ht="29.28" customHeight="1">
      <c r="B118" s="193"/>
      <c r="C118" s="194" t="s">
        <v>146</v>
      </c>
      <c r="D118" s="195" t="s">
        <v>147</v>
      </c>
      <c r="E118" s="195" t="s">
        <v>58</v>
      </c>
      <c r="F118" s="195" t="s">
        <v>148</v>
      </c>
      <c r="G118" s="195"/>
      <c r="H118" s="195"/>
      <c r="I118" s="195"/>
      <c r="J118" s="195" t="s">
        <v>149</v>
      </c>
      <c r="K118" s="195" t="s">
        <v>150</v>
      </c>
      <c r="L118" s="195" t="s">
        <v>151</v>
      </c>
      <c r="M118" s="195"/>
      <c r="N118" s="195" t="s">
        <v>128</v>
      </c>
      <c r="O118" s="195"/>
      <c r="P118" s="195"/>
      <c r="Q118" s="196"/>
      <c r="R118" s="197"/>
      <c r="T118" s="104" t="s">
        <v>152</v>
      </c>
      <c r="U118" s="105" t="s">
        <v>40</v>
      </c>
      <c r="V118" s="105" t="s">
        <v>153</v>
      </c>
      <c r="W118" s="105" t="s">
        <v>154</v>
      </c>
      <c r="X118" s="105" t="s">
        <v>155</v>
      </c>
      <c r="Y118" s="105" t="s">
        <v>156</v>
      </c>
      <c r="Z118" s="105" t="s">
        <v>157</v>
      </c>
      <c r="AA118" s="106" t="s">
        <v>158</v>
      </c>
    </row>
    <row r="119" s="1" customFormat="1" ht="29.28" customHeight="1">
      <c r="B119" s="44"/>
      <c r="C119" s="108" t="s">
        <v>125</v>
      </c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198">
        <f>BK119</f>
        <v>0</v>
      </c>
      <c r="O119" s="199"/>
      <c r="P119" s="199"/>
      <c r="Q119" s="199"/>
      <c r="R119" s="46"/>
      <c r="T119" s="107"/>
      <c r="U119" s="65"/>
      <c r="V119" s="65"/>
      <c r="W119" s="200">
        <f>W120+W127+W144+W169+W183</f>
        <v>0</v>
      </c>
      <c r="X119" s="65"/>
      <c r="Y119" s="200">
        <f>Y120+Y127+Y144+Y169+Y183</f>
        <v>0</v>
      </c>
      <c r="Z119" s="65"/>
      <c r="AA119" s="201">
        <f>AA120+AA127+AA144+AA169+AA183</f>
        <v>0</v>
      </c>
      <c r="AT119" s="20" t="s">
        <v>75</v>
      </c>
      <c r="AU119" s="20" t="s">
        <v>130</v>
      </c>
      <c r="BK119" s="202">
        <f>BK120+BK127+BK144+BK169+BK183</f>
        <v>0</v>
      </c>
    </row>
    <row r="120" s="9" customFormat="1" ht="37.44" customHeight="1">
      <c r="B120" s="203"/>
      <c r="C120" s="204"/>
      <c r="D120" s="205" t="s">
        <v>483</v>
      </c>
      <c r="E120" s="205"/>
      <c r="F120" s="205"/>
      <c r="G120" s="205"/>
      <c r="H120" s="205"/>
      <c r="I120" s="205"/>
      <c r="J120" s="205"/>
      <c r="K120" s="205"/>
      <c r="L120" s="205"/>
      <c r="M120" s="205"/>
      <c r="N120" s="241">
        <f>BK120</f>
        <v>0</v>
      </c>
      <c r="O120" s="242"/>
      <c r="P120" s="242"/>
      <c r="Q120" s="242"/>
      <c r="R120" s="207"/>
      <c r="T120" s="208"/>
      <c r="U120" s="204"/>
      <c r="V120" s="204"/>
      <c r="W120" s="209">
        <f>SUM(W121:W126)</f>
        <v>0</v>
      </c>
      <c r="X120" s="204"/>
      <c r="Y120" s="209">
        <f>SUM(Y121:Y126)</f>
        <v>0</v>
      </c>
      <c r="Z120" s="204"/>
      <c r="AA120" s="210">
        <f>SUM(AA121:AA126)</f>
        <v>0</v>
      </c>
      <c r="AR120" s="211" t="s">
        <v>84</v>
      </c>
      <c r="AT120" s="212" t="s">
        <v>75</v>
      </c>
      <c r="AU120" s="212" t="s">
        <v>76</v>
      </c>
      <c r="AY120" s="211" t="s">
        <v>160</v>
      </c>
      <c r="BK120" s="213">
        <f>SUM(BK121:BK126)</f>
        <v>0</v>
      </c>
    </row>
    <row r="121" s="1" customFormat="1" ht="25.5" customHeight="1">
      <c r="B121" s="44"/>
      <c r="C121" s="217" t="s">
        <v>84</v>
      </c>
      <c r="D121" s="217" t="s">
        <v>161</v>
      </c>
      <c r="E121" s="218" t="s">
        <v>646</v>
      </c>
      <c r="F121" s="219" t="s">
        <v>647</v>
      </c>
      <c r="G121" s="219"/>
      <c r="H121" s="219"/>
      <c r="I121" s="219"/>
      <c r="J121" s="220" t="s">
        <v>489</v>
      </c>
      <c r="K121" s="221">
        <v>1</v>
      </c>
      <c r="L121" s="222">
        <v>0</v>
      </c>
      <c r="M121" s="223"/>
      <c r="N121" s="224">
        <f>ROUND(L121*K121,2)</f>
        <v>0</v>
      </c>
      <c r="O121" s="224"/>
      <c r="P121" s="224"/>
      <c r="Q121" s="224"/>
      <c r="R121" s="46"/>
      <c r="T121" s="225" t="s">
        <v>22</v>
      </c>
      <c r="U121" s="54" t="s">
        <v>41</v>
      </c>
      <c r="V121" s="45"/>
      <c r="W121" s="226">
        <f>V121*K121</f>
        <v>0</v>
      </c>
      <c r="X121" s="226">
        <v>0</v>
      </c>
      <c r="Y121" s="226">
        <f>X121*K121</f>
        <v>0</v>
      </c>
      <c r="Z121" s="226">
        <v>0</v>
      </c>
      <c r="AA121" s="227">
        <f>Z121*K121</f>
        <v>0</v>
      </c>
      <c r="AR121" s="20" t="s">
        <v>173</v>
      </c>
      <c r="AT121" s="20" t="s">
        <v>161</v>
      </c>
      <c r="AU121" s="20" t="s">
        <v>84</v>
      </c>
      <c r="AY121" s="20" t="s">
        <v>160</v>
      </c>
      <c r="BE121" s="140">
        <f>IF(U121="základní",N121,0)</f>
        <v>0</v>
      </c>
      <c r="BF121" s="140">
        <f>IF(U121="snížená",N121,0)</f>
        <v>0</v>
      </c>
      <c r="BG121" s="140">
        <f>IF(U121="zákl. přenesená",N121,0)</f>
        <v>0</v>
      </c>
      <c r="BH121" s="140">
        <f>IF(U121="sníž. přenesená",N121,0)</f>
        <v>0</v>
      </c>
      <c r="BI121" s="140">
        <f>IF(U121="nulová",N121,0)</f>
        <v>0</v>
      </c>
      <c r="BJ121" s="20" t="s">
        <v>84</v>
      </c>
      <c r="BK121" s="140">
        <f>ROUND(L121*K121,2)</f>
        <v>0</v>
      </c>
      <c r="BL121" s="20" t="s">
        <v>173</v>
      </c>
      <c r="BM121" s="20" t="s">
        <v>121</v>
      </c>
    </row>
    <row r="122" s="1" customFormat="1" ht="25.5" customHeight="1">
      <c r="B122" s="44"/>
      <c r="C122" s="217" t="s">
        <v>121</v>
      </c>
      <c r="D122" s="217" t="s">
        <v>161</v>
      </c>
      <c r="E122" s="218" t="s">
        <v>648</v>
      </c>
      <c r="F122" s="219" t="s">
        <v>649</v>
      </c>
      <c r="G122" s="219"/>
      <c r="H122" s="219"/>
      <c r="I122" s="219"/>
      <c r="J122" s="220" t="s">
        <v>489</v>
      </c>
      <c r="K122" s="221">
        <v>1</v>
      </c>
      <c r="L122" s="222">
        <v>0</v>
      </c>
      <c r="M122" s="223"/>
      <c r="N122" s="224">
        <f>ROUND(L122*K122,2)</f>
        <v>0</v>
      </c>
      <c r="O122" s="224"/>
      <c r="P122" s="224"/>
      <c r="Q122" s="224"/>
      <c r="R122" s="46"/>
      <c r="T122" s="225" t="s">
        <v>22</v>
      </c>
      <c r="U122" s="54" t="s">
        <v>41</v>
      </c>
      <c r="V122" s="45"/>
      <c r="W122" s="226">
        <f>V122*K122</f>
        <v>0</v>
      </c>
      <c r="X122" s="226">
        <v>0</v>
      </c>
      <c r="Y122" s="226">
        <f>X122*K122</f>
        <v>0</v>
      </c>
      <c r="Z122" s="226">
        <v>0</v>
      </c>
      <c r="AA122" s="227">
        <f>Z122*K122</f>
        <v>0</v>
      </c>
      <c r="AR122" s="20" t="s">
        <v>173</v>
      </c>
      <c r="AT122" s="20" t="s">
        <v>161</v>
      </c>
      <c r="AU122" s="20" t="s">
        <v>84</v>
      </c>
      <c r="AY122" s="20" t="s">
        <v>160</v>
      </c>
      <c r="BE122" s="140">
        <f>IF(U122="základní",N122,0)</f>
        <v>0</v>
      </c>
      <c r="BF122" s="140">
        <f>IF(U122="snížená",N122,0)</f>
        <v>0</v>
      </c>
      <c r="BG122" s="140">
        <f>IF(U122="zákl. přenesená",N122,0)</f>
        <v>0</v>
      </c>
      <c r="BH122" s="140">
        <f>IF(U122="sníž. přenesená",N122,0)</f>
        <v>0</v>
      </c>
      <c r="BI122" s="140">
        <f>IF(U122="nulová",N122,0)</f>
        <v>0</v>
      </c>
      <c r="BJ122" s="20" t="s">
        <v>84</v>
      </c>
      <c r="BK122" s="140">
        <f>ROUND(L122*K122,2)</f>
        <v>0</v>
      </c>
      <c r="BL122" s="20" t="s">
        <v>173</v>
      </c>
      <c r="BM122" s="20" t="s">
        <v>173</v>
      </c>
    </row>
    <row r="123" s="1" customFormat="1" ht="16.5" customHeight="1">
      <c r="B123" s="44"/>
      <c r="C123" s="217" t="s">
        <v>169</v>
      </c>
      <c r="D123" s="217" t="s">
        <v>161</v>
      </c>
      <c r="E123" s="218" t="s">
        <v>650</v>
      </c>
      <c r="F123" s="219" t="s">
        <v>651</v>
      </c>
      <c r="G123" s="219"/>
      <c r="H123" s="219"/>
      <c r="I123" s="219"/>
      <c r="J123" s="220" t="s">
        <v>500</v>
      </c>
      <c r="K123" s="221">
        <v>1</v>
      </c>
      <c r="L123" s="222">
        <v>0</v>
      </c>
      <c r="M123" s="223"/>
      <c r="N123" s="224">
        <f>ROUND(L123*K123,2)</f>
        <v>0</v>
      </c>
      <c r="O123" s="224"/>
      <c r="P123" s="224"/>
      <c r="Q123" s="224"/>
      <c r="R123" s="46"/>
      <c r="T123" s="225" t="s">
        <v>22</v>
      </c>
      <c r="U123" s="54" t="s">
        <v>41</v>
      </c>
      <c r="V123" s="45"/>
      <c r="W123" s="226">
        <f>V123*K123</f>
        <v>0</v>
      </c>
      <c r="X123" s="226">
        <v>0</v>
      </c>
      <c r="Y123" s="226">
        <f>X123*K123</f>
        <v>0</v>
      </c>
      <c r="Z123" s="226">
        <v>0</v>
      </c>
      <c r="AA123" s="227">
        <f>Z123*K123</f>
        <v>0</v>
      </c>
      <c r="AR123" s="20" t="s">
        <v>173</v>
      </c>
      <c r="AT123" s="20" t="s">
        <v>161</v>
      </c>
      <c r="AU123" s="20" t="s">
        <v>84</v>
      </c>
      <c r="AY123" s="20" t="s">
        <v>160</v>
      </c>
      <c r="BE123" s="140">
        <f>IF(U123="základní",N123,0)</f>
        <v>0</v>
      </c>
      <c r="BF123" s="140">
        <f>IF(U123="snížená",N123,0)</f>
        <v>0</v>
      </c>
      <c r="BG123" s="140">
        <f>IF(U123="zákl. přenesená",N123,0)</f>
        <v>0</v>
      </c>
      <c r="BH123" s="140">
        <f>IF(U123="sníž. přenesená",N123,0)</f>
        <v>0</v>
      </c>
      <c r="BI123" s="140">
        <f>IF(U123="nulová",N123,0)</f>
        <v>0</v>
      </c>
      <c r="BJ123" s="20" t="s">
        <v>84</v>
      </c>
      <c r="BK123" s="140">
        <f>ROUND(L123*K123,2)</f>
        <v>0</v>
      </c>
      <c r="BL123" s="20" t="s">
        <v>173</v>
      </c>
      <c r="BM123" s="20" t="s">
        <v>215</v>
      </c>
    </row>
    <row r="124" s="1" customFormat="1" ht="16.5" customHeight="1">
      <c r="B124" s="44"/>
      <c r="C124" s="217" t="s">
        <v>173</v>
      </c>
      <c r="D124" s="217" t="s">
        <v>161</v>
      </c>
      <c r="E124" s="218" t="s">
        <v>652</v>
      </c>
      <c r="F124" s="219" t="s">
        <v>653</v>
      </c>
      <c r="G124" s="219"/>
      <c r="H124" s="219"/>
      <c r="I124" s="219"/>
      <c r="J124" s="220" t="s">
        <v>365</v>
      </c>
      <c r="K124" s="221">
        <v>20</v>
      </c>
      <c r="L124" s="222">
        <v>0</v>
      </c>
      <c r="M124" s="223"/>
      <c r="N124" s="224">
        <f>ROUND(L124*K124,2)</f>
        <v>0</v>
      </c>
      <c r="O124" s="224"/>
      <c r="P124" s="224"/>
      <c r="Q124" s="224"/>
      <c r="R124" s="46"/>
      <c r="T124" s="225" t="s">
        <v>22</v>
      </c>
      <c r="U124" s="54" t="s">
        <v>41</v>
      </c>
      <c r="V124" s="45"/>
      <c r="W124" s="226">
        <f>V124*K124</f>
        <v>0</v>
      </c>
      <c r="X124" s="226">
        <v>0</v>
      </c>
      <c r="Y124" s="226">
        <f>X124*K124</f>
        <v>0</v>
      </c>
      <c r="Z124" s="226">
        <v>0</v>
      </c>
      <c r="AA124" s="227">
        <f>Z124*K124</f>
        <v>0</v>
      </c>
      <c r="AR124" s="20" t="s">
        <v>173</v>
      </c>
      <c r="AT124" s="20" t="s">
        <v>161</v>
      </c>
      <c r="AU124" s="20" t="s">
        <v>84</v>
      </c>
      <c r="AY124" s="20" t="s">
        <v>160</v>
      </c>
      <c r="BE124" s="140">
        <f>IF(U124="základní",N124,0)</f>
        <v>0</v>
      </c>
      <c r="BF124" s="140">
        <f>IF(U124="snížená",N124,0)</f>
        <v>0</v>
      </c>
      <c r="BG124" s="140">
        <f>IF(U124="zákl. přenesená",N124,0)</f>
        <v>0</v>
      </c>
      <c r="BH124" s="140">
        <f>IF(U124="sníž. přenesená",N124,0)</f>
        <v>0</v>
      </c>
      <c r="BI124" s="140">
        <f>IF(U124="nulová",N124,0)</f>
        <v>0</v>
      </c>
      <c r="BJ124" s="20" t="s">
        <v>84</v>
      </c>
      <c r="BK124" s="140">
        <f>ROUND(L124*K124,2)</f>
        <v>0</v>
      </c>
      <c r="BL124" s="20" t="s">
        <v>173</v>
      </c>
      <c r="BM124" s="20" t="s">
        <v>213</v>
      </c>
    </row>
    <row r="125" s="1" customFormat="1" ht="16.5" customHeight="1">
      <c r="B125" s="44"/>
      <c r="C125" s="217" t="s">
        <v>159</v>
      </c>
      <c r="D125" s="217" t="s">
        <v>161</v>
      </c>
      <c r="E125" s="218" t="s">
        <v>654</v>
      </c>
      <c r="F125" s="219" t="s">
        <v>655</v>
      </c>
      <c r="G125" s="219"/>
      <c r="H125" s="219"/>
      <c r="I125" s="219"/>
      <c r="J125" s="220" t="s">
        <v>489</v>
      </c>
      <c r="K125" s="221">
        <v>6</v>
      </c>
      <c r="L125" s="222">
        <v>0</v>
      </c>
      <c r="M125" s="223"/>
      <c r="N125" s="224">
        <f>ROUND(L125*K125,2)</f>
        <v>0</v>
      </c>
      <c r="O125" s="224"/>
      <c r="P125" s="224"/>
      <c r="Q125" s="224"/>
      <c r="R125" s="46"/>
      <c r="T125" s="225" t="s">
        <v>22</v>
      </c>
      <c r="U125" s="54" t="s">
        <v>41</v>
      </c>
      <c r="V125" s="45"/>
      <c r="W125" s="226">
        <f>V125*K125</f>
        <v>0</v>
      </c>
      <c r="X125" s="226">
        <v>0</v>
      </c>
      <c r="Y125" s="226">
        <f>X125*K125</f>
        <v>0</v>
      </c>
      <c r="Z125" s="226">
        <v>0</v>
      </c>
      <c r="AA125" s="227">
        <f>Z125*K125</f>
        <v>0</v>
      </c>
      <c r="AR125" s="20" t="s">
        <v>173</v>
      </c>
      <c r="AT125" s="20" t="s">
        <v>161</v>
      </c>
      <c r="AU125" s="20" t="s">
        <v>84</v>
      </c>
      <c r="AY125" s="20" t="s">
        <v>160</v>
      </c>
      <c r="BE125" s="140">
        <f>IF(U125="základní",N125,0)</f>
        <v>0</v>
      </c>
      <c r="BF125" s="140">
        <f>IF(U125="snížená",N125,0)</f>
        <v>0</v>
      </c>
      <c r="BG125" s="140">
        <f>IF(U125="zákl. přenesená",N125,0)</f>
        <v>0</v>
      </c>
      <c r="BH125" s="140">
        <f>IF(U125="sníž. přenesená",N125,0)</f>
        <v>0</v>
      </c>
      <c r="BI125" s="140">
        <f>IF(U125="nulová",N125,0)</f>
        <v>0</v>
      </c>
      <c r="BJ125" s="20" t="s">
        <v>84</v>
      </c>
      <c r="BK125" s="140">
        <f>ROUND(L125*K125,2)</f>
        <v>0</v>
      </c>
      <c r="BL125" s="20" t="s">
        <v>173</v>
      </c>
      <c r="BM125" s="20" t="s">
        <v>247</v>
      </c>
    </row>
    <row r="126" s="1" customFormat="1" ht="16.5" customHeight="1">
      <c r="B126" s="44"/>
      <c r="C126" s="217" t="s">
        <v>215</v>
      </c>
      <c r="D126" s="217" t="s">
        <v>161</v>
      </c>
      <c r="E126" s="218" t="s">
        <v>656</v>
      </c>
      <c r="F126" s="219" t="s">
        <v>657</v>
      </c>
      <c r="G126" s="219"/>
      <c r="H126" s="219"/>
      <c r="I126" s="219"/>
      <c r="J126" s="220" t="s">
        <v>500</v>
      </c>
      <c r="K126" s="221">
        <v>1</v>
      </c>
      <c r="L126" s="222">
        <v>0</v>
      </c>
      <c r="M126" s="223"/>
      <c r="N126" s="224">
        <f>ROUND(L126*K126,2)</f>
        <v>0</v>
      </c>
      <c r="O126" s="224"/>
      <c r="P126" s="224"/>
      <c r="Q126" s="224"/>
      <c r="R126" s="46"/>
      <c r="T126" s="225" t="s">
        <v>22</v>
      </c>
      <c r="U126" s="54" t="s">
        <v>41</v>
      </c>
      <c r="V126" s="45"/>
      <c r="W126" s="226">
        <f>V126*K126</f>
        <v>0</v>
      </c>
      <c r="X126" s="226">
        <v>0</v>
      </c>
      <c r="Y126" s="226">
        <f>X126*K126</f>
        <v>0</v>
      </c>
      <c r="Z126" s="226">
        <v>0</v>
      </c>
      <c r="AA126" s="227">
        <f>Z126*K126</f>
        <v>0</v>
      </c>
      <c r="AR126" s="20" t="s">
        <v>173</v>
      </c>
      <c r="AT126" s="20" t="s">
        <v>161</v>
      </c>
      <c r="AU126" s="20" t="s">
        <v>84</v>
      </c>
      <c r="AY126" s="20" t="s">
        <v>160</v>
      </c>
      <c r="BE126" s="140">
        <f>IF(U126="základní",N126,0)</f>
        <v>0</v>
      </c>
      <c r="BF126" s="140">
        <f>IF(U126="snížená",N126,0)</f>
        <v>0</v>
      </c>
      <c r="BG126" s="140">
        <f>IF(U126="zákl. přenesená",N126,0)</f>
        <v>0</v>
      </c>
      <c r="BH126" s="140">
        <f>IF(U126="sníž. přenesená",N126,0)</f>
        <v>0</v>
      </c>
      <c r="BI126" s="140">
        <f>IF(U126="nulová",N126,0)</f>
        <v>0</v>
      </c>
      <c r="BJ126" s="20" t="s">
        <v>84</v>
      </c>
      <c r="BK126" s="140">
        <f>ROUND(L126*K126,2)</f>
        <v>0</v>
      </c>
      <c r="BL126" s="20" t="s">
        <v>173</v>
      </c>
      <c r="BM126" s="20" t="s">
        <v>255</v>
      </c>
    </row>
    <row r="127" s="9" customFormat="1" ht="37.44" customHeight="1">
      <c r="B127" s="203"/>
      <c r="C127" s="204"/>
      <c r="D127" s="205" t="s">
        <v>644</v>
      </c>
      <c r="E127" s="205"/>
      <c r="F127" s="205"/>
      <c r="G127" s="205"/>
      <c r="H127" s="205"/>
      <c r="I127" s="205"/>
      <c r="J127" s="205"/>
      <c r="K127" s="205"/>
      <c r="L127" s="205"/>
      <c r="M127" s="205"/>
      <c r="N127" s="243">
        <f>BK127</f>
        <v>0</v>
      </c>
      <c r="O127" s="244"/>
      <c r="P127" s="244"/>
      <c r="Q127" s="244"/>
      <c r="R127" s="207"/>
      <c r="T127" s="208"/>
      <c r="U127" s="204"/>
      <c r="V127" s="204"/>
      <c r="W127" s="209">
        <f>SUM(W128:W143)</f>
        <v>0</v>
      </c>
      <c r="X127" s="204"/>
      <c r="Y127" s="209">
        <f>SUM(Y128:Y143)</f>
        <v>0</v>
      </c>
      <c r="Z127" s="204"/>
      <c r="AA127" s="210">
        <f>SUM(AA128:AA143)</f>
        <v>0</v>
      </c>
      <c r="AR127" s="211" t="s">
        <v>84</v>
      </c>
      <c r="AT127" s="212" t="s">
        <v>75</v>
      </c>
      <c r="AU127" s="212" t="s">
        <v>76</v>
      </c>
      <c r="AY127" s="211" t="s">
        <v>160</v>
      </c>
      <c r="BK127" s="213">
        <f>SUM(BK128:BK143)</f>
        <v>0</v>
      </c>
    </row>
    <row r="128" s="1" customFormat="1" ht="25.5" customHeight="1">
      <c r="B128" s="44"/>
      <c r="C128" s="217" t="s">
        <v>236</v>
      </c>
      <c r="D128" s="217" t="s">
        <v>161</v>
      </c>
      <c r="E128" s="218" t="s">
        <v>658</v>
      </c>
      <c r="F128" s="219" t="s">
        <v>659</v>
      </c>
      <c r="G128" s="219"/>
      <c r="H128" s="219"/>
      <c r="I128" s="219"/>
      <c r="J128" s="220" t="s">
        <v>489</v>
      </c>
      <c r="K128" s="221">
        <v>1</v>
      </c>
      <c r="L128" s="222">
        <v>0</v>
      </c>
      <c r="M128" s="223"/>
      <c r="N128" s="224">
        <f>ROUND(L128*K128,2)</f>
        <v>0</v>
      </c>
      <c r="O128" s="224"/>
      <c r="P128" s="224"/>
      <c r="Q128" s="224"/>
      <c r="R128" s="46"/>
      <c r="T128" s="225" t="s">
        <v>22</v>
      </c>
      <c r="U128" s="54" t="s">
        <v>41</v>
      </c>
      <c r="V128" s="45"/>
      <c r="W128" s="226">
        <f>V128*K128</f>
        <v>0</v>
      </c>
      <c r="X128" s="226">
        <v>0</v>
      </c>
      <c r="Y128" s="226">
        <f>X128*K128</f>
        <v>0</v>
      </c>
      <c r="Z128" s="226">
        <v>0</v>
      </c>
      <c r="AA128" s="227">
        <f>Z128*K128</f>
        <v>0</v>
      </c>
      <c r="AR128" s="20" t="s">
        <v>173</v>
      </c>
      <c r="AT128" s="20" t="s">
        <v>161</v>
      </c>
      <c r="AU128" s="20" t="s">
        <v>84</v>
      </c>
      <c r="AY128" s="20" t="s">
        <v>160</v>
      </c>
      <c r="BE128" s="140">
        <f>IF(U128="základní",N128,0)</f>
        <v>0</v>
      </c>
      <c r="BF128" s="140">
        <f>IF(U128="snížená",N128,0)</f>
        <v>0</v>
      </c>
      <c r="BG128" s="140">
        <f>IF(U128="zákl. přenesená",N128,0)</f>
        <v>0</v>
      </c>
      <c r="BH128" s="140">
        <f>IF(U128="sníž. přenesená",N128,0)</f>
        <v>0</v>
      </c>
      <c r="BI128" s="140">
        <f>IF(U128="nulová",N128,0)</f>
        <v>0</v>
      </c>
      <c r="BJ128" s="20" t="s">
        <v>84</v>
      </c>
      <c r="BK128" s="140">
        <f>ROUND(L128*K128,2)</f>
        <v>0</v>
      </c>
      <c r="BL128" s="20" t="s">
        <v>173</v>
      </c>
      <c r="BM128" s="20" t="s">
        <v>263</v>
      </c>
    </row>
    <row r="129" s="1" customFormat="1" ht="38.25" customHeight="1">
      <c r="B129" s="44"/>
      <c r="C129" s="217" t="s">
        <v>213</v>
      </c>
      <c r="D129" s="217" t="s">
        <v>161</v>
      </c>
      <c r="E129" s="218" t="s">
        <v>660</v>
      </c>
      <c r="F129" s="219" t="s">
        <v>661</v>
      </c>
      <c r="G129" s="219"/>
      <c r="H129" s="219"/>
      <c r="I129" s="219"/>
      <c r="J129" s="220" t="s">
        <v>489</v>
      </c>
      <c r="K129" s="221">
        <v>2</v>
      </c>
      <c r="L129" s="222">
        <v>0</v>
      </c>
      <c r="M129" s="223"/>
      <c r="N129" s="224">
        <f>ROUND(L129*K129,2)</f>
        <v>0</v>
      </c>
      <c r="O129" s="224"/>
      <c r="P129" s="224"/>
      <c r="Q129" s="224"/>
      <c r="R129" s="46"/>
      <c r="T129" s="225" t="s">
        <v>22</v>
      </c>
      <c r="U129" s="54" t="s">
        <v>41</v>
      </c>
      <c r="V129" s="45"/>
      <c r="W129" s="226">
        <f>V129*K129</f>
        <v>0</v>
      </c>
      <c r="X129" s="226">
        <v>0</v>
      </c>
      <c r="Y129" s="226">
        <f>X129*K129</f>
        <v>0</v>
      </c>
      <c r="Z129" s="226">
        <v>0</v>
      </c>
      <c r="AA129" s="227">
        <f>Z129*K129</f>
        <v>0</v>
      </c>
      <c r="AR129" s="20" t="s">
        <v>173</v>
      </c>
      <c r="AT129" s="20" t="s">
        <v>161</v>
      </c>
      <c r="AU129" s="20" t="s">
        <v>84</v>
      </c>
      <c r="AY129" s="20" t="s">
        <v>160</v>
      </c>
      <c r="BE129" s="140">
        <f>IF(U129="základní",N129,0)</f>
        <v>0</v>
      </c>
      <c r="BF129" s="140">
        <f>IF(U129="snížená",N129,0)</f>
        <v>0</v>
      </c>
      <c r="BG129" s="140">
        <f>IF(U129="zákl. přenesená",N129,0)</f>
        <v>0</v>
      </c>
      <c r="BH129" s="140">
        <f>IF(U129="sníž. přenesená",N129,0)</f>
        <v>0</v>
      </c>
      <c r="BI129" s="140">
        <f>IF(U129="nulová",N129,0)</f>
        <v>0</v>
      </c>
      <c r="BJ129" s="20" t="s">
        <v>84</v>
      </c>
      <c r="BK129" s="140">
        <f>ROUND(L129*K129,2)</f>
        <v>0</v>
      </c>
      <c r="BL129" s="20" t="s">
        <v>173</v>
      </c>
      <c r="BM129" s="20" t="s">
        <v>270</v>
      </c>
    </row>
    <row r="130" s="1" customFormat="1" ht="25.5" customHeight="1">
      <c r="B130" s="44"/>
      <c r="C130" s="217" t="s">
        <v>243</v>
      </c>
      <c r="D130" s="217" t="s">
        <v>161</v>
      </c>
      <c r="E130" s="218" t="s">
        <v>662</v>
      </c>
      <c r="F130" s="219" t="s">
        <v>663</v>
      </c>
      <c r="G130" s="219"/>
      <c r="H130" s="219"/>
      <c r="I130" s="219"/>
      <c r="J130" s="220" t="s">
        <v>500</v>
      </c>
      <c r="K130" s="221">
        <v>1</v>
      </c>
      <c r="L130" s="222">
        <v>0</v>
      </c>
      <c r="M130" s="223"/>
      <c r="N130" s="224">
        <f>ROUND(L130*K130,2)</f>
        <v>0</v>
      </c>
      <c r="O130" s="224"/>
      <c r="P130" s="224"/>
      <c r="Q130" s="224"/>
      <c r="R130" s="46"/>
      <c r="T130" s="225" t="s">
        <v>22</v>
      </c>
      <c r="U130" s="54" t="s">
        <v>41</v>
      </c>
      <c r="V130" s="45"/>
      <c r="W130" s="226">
        <f>V130*K130</f>
        <v>0</v>
      </c>
      <c r="X130" s="226">
        <v>0</v>
      </c>
      <c r="Y130" s="226">
        <f>X130*K130</f>
        <v>0</v>
      </c>
      <c r="Z130" s="226">
        <v>0</v>
      </c>
      <c r="AA130" s="227">
        <f>Z130*K130</f>
        <v>0</v>
      </c>
      <c r="AR130" s="20" t="s">
        <v>173</v>
      </c>
      <c r="AT130" s="20" t="s">
        <v>161</v>
      </c>
      <c r="AU130" s="20" t="s">
        <v>84</v>
      </c>
      <c r="AY130" s="20" t="s">
        <v>160</v>
      </c>
      <c r="BE130" s="140">
        <f>IF(U130="základní",N130,0)</f>
        <v>0</v>
      </c>
      <c r="BF130" s="140">
        <f>IF(U130="snížená",N130,0)</f>
        <v>0</v>
      </c>
      <c r="BG130" s="140">
        <f>IF(U130="zákl. přenesená",N130,0)</f>
        <v>0</v>
      </c>
      <c r="BH130" s="140">
        <f>IF(U130="sníž. přenesená",N130,0)</f>
        <v>0</v>
      </c>
      <c r="BI130" s="140">
        <f>IF(U130="nulová",N130,0)</f>
        <v>0</v>
      </c>
      <c r="BJ130" s="20" t="s">
        <v>84</v>
      </c>
      <c r="BK130" s="140">
        <f>ROUND(L130*K130,2)</f>
        <v>0</v>
      </c>
      <c r="BL130" s="20" t="s">
        <v>173</v>
      </c>
      <c r="BM130" s="20" t="s">
        <v>278</v>
      </c>
    </row>
    <row r="131" s="1" customFormat="1" ht="16.5" customHeight="1">
      <c r="B131" s="44"/>
      <c r="C131" s="217" t="s">
        <v>247</v>
      </c>
      <c r="D131" s="217" t="s">
        <v>161</v>
      </c>
      <c r="E131" s="218" t="s">
        <v>664</v>
      </c>
      <c r="F131" s="219" t="s">
        <v>665</v>
      </c>
      <c r="G131" s="219"/>
      <c r="H131" s="219"/>
      <c r="I131" s="219"/>
      <c r="J131" s="220" t="s">
        <v>489</v>
      </c>
      <c r="K131" s="221">
        <v>1</v>
      </c>
      <c r="L131" s="222">
        <v>0</v>
      </c>
      <c r="M131" s="223"/>
      <c r="N131" s="224">
        <f>ROUND(L131*K131,2)</f>
        <v>0</v>
      </c>
      <c r="O131" s="224"/>
      <c r="P131" s="224"/>
      <c r="Q131" s="224"/>
      <c r="R131" s="46"/>
      <c r="T131" s="225" t="s">
        <v>22</v>
      </c>
      <c r="U131" s="54" t="s">
        <v>41</v>
      </c>
      <c r="V131" s="45"/>
      <c r="W131" s="226">
        <f>V131*K131</f>
        <v>0</v>
      </c>
      <c r="X131" s="226">
        <v>0</v>
      </c>
      <c r="Y131" s="226">
        <f>X131*K131</f>
        <v>0</v>
      </c>
      <c r="Z131" s="226">
        <v>0</v>
      </c>
      <c r="AA131" s="227">
        <f>Z131*K131</f>
        <v>0</v>
      </c>
      <c r="AR131" s="20" t="s">
        <v>173</v>
      </c>
      <c r="AT131" s="20" t="s">
        <v>161</v>
      </c>
      <c r="AU131" s="20" t="s">
        <v>84</v>
      </c>
      <c r="AY131" s="20" t="s">
        <v>160</v>
      </c>
      <c r="BE131" s="140">
        <f>IF(U131="základní",N131,0)</f>
        <v>0</v>
      </c>
      <c r="BF131" s="140">
        <f>IF(U131="snížená",N131,0)</f>
        <v>0</v>
      </c>
      <c r="BG131" s="140">
        <f>IF(U131="zákl. přenesená",N131,0)</f>
        <v>0</v>
      </c>
      <c r="BH131" s="140">
        <f>IF(U131="sníž. přenesená",N131,0)</f>
        <v>0</v>
      </c>
      <c r="BI131" s="140">
        <f>IF(U131="nulová",N131,0)</f>
        <v>0</v>
      </c>
      <c r="BJ131" s="20" t="s">
        <v>84</v>
      </c>
      <c r="BK131" s="140">
        <f>ROUND(L131*K131,2)</f>
        <v>0</v>
      </c>
      <c r="BL131" s="20" t="s">
        <v>173</v>
      </c>
      <c r="BM131" s="20" t="s">
        <v>287</v>
      </c>
    </row>
    <row r="132" s="1" customFormat="1" ht="25.5" customHeight="1">
      <c r="B132" s="44"/>
      <c r="C132" s="217" t="s">
        <v>251</v>
      </c>
      <c r="D132" s="217" t="s">
        <v>161</v>
      </c>
      <c r="E132" s="218" t="s">
        <v>666</v>
      </c>
      <c r="F132" s="219" t="s">
        <v>667</v>
      </c>
      <c r="G132" s="219"/>
      <c r="H132" s="219"/>
      <c r="I132" s="219"/>
      <c r="J132" s="220" t="s">
        <v>489</v>
      </c>
      <c r="K132" s="221">
        <v>1</v>
      </c>
      <c r="L132" s="222">
        <v>0</v>
      </c>
      <c r="M132" s="223"/>
      <c r="N132" s="224">
        <f>ROUND(L132*K132,2)</f>
        <v>0</v>
      </c>
      <c r="O132" s="224"/>
      <c r="P132" s="224"/>
      <c r="Q132" s="224"/>
      <c r="R132" s="46"/>
      <c r="T132" s="225" t="s">
        <v>22</v>
      </c>
      <c r="U132" s="54" t="s">
        <v>41</v>
      </c>
      <c r="V132" s="45"/>
      <c r="W132" s="226">
        <f>V132*K132</f>
        <v>0</v>
      </c>
      <c r="X132" s="226">
        <v>0</v>
      </c>
      <c r="Y132" s="226">
        <f>X132*K132</f>
        <v>0</v>
      </c>
      <c r="Z132" s="226">
        <v>0</v>
      </c>
      <c r="AA132" s="227">
        <f>Z132*K132</f>
        <v>0</v>
      </c>
      <c r="AR132" s="20" t="s">
        <v>173</v>
      </c>
      <c r="AT132" s="20" t="s">
        <v>161</v>
      </c>
      <c r="AU132" s="20" t="s">
        <v>84</v>
      </c>
      <c r="AY132" s="20" t="s">
        <v>160</v>
      </c>
      <c r="BE132" s="140">
        <f>IF(U132="základní",N132,0)</f>
        <v>0</v>
      </c>
      <c r="BF132" s="140">
        <f>IF(U132="snížená",N132,0)</f>
        <v>0</v>
      </c>
      <c r="BG132" s="140">
        <f>IF(U132="zákl. přenesená",N132,0)</f>
        <v>0</v>
      </c>
      <c r="BH132" s="140">
        <f>IF(U132="sníž. přenesená",N132,0)</f>
        <v>0</v>
      </c>
      <c r="BI132" s="140">
        <f>IF(U132="nulová",N132,0)</f>
        <v>0</v>
      </c>
      <c r="BJ132" s="20" t="s">
        <v>84</v>
      </c>
      <c r="BK132" s="140">
        <f>ROUND(L132*K132,2)</f>
        <v>0</v>
      </c>
      <c r="BL132" s="20" t="s">
        <v>173</v>
      </c>
      <c r="BM132" s="20" t="s">
        <v>294</v>
      </c>
    </row>
    <row r="133" s="1" customFormat="1" ht="25.5" customHeight="1">
      <c r="B133" s="44"/>
      <c r="C133" s="217" t="s">
        <v>255</v>
      </c>
      <c r="D133" s="217" t="s">
        <v>161</v>
      </c>
      <c r="E133" s="218" t="s">
        <v>668</v>
      </c>
      <c r="F133" s="219" t="s">
        <v>669</v>
      </c>
      <c r="G133" s="219"/>
      <c r="H133" s="219"/>
      <c r="I133" s="219"/>
      <c r="J133" s="220" t="s">
        <v>489</v>
      </c>
      <c r="K133" s="221">
        <v>1</v>
      </c>
      <c r="L133" s="222">
        <v>0</v>
      </c>
      <c r="M133" s="223"/>
      <c r="N133" s="224">
        <f>ROUND(L133*K133,2)</f>
        <v>0</v>
      </c>
      <c r="O133" s="224"/>
      <c r="P133" s="224"/>
      <c r="Q133" s="224"/>
      <c r="R133" s="46"/>
      <c r="T133" s="225" t="s">
        <v>22</v>
      </c>
      <c r="U133" s="54" t="s">
        <v>41</v>
      </c>
      <c r="V133" s="45"/>
      <c r="W133" s="226">
        <f>V133*K133</f>
        <v>0</v>
      </c>
      <c r="X133" s="226">
        <v>0</v>
      </c>
      <c r="Y133" s="226">
        <f>X133*K133</f>
        <v>0</v>
      </c>
      <c r="Z133" s="226">
        <v>0</v>
      </c>
      <c r="AA133" s="227">
        <f>Z133*K133</f>
        <v>0</v>
      </c>
      <c r="AR133" s="20" t="s">
        <v>173</v>
      </c>
      <c r="AT133" s="20" t="s">
        <v>161</v>
      </c>
      <c r="AU133" s="20" t="s">
        <v>84</v>
      </c>
      <c r="AY133" s="20" t="s">
        <v>160</v>
      </c>
      <c r="BE133" s="140">
        <f>IF(U133="základní",N133,0)</f>
        <v>0</v>
      </c>
      <c r="BF133" s="140">
        <f>IF(U133="snížená",N133,0)</f>
        <v>0</v>
      </c>
      <c r="BG133" s="140">
        <f>IF(U133="zákl. přenesená",N133,0)</f>
        <v>0</v>
      </c>
      <c r="BH133" s="140">
        <f>IF(U133="sníž. přenesená",N133,0)</f>
        <v>0</v>
      </c>
      <c r="BI133" s="140">
        <f>IF(U133="nulová",N133,0)</f>
        <v>0</v>
      </c>
      <c r="BJ133" s="20" t="s">
        <v>84</v>
      </c>
      <c r="BK133" s="140">
        <f>ROUND(L133*K133,2)</f>
        <v>0</v>
      </c>
      <c r="BL133" s="20" t="s">
        <v>173</v>
      </c>
      <c r="BM133" s="20" t="s">
        <v>302</v>
      </c>
    </row>
    <row r="134" s="1" customFormat="1" ht="51" customHeight="1">
      <c r="B134" s="44"/>
      <c r="C134" s="217" t="s">
        <v>259</v>
      </c>
      <c r="D134" s="217" t="s">
        <v>161</v>
      </c>
      <c r="E134" s="218" t="s">
        <v>670</v>
      </c>
      <c r="F134" s="219" t="s">
        <v>671</v>
      </c>
      <c r="G134" s="219"/>
      <c r="H134" s="219"/>
      <c r="I134" s="219"/>
      <c r="J134" s="220" t="s">
        <v>489</v>
      </c>
      <c r="K134" s="221">
        <v>1</v>
      </c>
      <c r="L134" s="222">
        <v>0</v>
      </c>
      <c r="M134" s="223"/>
      <c r="N134" s="224">
        <f>ROUND(L134*K134,2)</f>
        <v>0</v>
      </c>
      <c r="O134" s="224"/>
      <c r="P134" s="224"/>
      <c r="Q134" s="224"/>
      <c r="R134" s="46"/>
      <c r="T134" s="225" t="s">
        <v>22</v>
      </c>
      <c r="U134" s="54" t="s">
        <v>41</v>
      </c>
      <c r="V134" s="45"/>
      <c r="W134" s="226">
        <f>V134*K134</f>
        <v>0</v>
      </c>
      <c r="X134" s="226">
        <v>0</v>
      </c>
      <c r="Y134" s="226">
        <f>X134*K134</f>
        <v>0</v>
      </c>
      <c r="Z134" s="226">
        <v>0</v>
      </c>
      <c r="AA134" s="227">
        <f>Z134*K134</f>
        <v>0</v>
      </c>
      <c r="AR134" s="20" t="s">
        <v>173</v>
      </c>
      <c r="AT134" s="20" t="s">
        <v>161</v>
      </c>
      <c r="AU134" s="20" t="s">
        <v>84</v>
      </c>
      <c r="AY134" s="20" t="s">
        <v>160</v>
      </c>
      <c r="BE134" s="140">
        <f>IF(U134="základní",N134,0)</f>
        <v>0</v>
      </c>
      <c r="BF134" s="140">
        <f>IF(U134="snížená",N134,0)</f>
        <v>0</v>
      </c>
      <c r="BG134" s="140">
        <f>IF(U134="zákl. přenesená",N134,0)</f>
        <v>0</v>
      </c>
      <c r="BH134" s="140">
        <f>IF(U134="sníž. přenesená",N134,0)</f>
        <v>0</v>
      </c>
      <c r="BI134" s="140">
        <f>IF(U134="nulová",N134,0)</f>
        <v>0</v>
      </c>
      <c r="BJ134" s="20" t="s">
        <v>84</v>
      </c>
      <c r="BK134" s="140">
        <f>ROUND(L134*K134,2)</f>
        <v>0</v>
      </c>
      <c r="BL134" s="20" t="s">
        <v>173</v>
      </c>
      <c r="BM134" s="20" t="s">
        <v>310</v>
      </c>
    </row>
    <row r="135" s="1" customFormat="1" ht="16.5" customHeight="1">
      <c r="B135" s="44"/>
      <c r="C135" s="217" t="s">
        <v>263</v>
      </c>
      <c r="D135" s="217" t="s">
        <v>161</v>
      </c>
      <c r="E135" s="218" t="s">
        <v>672</v>
      </c>
      <c r="F135" s="219" t="s">
        <v>673</v>
      </c>
      <c r="G135" s="219"/>
      <c r="H135" s="219"/>
      <c r="I135" s="219"/>
      <c r="J135" s="220" t="s">
        <v>500</v>
      </c>
      <c r="K135" s="221">
        <v>1</v>
      </c>
      <c r="L135" s="222">
        <v>0</v>
      </c>
      <c r="M135" s="223"/>
      <c r="N135" s="224">
        <f>ROUND(L135*K135,2)</f>
        <v>0</v>
      </c>
      <c r="O135" s="224"/>
      <c r="P135" s="224"/>
      <c r="Q135" s="224"/>
      <c r="R135" s="46"/>
      <c r="T135" s="225" t="s">
        <v>22</v>
      </c>
      <c r="U135" s="54" t="s">
        <v>41</v>
      </c>
      <c r="V135" s="45"/>
      <c r="W135" s="226">
        <f>V135*K135</f>
        <v>0</v>
      </c>
      <c r="X135" s="226">
        <v>0</v>
      </c>
      <c r="Y135" s="226">
        <f>X135*K135</f>
        <v>0</v>
      </c>
      <c r="Z135" s="226">
        <v>0</v>
      </c>
      <c r="AA135" s="227">
        <f>Z135*K135</f>
        <v>0</v>
      </c>
      <c r="AR135" s="20" t="s">
        <v>173</v>
      </c>
      <c r="AT135" s="20" t="s">
        <v>161</v>
      </c>
      <c r="AU135" s="20" t="s">
        <v>84</v>
      </c>
      <c r="AY135" s="20" t="s">
        <v>160</v>
      </c>
      <c r="BE135" s="140">
        <f>IF(U135="základní",N135,0)</f>
        <v>0</v>
      </c>
      <c r="BF135" s="140">
        <f>IF(U135="snížená",N135,0)</f>
        <v>0</v>
      </c>
      <c r="BG135" s="140">
        <f>IF(U135="zákl. přenesená",N135,0)</f>
        <v>0</v>
      </c>
      <c r="BH135" s="140">
        <f>IF(U135="sníž. přenesená",N135,0)</f>
        <v>0</v>
      </c>
      <c r="BI135" s="140">
        <f>IF(U135="nulová",N135,0)</f>
        <v>0</v>
      </c>
      <c r="BJ135" s="20" t="s">
        <v>84</v>
      </c>
      <c r="BK135" s="140">
        <f>ROUND(L135*K135,2)</f>
        <v>0</v>
      </c>
      <c r="BL135" s="20" t="s">
        <v>173</v>
      </c>
      <c r="BM135" s="20" t="s">
        <v>318</v>
      </c>
    </row>
    <row r="136" s="1" customFormat="1" ht="38.25" customHeight="1">
      <c r="B136" s="44"/>
      <c r="C136" s="217" t="s">
        <v>11</v>
      </c>
      <c r="D136" s="217" t="s">
        <v>161</v>
      </c>
      <c r="E136" s="218" t="s">
        <v>674</v>
      </c>
      <c r="F136" s="219" t="s">
        <v>675</v>
      </c>
      <c r="G136" s="219"/>
      <c r="H136" s="219"/>
      <c r="I136" s="219"/>
      <c r="J136" s="220" t="s">
        <v>489</v>
      </c>
      <c r="K136" s="221">
        <v>2</v>
      </c>
      <c r="L136" s="222">
        <v>0</v>
      </c>
      <c r="M136" s="223"/>
      <c r="N136" s="224">
        <f>ROUND(L136*K136,2)</f>
        <v>0</v>
      </c>
      <c r="O136" s="224"/>
      <c r="P136" s="224"/>
      <c r="Q136" s="224"/>
      <c r="R136" s="46"/>
      <c r="T136" s="225" t="s">
        <v>22</v>
      </c>
      <c r="U136" s="54" t="s">
        <v>41</v>
      </c>
      <c r="V136" s="45"/>
      <c r="W136" s="226">
        <f>V136*K136</f>
        <v>0</v>
      </c>
      <c r="X136" s="226">
        <v>0</v>
      </c>
      <c r="Y136" s="226">
        <f>X136*K136</f>
        <v>0</v>
      </c>
      <c r="Z136" s="226">
        <v>0</v>
      </c>
      <c r="AA136" s="227">
        <f>Z136*K136</f>
        <v>0</v>
      </c>
      <c r="AR136" s="20" t="s">
        <v>173</v>
      </c>
      <c r="AT136" s="20" t="s">
        <v>161</v>
      </c>
      <c r="AU136" s="20" t="s">
        <v>84</v>
      </c>
      <c r="AY136" s="20" t="s">
        <v>160</v>
      </c>
      <c r="BE136" s="140">
        <f>IF(U136="základní",N136,0)</f>
        <v>0</v>
      </c>
      <c r="BF136" s="140">
        <f>IF(U136="snížená",N136,0)</f>
        <v>0</v>
      </c>
      <c r="BG136" s="140">
        <f>IF(U136="zákl. přenesená",N136,0)</f>
        <v>0</v>
      </c>
      <c r="BH136" s="140">
        <f>IF(U136="sníž. přenesená",N136,0)</f>
        <v>0</v>
      </c>
      <c r="BI136" s="140">
        <f>IF(U136="nulová",N136,0)</f>
        <v>0</v>
      </c>
      <c r="BJ136" s="20" t="s">
        <v>84</v>
      </c>
      <c r="BK136" s="140">
        <f>ROUND(L136*K136,2)</f>
        <v>0</v>
      </c>
      <c r="BL136" s="20" t="s">
        <v>173</v>
      </c>
      <c r="BM136" s="20" t="s">
        <v>326</v>
      </c>
    </row>
    <row r="137" s="1" customFormat="1" ht="25.5" customHeight="1">
      <c r="B137" s="44"/>
      <c r="C137" s="217" t="s">
        <v>270</v>
      </c>
      <c r="D137" s="217" t="s">
        <v>161</v>
      </c>
      <c r="E137" s="218" t="s">
        <v>676</v>
      </c>
      <c r="F137" s="219" t="s">
        <v>677</v>
      </c>
      <c r="G137" s="219"/>
      <c r="H137" s="219"/>
      <c r="I137" s="219"/>
      <c r="J137" s="220" t="s">
        <v>489</v>
      </c>
      <c r="K137" s="221">
        <v>2</v>
      </c>
      <c r="L137" s="222">
        <v>0</v>
      </c>
      <c r="M137" s="223"/>
      <c r="N137" s="224">
        <f>ROUND(L137*K137,2)</f>
        <v>0</v>
      </c>
      <c r="O137" s="224"/>
      <c r="P137" s="224"/>
      <c r="Q137" s="224"/>
      <c r="R137" s="46"/>
      <c r="T137" s="225" t="s">
        <v>22</v>
      </c>
      <c r="U137" s="54" t="s">
        <v>41</v>
      </c>
      <c r="V137" s="45"/>
      <c r="W137" s="226">
        <f>V137*K137</f>
        <v>0</v>
      </c>
      <c r="X137" s="226">
        <v>0</v>
      </c>
      <c r="Y137" s="226">
        <f>X137*K137</f>
        <v>0</v>
      </c>
      <c r="Z137" s="226">
        <v>0</v>
      </c>
      <c r="AA137" s="227">
        <f>Z137*K137</f>
        <v>0</v>
      </c>
      <c r="AR137" s="20" t="s">
        <v>173</v>
      </c>
      <c r="AT137" s="20" t="s">
        <v>161</v>
      </c>
      <c r="AU137" s="20" t="s">
        <v>84</v>
      </c>
      <c r="AY137" s="20" t="s">
        <v>160</v>
      </c>
      <c r="BE137" s="140">
        <f>IF(U137="základní",N137,0)</f>
        <v>0</v>
      </c>
      <c r="BF137" s="140">
        <f>IF(U137="snížená",N137,0)</f>
        <v>0</v>
      </c>
      <c r="BG137" s="140">
        <f>IF(U137="zákl. přenesená",N137,0)</f>
        <v>0</v>
      </c>
      <c r="BH137" s="140">
        <f>IF(U137="sníž. přenesená",N137,0)</f>
        <v>0</v>
      </c>
      <c r="BI137" s="140">
        <f>IF(U137="nulová",N137,0)</f>
        <v>0</v>
      </c>
      <c r="BJ137" s="20" t="s">
        <v>84</v>
      </c>
      <c r="BK137" s="140">
        <f>ROUND(L137*K137,2)</f>
        <v>0</v>
      </c>
      <c r="BL137" s="20" t="s">
        <v>173</v>
      </c>
      <c r="BM137" s="20" t="s">
        <v>334</v>
      </c>
    </row>
    <row r="138" s="1" customFormat="1" ht="16.5" customHeight="1">
      <c r="B138" s="44"/>
      <c r="C138" s="217" t="s">
        <v>274</v>
      </c>
      <c r="D138" s="217" t="s">
        <v>161</v>
      </c>
      <c r="E138" s="218" t="s">
        <v>678</v>
      </c>
      <c r="F138" s="219" t="s">
        <v>679</v>
      </c>
      <c r="G138" s="219"/>
      <c r="H138" s="219"/>
      <c r="I138" s="219"/>
      <c r="J138" s="220" t="s">
        <v>500</v>
      </c>
      <c r="K138" s="221">
        <v>2</v>
      </c>
      <c r="L138" s="222">
        <v>0</v>
      </c>
      <c r="M138" s="223"/>
      <c r="N138" s="224">
        <f>ROUND(L138*K138,2)</f>
        <v>0</v>
      </c>
      <c r="O138" s="224"/>
      <c r="P138" s="224"/>
      <c r="Q138" s="224"/>
      <c r="R138" s="46"/>
      <c r="T138" s="225" t="s">
        <v>22</v>
      </c>
      <c r="U138" s="54" t="s">
        <v>41</v>
      </c>
      <c r="V138" s="45"/>
      <c r="W138" s="226">
        <f>V138*K138</f>
        <v>0</v>
      </c>
      <c r="X138" s="226">
        <v>0</v>
      </c>
      <c r="Y138" s="226">
        <f>X138*K138</f>
        <v>0</v>
      </c>
      <c r="Z138" s="226">
        <v>0</v>
      </c>
      <c r="AA138" s="227">
        <f>Z138*K138</f>
        <v>0</v>
      </c>
      <c r="AR138" s="20" t="s">
        <v>173</v>
      </c>
      <c r="AT138" s="20" t="s">
        <v>161</v>
      </c>
      <c r="AU138" s="20" t="s">
        <v>84</v>
      </c>
      <c r="AY138" s="20" t="s">
        <v>160</v>
      </c>
      <c r="BE138" s="140">
        <f>IF(U138="základní",N138,0)</f>
        <v>0</v>
      </c>
      <c r="BF138" s="140">
        <f>IF(U138="snížená",N138,0)</f>
        <v>0</v>
      </c>
      <c r="BG138" s="140">
        <f>IF(U138="zákl. přenesená",N138,0)</f>
        <v>0</v>
      </c>
      <c r="BH138" s="140">
        <f>IF(U138="sníž. přenesená",N138,0)</f>
        <v>0</v>
      </c>
      <c r="BI138" s="140">
        <f>IF(U138="nulová",N138,0)</f>
        <v>0</v>
      </c>
      <c r="BJ138" s="20" t="s">
        <v>84</v>
      </c>
      <c r="BK138" s="140">
        <f>ROUND(L138*K138,2)</f>
        <v>0</v>
      </c>
      <c r="BL138" s="20" t="s">
        <v>173</v>
      </c>
      <c r="BM138" s="20" t="s">
        <v>342</v>
      </c>
    </row>
    <row r="139" s="1" customFormat="1" ht="16.5" customHeight="1">
      <c r="B139" s="44"/>
      <c r="C139" s="217" t="s">
        <v>278</v>
      </c>
      <c r="D139" s="217" t="s">
        <v>161</v>
      </c>
      <c r="E139" s="218" t="s">
        <v>680</v>
      </c>
      <c r="F139" s="219" t="s">
        <v>681</v>
      </c>
      <c r="G139" s="219"/>
      <c r="H139" s="219"/>
      <c r="I139" s="219"/>
      <c r="J139" s="220" t="s">
        <v>500</v>
      </c>
      <c r="K139" s="221">
        <v>1</v>
      </c>
      <c r="L139" s="222">
        <v>0</v>
      </c>
      <c r="M139" s="223"/>
      <c r="N139" s="224">
        <f>ROUND(L139*K139,2)</f>
        <v>0</v>
      </c>
      <c r="O139" s="224"/>
      <c r="P139" s="224"/>
      <c r="Q139" s="224"/>
      <c r="R139" s="46"/>
      <c r="T139" s="225" t="s">
        <v>22</v>
      </c>
      <c r="U139" s="54" t="s">
        <v>41</v>
      </c>
      <c r="V139" s="45"/>
      <c r="W139" s="226">
        <f>V139*K139</f>
        <v>0</v>
      </c>
      <c r="X139" s="226">
        <v>0</v>
      </c>
      <c r="Y139" s="226">
        <f>X139*K139</f>
        <v>0</v>
      </c>
      <c r="Z139" s="226">
        <v>0</v>
      </c>
      <c r="AA139" s="227">
        <f>Z139*K139</f>
        <v>0</v>
      </c>
      <c r="AR139" s="20" t="s">
        <v>173</v>
      </c>
      <c r="AT139" s="20" t="s">
        <v>161</v>
      </c>
      <c r="AU139" s="20" t="s">
        <v>84</v>
      </c>
      <c r="AY139" s="20" t="s">
        <v>160</v>
      </c>
      <c r="BE139" s="140">
        <f>IF(U139="základní",N139,0)</f>
        <v>0</v>
      </c>
      <c r="BF139" s="140">
        <f>IF(U139="snížená",N139,0)</f>
        <v>0</v>
      </c>
      <c r="BG139" s="140">
        <f>IF(U139="zákl. přenesená",N139,0)</f>
        <v>0</v>
      </c>
      <c r="BH139" s="140">
        <f>IF(U139="sníž. přenesená",N139,0)</f>
        <v>0</v>
      </c>
      <c r="BI139" s="140">
        <f>IF(U139="nulová",N139,0)</f>
        <v>0</v>
      </c>
      <c r="BJ139" s="20" t="s">
        <v>84</v>
      </c>
      <c r="BK139" s="140">
        <f>ROUND(L139*K139,2)</f>
        <v>0</v>
      </c>
      <c r="BL139" s="20" t="s">
        <v>173</v>
      </c>
      <c r="BM139" s="20" t="s">
        <v>350</v>
      </c>
    </row>
    <row r="140" s="1" customFormat="1" ht="25.5" customHeight="1">
      <c r="B140" s="44"/>
      <c r="C140" s="217" t="s">
        <v>282</v>
      </c>
      <c r="D140" s="217" t="s">
        <v>161</v>
      </c>
      <c r="E140" s="218" t="s">
        <v>682</v>
      </c>
      <c r="F140" s="219" t="s">
        <v>683</v>
      </c>
      <c r="G140" s="219"/>
      <c r="H140" s="219"/>
      <c r="I140" s="219"/>
      <c r="J140" s="220" t="s">
        <v>365</v>
      </c>
      <c r="K140" s="221">
        <v>3</v>
      </c>
      <c r="L140" s="222">
        <v>0</v>
      </c>
      <c r="M140" s="223"/>
      <c r="N140" s="224">
        <f>ROUND(L140*K140,2)</f>
        <v>0</v>
      </c>
      <c r="O140" s="224"/>
      <c r="P140" s="224"/>
      <c r="Q140" s="224"/>
      <c r="R140" s="46"/>
      <c r="T140" s="225" t="s">
        <v>22</v>
      </c>
      <c r="U140" s="54" t="s">
        <v>41</v>
      </c>
      <c r="V140" s="45"/>
      <c r="W140" s="226">
        <f>V140*K140</f>
        <v>0</v>
      </c>
      <c r="X140" s="226">
        <v>0</v>
      </c>
      <c r="Y140" s="226">
        <f>X140*K140</f>
        <v>0</v>
      </c>
      <c r="Z140" s="226">
        <v>0</v>
      </c>
      <c r="AA140" s="227">
        <f>Z140*K140</f>
        <v>0</v>
      </c>
      <c r="AR140" s="20" t="s">
        <v>173</v>
      </c>
      <c r="AT140" s="20" t="s">
        <v>161</v>
      </c>
      <c r="AU140" s="20" t="s">
        <v>84</v>
      </c>
      <c r="AY140" s="20" t="s">
        <v>160</v>
      </c>
      <c r="BE140" s="140">
        <f>IF(U140="základní",N140,0)</f>
        <v>0</v>
      </c>
      <c r="BF140" s="140">
        <f>IF(U140="snížená",N140,0)</f>
        <v>0</v>
      </c>
      <c r="BG140" s="140">
        <f>IF(U140="zákl. přenesená",N140,0)</f>
        <v>0</v>
      </c>
      <c r="BH140" s="140">
        <f>IF(U140="sníž. přenesená",N140,0)</f>
        <v>0</v>
      </c>
      <c r="BI140" s="140">
        <f>IF(U140="nulová",N140,0)</f>
        <v>0</v>
      </c>
      <c r="BJ140" s="20" t="s">
        <v>84</v>
      </c>
      <c r="BK140" s="140">
        <f>ROUND(L140*K140,2)</f>
        <v>0</v>
      </c>
      <c r="BL140" s="20" t="s">
        <v>173</v>
      </c>
      <c r="BM140" s="20" t="s">
        <v>358</v>
      </c>
    </row>
    <row r="141" s="1" customFormat="1" ht="25.5" customHeight="1">
      <c r="B141" s="44"/>
      <c r="C141" s="217" t="s">
        <v>287</v>
      </c>
      <c r="D141" s="217" t="s">
        <v>161</v>
      </c>
      <c r="E141" s="218" t="s">
        <v>684</v>
      </c>
      <c r="F141" s="219" t="s">
        <v>685</v>
      </c>
      <c r="G141" s="219"/>
      <c r="H141" s="219"/>
      <c r="I141" s="219"/>
      <c r="J141" s="220" t="s">
        <v>365</v>
      </c>
      <c r="K141" s="221">
        <v>38</v>
      </c>
      <c r="L141" s="222">
        <v>0</v>
      </c>
      <c r="M141" s="223"/>
      <c r="N141" s="224">
        <f>ROUND(L141*K141,2)</f>
        <v>0</v>
      </c>
      <c r="O141" s="224"/>
      <c r="P141" s="224"/>
      <c r="Q141" s="224"/>
      <c r="R141" s="46"/>
      <c r="T141" s="225" t="s">
        <v>22</v>
      </c>
      <c r="U141" s="54" t="s">
        <v>41</v>
      </c>
      <c r="V141" s="45"/>
      <c r="W141" s="226">
        <f>V141*K141</f>
        <v>0</v>
      </c>
      <c r="X141" s="226">
        <v>0</v>
      </c>
      <c r="Y141" s="226">
        <f>X141*K141</f>
        <v>0</v>
      </c>
      <c r="Z141" s="226">
        <v>0</v>
      </c>
      <c r="AA141" s="227">
        <f>Z141*K141</f>
        <v>0</v>
      </c>
      <c r="AR141" s="20" t="s">
        <v>173</v>
      </c>
      <c r="AT141" s="20" t="s">
        <v>161</v>
      </c>
      <c r="AU141" s="20" t="s">
        <v>84</v>
      </c>
      <c r="AY141" s="20" t="s">
        <v>160</v>
      </c>
      <c r="BE141" s="140">
        <f>IF(U141="základní",N141,0)</f>
        <v>0</v>
      </c>
      <c r="BF141" s="140">
        <f>IF(U141="snížená",N141,0)</f>
        <v>0</v>
      </c>
      <c r="BG141" s="140">
        <f>IF(U141="zákl. přenesená",N141,0)</f>
        <v>0</v>
      </c>
      <c r="BH141" s="140">
        <f>IF(U141="sníž. přenesená",N141,0)</f>
        <v>0</v>
      </c>
      <c r="BI141" s="140">
        <f>IF(U141="nulová",N141,0)</f>
        <v>0</v>
      </c>
      <c r="BJ141" s="20" t="s">
        <v>84</v>
      </c>
      <c r="BK141" s="140">
        <f>ROUND(L141*K141,2)</f>
        <v>0</v>
      </c>
      <c r="BL141" s="20" t="s">
        <v>173</v>
      </c>
      <c r="BM141" s="20" t="s">
        <v>367</v>
      </c>
    </row>
    <row r="142" s="1" customFormat="1" ht="25.5" customHeight="1">
      <c r="B142" s="44"/>
      <c r="C142" s="217" t="s">
        <v>10</v>
      </c>
      <c r="D142" s="217" t="s">
        <v>161</v>
      </c>
      <c r="E142" s="218" t="s">
        <v>686</v>
      </c>
      <c r="F142" s="219" t="s">
        <v>687</v>
      </c>
      <c r="G142" s="219"/>
      <c r="H142" s="219"/>
      <c r="I142" s="219"/>
      <c r="J142" s="220" t="s">
        <v>365</v>
      </c>
      <c r="K142" s="221">
        <v>4</v>
      </c>
      <c r="L142" s="222">
        <v>0</v>
      </c>
      <c r="M142" s="223"/>
      <c r="N142" s="224">
        <f>ROUND(L142*K142,2)</f>
        <v>0</v>
      </c>
      <c r="O142" s="224"/>
      <c r="P142" s="224"/>
      <c r="Q142" s="224"/>
      <c r="R142" s="46"/>
      <c r="T142" s="225" t="s">
        <v>22</v>
      </c>
      <c r="U142" s="54" t="s">
        <v>41</v>
      </c>
      <c r="V142" s="45"/>
      <c r="W142" s="226">
        <f>V142*K142</f>
        <v>0</v>
      </c>
      <c r="X142" s="226">
        <v>0</v>
      </c>
      <c r="Y142" s="226">
        <f>X142*K142</f>
        <v>0</v>
      </c>
      <c r="Z142" s="226">
        <v>0</v>
      </c>
      <c r="AA142" s="227">
        <f>Z142*K142</f>
        <v>0</v>
      </c>
      <c r="AR142" s="20" t="s">
        <v>173</v>
      </c>
      <c r="AT142" s="20" t="s">
        <v>161</v>
      </c>
      <c r="AU142" s="20" t="s">
        <v>84</v>
      </c>
      <c r="AY142" s="20" t="s">
        <v>160</v>
      </c>
      <c r="BE142" s="140">
        <f>IF(U142="základní",N142,0)</f>
        <v>0</v>
      </c>
      <c r="BF142" s="140">
        <f>IF(U142="snížená",N142,0)</f>
        <v>0</v>
      </c>
      <c r="BG142" s="140">
        <f>IF(U142="zákl. přenesená",N142,0)</f>
        <v>0</v>
      </c>
      <c r="BH142" s="140">
        <f>IF(U142="sníž. přenesená",N142,0)</f>
        <v>0</v>
      </c>
      <c r="BI142" s="140">
        <f>IF(U142="nulová",N142,0)</f>
        <v>0</v>
      </c>
      <c r="BJ142" s="20" t="s">
        <v>84</v>
      </c>
      <c r="BK142" s="140">
        <f>ROUND(L142*K142,2)</f>
        <v>0</v>
      </c>
      <c r="BL142" s="20" t="s">
        <v>173</v>
      </c>
      <c r="BM142" s="20" t="s">
        <v>375</v>
      </c>
    </row>
    <row r="143" s="1" customFormat="1" ht="25.5" customHeight="1">
      <c r="B143" s="44"/>
      <c r="C143" s="217" t="s">
        <v>294</v>
      </c>
      <c r="D143" s="217" t="s">
        <v>161</v>
      </c>
      <c r="E143" s="218" t="s">
        <v>688</v>
      </c>
      <c r="F143" s="219" t="s">
        <v>689</v>
      </c>
      <c r="G143" s="219"/>
      <c r="H143" s="219"/>
      <c r="I143" s="219"/>
      <c r="J143" s="220" t="s">
        <v>365</v>
      </c>
      <c r="K143" s="221">
        <v>2</v>
      </c>
      <c r="L143" s="222">
        <v>0</v>
      </c>
      <c r="M143" s="223"/>
      <c r="N143" s="224">
        <f>ROUND(L143*K143,2)</f>
        <v>0</v>
      </c>
      <c r="O143" s="224"/>
      <c r="P143" s="224"/>
      <c r="Q143" s="224"/>
      <c r="R143" s="46"/>
      <c r="T143" s="225" t="s">
        <v>22</v>
      </c>
      <c r="U143" s="54" t="s">
        <v>41</v>
      </c>
      <c r="V143" s="45"/>
      <c r="W143" s="226">
        <f>V143*K143</f>
        <v>0</v>
      </c>
      <c r="X143" s="226">
        <v>0</v>
      </c>
      <c r="Y143" s="226">
        <f>X143*K143</f>
        <v>0</v>
      </c>
      <c r="Z143" s="226">
        <v>0</v>
      </c>
      <c r="AA143" s="227">
        <f>Z143*K143</f>
        <v>0</v>
      </c>
      <c r="AR143" s="20" t="s">
        <v>173</v>
      </c>
      <c r="AT143" s="20" t="s">
        <v>161</v>
      </c>
      <c r="AU143" s="20" t="s">
        <v>84</v>
      </c>
      <c r="AY143" s="20" t="s">
        <v>160</v>
      </c>
      <c r="BE143" s="140">
        <f>IF(U143="základní",N143,0)</f>
        <v>0</v>
      </c>
      <c r="BF143" s="140">
        <f>IF(U143="snížená",N143,0)</f>
        <v>0</v>
      </c>
      <c r="BG143" s="140">
        <f>IF(U143="zákl. přenesená",N143,0)</f>
        <v>0</v>
      </c>
      <c r="BH143" s="140">
        <f>IF(U143="sníž. přenesená",N143,0)</f>
        <v>0</v>
      </c>
      <c r="BI143" s="140">
        <f>IF(U143="nulová",N143,0)</f>
        <v>0</v>
      </c>
      <c r="BJ143" s="20" t="s">
        <v>84</v>
      </c>
      <c r="BK143" s="140">
        <f>ROUND(L143*K143,2)</f>
        <v>0</v>
      </c>
      <c r="BL143" s="20" t="s">
        <v>173</v>
      </c>
      <c r="BM143" s="20" t="s">
        <v>383</v>
      </c>
    </row>
    <row r="144" s="9" customFormat="1" ht="37.44" customHeight="1">
      <c r="B144" s="203"/>
      <c r="C144" s="204"/>
      <c r="D144" s="205" t="s">
        <v>645</v>
      </c>
      <c r="E144" s="205"/>
      <c r="F144" s="205"/>
      <c r="G144" s="205"/>
      <c r="H144" s="205"/>
      <c r="I144" s="205"/>
      <c r="J144" s="205"/>
      <c r="K144" s="205"/>
      <c r="L144" s="205"/>
      <c r="M144" s="205"/>
      <c r="N144" s="243">
        <f>BK144</f>
        <v>0</v>
      </c>
      <c r="O144" s="244"/>
      <c r="P144" s="244"/>
      <c r="Q144" s="244"/>
      <c r="R144" s="207"/>
      <c r="T144" s="208"/>
      <c r="U144" s="204"/>
      <c r="V144" s="204"/>
      <c r="W144" s="209">
        <f>SUM(W145:W168)</f>
        <v>0</v>
      </c>
      <c r="X144" s="204"/>
      <c r="Y144" s="209">
        <f>SUM(Y145:Y168)</f>
        <v>0</v>
      </c>
      <c r="Z144" s="204"/>
      <c r="AA144" s="210">
        <f>SUM(AA145:AA168)</f>
        <v>0</v>
      </c>
      <c r="AR144" s="211" t="s">
        <v>84</v>
      </c>
      <c r="AT144" s="212" t="s">
        <v>75</v>
      </c>
      <c r="AU144" s="212" t="s">
        <v>76</v>
      </c>
      <c r="AY144" s="211" t="s">
        <v>160</v>
      </c>
      <c r="BK144" s="213">
        <f>SUM(BK145:BK168)</f>
        <v>0</v>
      </c>
    </row>
    <row r="145" s="1" customFormat="1" ht="16.5" customHeight="1">
      <c r="B145" s="44"/>
      <c r="C145" s="217" t="s">
        <v>298</v>
      </c>
      <c r="D145" s="217" t="s">
        <v>161</v>
      </c>
      <c r="E145" s="218" t="s">
        <v>690</v>
      </c>
      <c r="F145" s="219" t="s">
        <v>691</v>
      </c>
      <c r="G145" s="219"/>
      <c r="H145" s="219"/>
      <c r="I145" s="219"/>
      <c r="J145" s="220" t="s">
        <v>500</v>
      </c>
      <c r="K145" s="221">
        <v>1</v>
      </c>
      <c r="L145" s="222">
        <v>0</v>
      </c>
      <c r="M145" s="223"/>
      <c r="N145" s="224">
        <f>ROUND(L145*K145,2)</f>
        <v>0</v>
      </c>
      <c r="O145" s="224"/>
      <c r="P145" s="224"/>
      <c r="Q145" s="224"/>
      <c r="R145" s="46"/>
      <c r="T145" s="225" t="s">
        <v>22</v>
      </c>
      <c r="U145" s="54" t="s">
        <v>41</v>
      </c>
      <c r="V145" s="45"/>
      <c r="W145" s="226">
        <f>V145*K145</f>
        <v>0</v>
      </c>
      <c r="X145" s="226">
        <v>0</v>
      </c>
      <c r="Y145" s="226">
        <f>X145*K145</f>
        <v>0</v>
      </c>
      <c r="Z145" s="226">
        <v>0</v>
      </c>
      <c r="AA145" s="227">
        <f>Z145*K145</f>
        <v>0</v>
      </c>
      <c r="AR145" s="20" t="s">
        <v>173</v>
      </c>
      <c r="AT145" s="20" t="s">
        <v>161</v>
      </c>
      <c r="AU145" s="20" t="s">
        <v>84</v>
      </c>
      <c r="AY145" s="20" t="s">
        <v>160</v>
      </c>
      <c r="BE145" s="140">
        <f>IF(U145="základní",N145,0)</f>
        <v>0</v>
      </c>
      <c r="BF145" s="140">
        <f>IF(U145="snížená",N145,0)</f>
        <v>0</v>
      </c>
      <c r="BG145" s="140">
        <f>IF(U145="zákl. přenesená",N145,0)</f>
        <v>0</v>
      </c>
      <c r="BH145" s="140">
        <f>IF(U145="sníž. přenesená",N145,0)</f>
        <v>0</v>
      </c>
      <c r="BI145" s="140">
        <f>IF(U145="nulová",N145,0)</f>
        <v>0</v>
      </c>
      <c r="BJ145" s="20" t="s">
        <v>84</v>
      </c>
      <c r="BK145" s="140">
        <f>ROUND(L145*K145,2)</f>
        <v>0</v>
      </c>
      <c r="BL145" s="20" t="s">
        <v>173</v>
      </c>
      <c r="BM145" s="20" t="s">
        <v>391</v>
      </c>
    </row>
    <row r="146" s="1" customFormat="1" ht="51" customHeight="1">
      <c r="B146" s="44"/>
      <c r="C146" s="217" t="s">
        <v>302</v>
      </c>
      <c r="D146" s="217" t="s">
        <v>161</v>
      </c>
      <c r="E146" s="218" t="s">
        <v>692</v>
      </c>
      <c r="F146" s="219" t="s">
        <v>693</v>
      </c>
      <c r="G146" s="219"/>
      <c r="H146" s="219"/>
      <c r="I146" s="219"/>
      <c r="J146" s="220" t="s">
        <v>489</v>
      </c>
      <c r="K146" s="221">
        <v>1</v>
      </c>
      <c r="L146" s="222">
        <v>0</v>
      </c>
      <c r="M146" s="223"/>
      <c r="N146" s="224">
        <f>ROUND(L146*K146,2)</f>
        <v>0</v>
      </c>
      <c r="O146" s="224"/>
      <c r="P146" s="224"/>
      <c r="Q146" s="224"/>
      <c r="R146" s="46"/>
      <c r="T146" s="225" t="s">
        <v>22</v>
      </c>
      <c r="U146" s="54" t="s">
        <v>41</v>
      </c>
      <c r="V146" s="45"/>
      <c r="W146" s="226">
        <f>V146*K146</f>
        <v>0</v>
      </c>
      <c r="X146" s="226">
        <v>0</v>
      </c>
      <c r="Y146" s="226">
        <f>X146*K146</f>
        <v>0</v>
      </c>
      <c r="Z146" s="226">
        <v>0</v>
      </c>
      <c r="AA146" s="227">
        <f>Z146*K146</f>
        <v>0</v>
      </c>
      <c r="AR146" s="20" t="s">
        <v>173</v>
      </c>
      <c r="AT146" s="20" t="s">
        <v>161</v>
      </c>
      <c r="AU146" s="20" t="s">
        <v>84</v>
      </c>
      <c r="AY146" s="20" t="s">
        <v>160</v>
      </c>
      <c r="BE146" s="140">
        <f>IF(U146="základní",N146,0)</f>
        <v>0</v>
      </c>
      <c r="BF146" s="140">
        <f>IF(U146="snížená",N146,0)</f>
        <v>0</v>
      </c>
      <c r="BG146" s="140">
        <f>IF(U146="zákl. přenesená",N146,0)</f>
        <v>0</v>
      </c>
      <c r="BH146" s="140">
        <f>IF(U146="sníž. přenesená",N146,0)</f>
        <v>0</v>
      </c>
      <c r="BI146" s="140">
        <f>IF(U146="nulová",N146,0)</f>
        <v>0</v>
      </c>
      <c r="BJ146" s="20" t="s">
        <v>84</v>
      </c>
      <c r="BK146" s="140">
        <f>ROUND(L146*K146,2)</f>
        <v>0</v>
      </c>
      <c r="BL146" s="20" t="s">
        <v>173</v>
      </c>
      <c r="BM146" s="20" t="s">
        <v>399</v>
      </c>
    </row>
    <row r="147" s="1" customFormat="1" ht="38.25" customHeight="1">
      <c r="B147" s="44"/>
      <c r="C147" s="217" t="s">
        <v>306</v>
      </c>
      <c r="D147" s="217" t="s">
        <v>161</v>
      </c>
      <c r="E147" s="218" t="s">
        <v>694</v>
      </c>
      <c r="F147" s="219" t="s">
        <v>695</v>
      </c>
      <c r="G147" s="219"/>
      <c r="H147" s="219"/>
      <c r="I147" s="219"/>
      <c r="J147" s="220" t="s">
        <v>489</v>
      </c>
      <c r="K147" s="221">
        <v>1</v>
      </c>
      <c r="L147" s="222">
        <v>0</v>
      </c>
      <c r="M147" s="223"/>
      <c r="N147" s="224">
        <f>ROUND(L147*K147,2)</f>
        <v>0</v>
      </c>
      <c r="O147" s="224"/>
      <c r="P147" s="224"/>
      <c r="Q147" s="224"/>
      <c r="R147" s="46"/>
      <c r="T147" s="225" t="s">
        <v>22</v>
      </c>
      <c r="U147" s="54" t="s">
        <v>41</v>
      </c>
      <c r="V147" s="45"/>
      <c r="W147" s="226">
        <f>V147*K147</f>
        <v>0</v>
      </c>
      <c r="X147" s="226">
        <v>0</v>
      </c>
      <c r="Y147" s="226">
        <f>X147*K147</f>
        <v>0</v>
      </c>
      <c r="Z147" s="226">
        <v>0</v>
      </c>
      <c r="AA147" s="227">
        <f>Z147*K147</f>
        <v>0</v>
      </c>
      <c r="AR147" s="20" t="s">
        <v>173</v>
      </c>
      <c r="AT147" s="20" t="s">
        <v>161</v>
      </c>
      <c r="AU147" s="20" t="s">
        <v>84</v>
      </c>
      <c r="AY147" s="20" t="s">
        <v>160</v>
      </c>
      <c r="BE147" s="140">
        <f>IF(U147="základní",N147,0)</f>
        <v>0</v>
      </c>
      <c r="BF147" s="140">
        <f>IF(U147="snížená",N147,0)</f>
        <v>0</v>
      </c>
      <c r="BG147" s="140">
        <f>IF(U147="zákl. přenesená",N147,0)</f>
        <v>0</v>
      </c>
      <c r="BH147" s="140">
        <f>IF(U147="sníž. přenesená",N147,0)</f>
        <v>0</v>
      </c>
      <c r="BI147" s="140">
        <f>IF(U147="nulová",N147,0)</f>
        <v>0</v>
      </c>
      <c r="BJ147" s="20" t="s">
        <v>84</v>
      </c>
      <c r="BK147" s="140">
        <f>ROUND(L147*K147,2)</f>
        <v>0</v>
      </c>
      <c r="BL147" s="20" t="s">
        <v>173</v>
      </c>
      <c r="BM147" s="20" t="s">
        <v>407</v>
      </c>
    </row>
    <row r="148" s="1" customFormat="1" ht="25.5" customHeight="1">
      <c r="B148" s="44"/>
      <c r="C148" s="217" t="s">
        <v>310</v>
      </c>
      <c r="D148" s="217" t="s">
        <v>161</v>
      </c>
      <c r="E148" s="218" t="s">
        <v>696</v>
      </c>
      <c r="F148" s="219" t="s">
        <v>697</v>
      </c>
      <c r="G148" s="219"/>
      <c r="H148" s="219"/>
      <c r="I148" s="219"/>
      <c r="J148" s="220" t="s">
        <v>500</v>
      </c>
      <c r="K148" s="221">
        <v>1</v>
      </c>
      <c r="L148" s="222">
        <v>0</v>
      </c>
      <c r="M148" s="223"/>
      <c r="N148" s="224">
        <f>ROUND(L148*K148,2)</f>
        <v>0</v>
      </c>
      <c r="O148" s="224"/>
      <c r="P148" s="224"/>
      <c r="Q148" s="224"/>
      <c r="R148" s="46"/>
      <c r="T148" s="225" t="s">
        <v>22</v>
      </c>
      <c r="U148" s="54" t="s">
        <v>41</v>
      </c>
      <c r="V148" s="45"/>
      <c r="W148" s="226">
        <f>V148*K148</f>
        <v>0</v>
      </c>
      <c r="X148" s="226">
        <v>0</v>
      </c>
      <c r="Y148" s="226">
        <f>X148*K148</f>
        <v>0</v>
      </c>
      <c r="Z148" s="226">
        <v>0</v>
      </c>
      <c r="AA148" s="227">
        <f>Z148*K148</f>
        <v>0</v>
      </c>
      <c r="AR148" s="20" t="s">
        <v>173</v>
      </c>
      <c r="AT148" s="20" t="s">
        <v>161</v>
      </c>
      <c r="AU148" s="20" t="s">
        <v>84</v>
      </c>
      <c r="AY148" s="20" t="s">
        <v>160</v>
      </c>
      <c r="BE148" s="140">
        <f>IF(U148="základní",N148,0)</f>
        <v>0</v>
      </c>
      <c r="BF148" s="140">
        <f>IF(U148="snížená",N148,0)</f>
        <v>0</v>
      </c>
      <c r="BG148" s="140">
        <f>IF(U148="zákl. přenesená",N148,0)</f>
        <v>0</v>
      </c>
      <c r="BH148" s="140">
        <f>IF(U148="sníž. přenesená",N148,0)</f>
        <v>0</v>
      </c>
      <c r="BI148" s="140">
        <f>IF(U148="nulová",N148,0)</f>
        <v>0</v>
      </c>
      <c r="BJ148" s="20" t="s">
        <v>84</v>
      </c>
      <c r="BK148" s="140">
        <f>ROUND(L148*K148,2)</f>
        <v>0</v>
      </c>
      <c r="BL148" s="20" t="s">
        <v>173</v>
      </c>
      <c r="BM148" s="20" t="s">
        <v>415</v>
      </c>
    </row>
    <row r="149" s="1" customFormat="1" ht="25.5" customHeight="1">
      <c r="B149" s="44"/>
      <c r="C149" s="217" t="s">
        <v>314</v>
      </c>
      <c r="D149" s="217" t="s">
        <v>161</v>
      </c>
      <c r="E149" s="218" t="s">
        <v>698</v>
      </c>
      <c r="F149" s="219" t="s">
        <v>699</v>
      </c>
      <c r="G149" s="219"/>
      <c r="H149" s="219"/>
      <c r="I149" s="219"/>
      <c r="J149" s="220" t="s">
        <v>489</v>
      </c>
      <c r="K149" s="221">
        <v>1</v>
      </c>
      <c r="L149" s="222">
        <v>0</v>
      </c>
      <c r="M149" s="223"/>
      <c r="N149" s="224">
        <f>ROUND(L149*K149,2)</f>
        <v>0</v>
      </c>
      <c r="O149" s="224"/>
      <c r="P149" s="224"/>
      <c r="Q149" s="224"/>
      <c r="R149" s="46"/>
      <c r="T149" s="225" t="s">
        <v>22</v>
      </c>
      <c r="U149" s="54" t="s">
        <v>41</v>
      </c>
      <c r="V149" s="45"/>
      <c r="W149" s="226">
        <f>V149*K149</f>
        <v>0</v>
      </c>
      <c r="X149" s="226">
        <v>0</v>
      </c>
      <c r="Y149" s="226">
        <f>X149*K149</f>
        <v>0</v>
      </c>
      <c r="Z149" s="226">
        <v>0</v>
      </c>
      <c r="AA149" s="227">
        <f>Z149*K149</f>
        <v>0</v>
      </c>
      <c r="AR149" s="20" t="s">
        <v>173</v>
      </c>
      <c r="AT149" s="20" t="s">
        <v>161</v>
      </c>
      <c r="AU149" s="20" t="s">
        <v>84</v>
      </c>
      <c r="AY149" s="20" t="s">
        <v>160</v>
      </c>
      <c r="BE149" s="140">
        <f>IF(U149="základní",N149,0)</f>
        <v>0</v>
      </c>
      <c r="BF149" s="140">
        <f>IF(U149="snížená",N149,0)</f>
        <v>0</v>
      </c>
      <c r="BG149" s="140">
        <f>IF(U149="zákl. přenesená",N149,0)</f>
        <v>0</v>
      </c>
      <c r="BH149" s="140">
        <f>IF(U149="sníž. přenesená",N149,0)</f>
        <v>0</v>
      </c>
      <c r="BI149" s="140">
        <f>IF(U149="nulová",N149,0)</f>
        <v>0</v>
      </c>
      <c r="BJ149" s="20" t="s">
        <v>84</v>
      </c>
      <c r="BK149" s="140">
        <f>ROUND(L149*K149,2)</f>
        <v>0</v>
      </c>
      <c r="BL149" s="20" t="s">
        <v>173</v>
      </c>
      <c r="BM149" s="20" t="s">
        <v>423</v>
      </c>
    </row>
    <row r="150" s="1" customFormat="1" ht="25.5" customHeight="1">
      <c r="B150" s="44"/>
      <c r="C150" s="217" t="s">
        <v>318</v>
      </c>
      <c r="D150" s="217" t="s">
        <v>161</v>
      </c>
      <c r="E150" s="218" t="s">
        <v>700</v>
      </c>
      <c r="F150" s="219" t="s">
        <v>701</v>
      </c>
      <c r="G150" s="219"/>
      <c r="H150" s="219"/>
      <c r="I150" s="219"/>
      <c r="J150" s="220" t="s">
        <v>489</v>
      </c>
      <c r="K150" s="221">
        <v>1</v>
      </c>
      <c r="L150" s="222">
        <v>0</v>
      </c>
      <c r="M150" s="223"/>
      <c r="N150" s="224">
        <f>ROUND(L150*K150,2)</f>
        <v>0</v>
      </c>
      <c r="O150" s="224"/>
      <c r="P150" s="224"/>
      <c r="Q150" s="224"/>
      <c r="R150" s="46"/>
      <c r="T150" s="225" t="s">
        <v>22</v>
      </c>
      <c r="U150" s="54" t="s">
        <v>41</v>
      </c>
      <c r="V150" s="45"/>
      <c r="W150" s="226">
        <f>V150*K150</f>
        <v>0</v>
      </c>
      <c r="X150" s="226">
        <v>0</v>
      </c>
      <c r="Y150" s="226">
        <f>X150*K150</f>
        <v>0</v>
      </c>
      <c r="Z150" s="226">
        <v>0</v>
      </c>
      <c r="AA150" s="227">
        <f>Z150*K150</f>
        <v>0</v>
      </c>
      <c r="AR150" s="20" t="s">
        <v>173</v>
      </c>
      <c r="AT150" s="20" t="s">
        <v>161</v>
      </c>
      <c r="AU150" s="20" t="s">
        <v>84</v>
      </c>
      <c r="AY150" s="20" t="s">
        <v>160</v>
      </c>
      <c r="BE150" s="140">
        <f>IF(U150="základní",N150,0)</f>
        <v>0</v>
      </c>
      <c r="BF150" s="140">
        <f>IF(U150="snížená",N150,0)</f>
        <v>0</v>
      </c>
      <c r="BG150" s="140">
        <f>IF(U150="zákl. přenesená",N150,0)</f>
        <v>0</v>
      </c>
      <c r="BH150" s="140">
        <f>IF(U150="sníž. přenesená",N150,0)</f>
        <v>0</v>
      </c>
      <c r="BI150" s="140">
        <f>IF(U150="nulová",N150,0)</f>
        <v>0</v>
      </c>
      <c r="BJ150" s="20" t="s">
        <v>84</v>
      </c>
      <c r="BK150" s="140">
        <f>ROUND(L150*K150,2)</f>
        <v>0</v>
      </c>
      <c r="BL150" s="20" t="s">
        <v>173</v>
      </c>
      <c r="BM150" s="20" t="s">
        <v>443</v>
      </c>
    </row>
    <row r="151" s="1" customFormat="1" ht="63.75" customHeight="1">
      <c r="B151" s="44"/>
      <c r="C151" s="217" t="s">
        <v>322</v>
      </c>
      <c r="D151" s="217" t="s">
        <v>161</v>
      </c>
      <c r="E151" s="218" t="s">
        <v>702</v>
      </c>
      <c r="F151" s="219" t="s">
        <v>703</v>
      </c>
      <c r="G151" s="219"/>
      <c r="H151" s="219"/>
      <c r="I151" s="219"/>
      <c r="J151" s="220" t="s">
        <v>489</v>
      </c>
      <c r="K151" s="221">
        <v>1</v>
      </c>
      <c r="L151" s="222">
        <v>0</v>
      </c>
      <c r="M151" s="223"/>
      <c r="N151" s="224">
        <f>ROUND(L151*K151,2)</f>
        <v>0</v>
      </c>
      <c r="O151" s="224"/>
      <c r="P151" s="224"/>
      <c r="Q151" s="224"/>
      <c r="R151" s="46"/>
      <c r="T151" s="225" t="s">
        <v>22</v>
      </c>
      <c r="U151" s="54" t="s">
        <v>41</v>
      </c>
      <c r="V151" s="45"/>
      <c r="W151" s="226">
        <f>V151*K151</f>
        <v>0</v>
      </c>
      <c r="X151" s="226">
        <v>0</v>
      </c>
      <c r="Y151" s="226">
        <f>X151*K151</f>
        <v>0</v>
      </c>
      <c r="Z151" s="226">
        <v>0</v>
      </c>
      <c r="AA151" s="227">
        <f>Z151*K151</f>
        <v>0</v>
      </c>
      <c r="AR151" s="20" t="s">
        <v>173</v>
      </c>
      <c r="AT151" s="20" t="s">
        <v>161</v>
      </c>
      <c r="AU151" s="20" t="s">
        <v>84</v>
      </c>
      <c r="AY151" s="20" t="s">
        <v>160</v>
      </c>
      <c r="BE151" s="140">
        <f>IF(U151="základní",N151,0)</f>
        <v>0</v>
      </c>
      <c r="BF151" s="140">
        <f>IF(U151="snížená",N151,0)</f>
        <v>0</v>
      </c>
      <c r="BG151" s="140">
        <f>IF(U151="zákl. přenesená",N151,0)</f>
        <v>0</v>
      </c>
      <c r="BH151" s="140">
        <f>IF(U151="sníž. přenesená",N151,0)</f>
        <v>0</v>
      </c>
      <c r="BI151" s="140">
        <f>IF(U151="nulová",N151,0)</f>
        <v>0</v>
      </c>
      <c r="BJ151" s="20" t="s">
        <v>84</v>
      </c>
      <c r="BK151" s="140">
        <f>ROUND(L151*K151,2)</f>
        <v>0</v>
      </c>
      <c r="BL151" s="20" t="s">
        <v>173</v>
      </c>
      <c r="BM151" s="20" t="s">
        <v>451</v>
      </c>
    </row>
    <row r="152" s="1" customFormat="1" ht="16.5" customHeight="1">
      <c r="B152" s="44"/>
      <c r="C152" s="217" t="s">
        <v>326</v>
      </c>
      <c r="D152" s="217" t="s">
        <v>161</v>
      </c>
      <c r="E152" s="218" t="s">
        <v>704</v>
      </c>
      <c r="F152" s="219" t="s">
        <v>705</v>
      </c>
      <c r="G152" s="219"/>
      <c r="H152" s="219"/>
      <c r="I152" s="219"/>
      <c r="J152" s="220" t="s">
        <v>500</v>
      </c>
      <c r="K152" s="221">
        <v>2</v>
      </c>
      <c r="L152" s="222">
        <v>0</v>
      </c>
      <c r="M152" s="223"/>
      <c r="N152" s="224">
        <f>ROUND(L152*K152,2)</f>
        <v>0</v>
      </c>
      <c r="O152" s="224"/>
      <c r="P152" s="224"/>
      <c r="Q152" s="224"/>
      <c r="R152" s="46"/>
      <c r="T152" s="225" t="s">
        <v>22</v>
      </c>
      <c r="U152" s="54" t="s">
        <v>41</v>
      </c>
      <c r="V152" s="45"/>
      <c r="W152" s="226">
        <f>V152*K152</f>
        <v>0</v>
      </c>
      <c r="X152" s="226">
        <v>0</v>
      </c>
      <c r="Y152" s="226">
        <f>X152*K152</f>
        <v>0</v>
      </c>
      <c r="Z152" s="226">
        <v>0</v>
      </c>
      <c r="AA152" s="227">
        <f>Z152*K152</f>
        <v>0</v>
      </c>
      <c r="AR152" s="20" t="s">
        <v>173</v>
      </c>
      <c r="AT152" s="20" t="s">
        <v>161</v>
      </c>
      <c r="AU152" s="20" t="s">
        <v>84</v>
      </c>
      <c r="AY152" s="20" t="s">
        <v>160</v>
      </c>
      <c r="BE152" s="140">
        <f>IF(U152="základní",N152,0)</f>
        <v>0</v>
      </c>
      <c r="BF152" s="140">
        <f>IF(U152="snížená",N152,0)</f>
        <v>0</v>
      </c>
      <c r="BG152" s="140">
        <f>IF(U152="zákl. přenesená",N152,0)</f>
        <v>0</v>
      </c>
      <c r="BH152" s="140">
        <f>IF(U152="sníž. přenesená",N152,0)</f>
        <v>0</v>
      </c>
      <c r="BI152" s="140">
        <f>IF(U152="nulová",N152,0)</f>
        <v>0</v>
      </c>
      <c r="BJ152" s="20" t="s">
        <v>84</v>
      </c>
      <c r="BK152" s="140">
        <f>ROUND(L152*K152,2)</f>
        <v>0</v>
      </c>
      <c r="BL152" s="20" t="s">
        <v>173</v>
      </c>
      <c r="BM152" s="20" t="s">
        <v>459</v>
      </c>
    </row>
    <row r="153" s="1" customFormat="1" ht="38.25" customHeight="1">
      <c r="B153" s="44"/>
      <c r="C153" s="217" t="s">
        <v>330</v>
      </c>
      <c r="D153" s="217" t="s">
        <v>161</v>
      </c>
      <c r="E153" s="218" t="s">
        <v>706</v>
      </c>
      <c r="F153" s="219" t="s">
        <v>707</v>
      </c>
      <c r="G153" s="219"/>
      <c r="H153" s="219"/>
      <c r="I153" s="219"/>
      <c r="J153" s="220" t="s">
        <v>489</v>
      </c>
      <c r="K153" s="221">
        <v>1</v>
      </c>
      <c r="L153" s="222">
        <v>0</v>
      </c>
      <c r="M153" s="223"/>
      <c r="N153" s="224">
        <f>ROUND(L153*K153,2)</f>
        <v>0</v>
      </c>
      <c r="O153" s="224"/>
      <c r="P153" s="224"/>
      <c r="Q153" s="224"/>
      <c r="R153" s="46"/>
      <c r="T153" s="225" t="s">
        <v>22</v>
      </c>
      <c r="U153" s="54" t="s">
        <v>41</v>
      </c>
      <c r="V153" s="45"/>
      <c r="W153" s="226">
        <f>V153*K153</f>
        <v>0</v>
      </c>
      <c r="X153" s="226">
        <v>0</v>
      </c>
      <c r="Y153" s="226">
        <f>X153*K153</f>
        <v>0</v>
      </c>
      <c r="Z153" s="226">
        <v>0</v>
      </c>
      <c r="AA153" s="227">
        <f>Z153*K153</f>
        <v>0</v>
      </c>
      <c r="AR153" s="20" t="s">
        <v>173</v>
      </c>
      <c r="AT153" s="20" t="s">
        <v>161</v>
      </c>
      <c r="AU153" s="20" t="s">
        <v>84</v>
      </c>
      <c r="AY153" s="20" t="s">
        <v>160</v>
      </c>
      <c r="BE153" s="140">
        <f>IF(U153="základní",N153,0)</f>
        <v>0</v>
      </c>
      <c r="BF153" s="140">
        <f>IF(U153="snížená",N153,0)</f>
        <v>0</v>
      </c>
      <c r="BG153" s="140">
        <f>IF(U153="zákl. přenesená",N153,0)</f>
        <v>0</v>
      </c>
      <c r="BH153" s="140">
        <f>IF(U153="sníž. přenesená",N153,0)</f>
        <v>0</v>
      </c>
      <c r="BI153" s="140">
        <f>IF(U153="nulová",N153,0)</f>
        <v>0</v>
      </c>
      <c r="BJ153" s="20" t="s">
        <v>84</v>
      </c>
      <c r="BK153" s="140">
        <f>ROUND(L153*K153,2)</f>
        <v>0</v>
      </c>
      <c r="BL153" s="20" t="s">
        <v>173</v>
      </c>
      <c r="BM153" s="20" t="s">
        <v>467</v>
      </c>
    </row>
    <row r="154" s="1" customFormat="1" ht="25.5" customHeight="1">
      <c r="B154" s="44"/>
      <c r="C154" s="217" t="s">
        <v>334</v>
      </c>
      <c r="D154" s="217" t="s">
        <v>161</v>
      </c>
      <c r="E154" s="218" t="s">
        <v>708</v>
      </c>
      <c r="F154" s="219" t="s">
        <v>709</v>
      </c>
      <c r="G154" s="219"/>
      <c r="H154" s="219"/>
      <c r="I154" s="219"/>
      <c r="J154" s="220" t="s">
        <v>489</v>
      </c>
      <c r="K154" s="221">
        <v>1</v>
      </c>
      <c r="L154" s="222">
        <v>0</v>
      </c>
      <c r="M154" s="223"/>
      <c r="N154" s="224">
        <f>ROUND(L154*K154,2)</f>
        <v>0</v>
      </c>
      <c r="O154" s="224"/>
      <c r="P154" s="224"/>
      <c r="Q154" s="224"/>
      <c r="R154" s="46"/>
      <c r="T154" s="225" t="s">
        <v>22</v>
      </c>
      <c r="U154" s="54" t="s">
        <v>41</v>
      </c>
      <c r="V154" s="45"/>
      <c r="W154" s="226">
        <f>V154*K154</f>
        <v>0</v>
      </c>
      <c r="X154" s="226">
        <v>0</v>
      </c>
      <c r="Y154" s="226">
        <f>X154*K154</f>
        <v>0</v>
      </c>
      <c r="Z154" s="226">
        <v>0</v>
      </c>
      <c r="AA154" s="227">
        <f>Z154*K154</f>
        <v>0</v>
      </c>
      <c r="AR154" s="20" t="s">
        <v>173</v>
      </c>
      <c r="AT154" s="20" t="s">
        <v>161</v>
      </c>
      <c r="AU154" s="20" t="s">
        <v>84</v>
      </c>
      <c r="AY154" s="20" t="s">
        <v>160</v>
      </c>
      <c r="BE154" s="140">
        <f>IF(U154="základní",N154,0)</f>
        <v>0</v>
      </c>
      <c r="BF154" s="140">
        <f>IF(U154="snížená",N154,0)</f>
        <v>0</v>
      </c>
      <c r="BG154" s="140">
        <f>IF(U154="zákl. přenesená",N154,0)</f>
        <v>0</v>
      </c>
      <c r="BH154" s="140">
        <f>IF(U154="sníž. přenesená",N154,0)</f>
        <v>0</v>
      </c>
      <c r="BI154" s="140">
        <f>IF(U154="nulová",N154,0)</f>
        <v>0</v>
      </c>
      <c r="BJ154" s="20" t="s">
        <v>84</v>
      </c>
      <c r="BK154" s="140">
        <f>ROUND(L154*K154,2)</f>
        <v>0</v>
      </c>
      <c r="BL154" s="20" t="s">
        <v>173</v>
      </c>
      <c r="BM154" s="20" t="s">
        <v>475</v>
      </c>
    </row>
    <row r="155" s="1" customFormat="1" ht="38.25" customHeight="1">
      <c r="B155" s="44"/>
      <c r="C155" s="217" t="s">
        <v>338</v>
      </c>
      <c r="D155" s="217" t="s">
        <v>161</v>
      </c>
      <c r="E155" s="218" t="s">
        <v>710</v>
      </c>
      <c r="F155" s="219" t="s">
        <v>711</v>
      </c>
      <c r="G155" s="219"/>
      <c r="H155" s="219"/>
      <c r="I155" s="219"/>
      <c r="J155" s="220" t="s">
        <v>489</v>
      </c>
      <c r="K155" s="221">
        <v>1</v>
      </c>
      <c r="L155" s="222">
        <v>0</v>
      </c>
      <c r="M155" s="223"/>
      <c r="N155" s="224">
        <f>ROUND(L155*K155,2)</f>
        <v>0</v>
      </c>
      <c r="O155" s="224"/>
      <c r="P155" s="224"/>
      <c r="Q155" s="224"/>
      <c r="R155" s="46"/>
      <c r="T155" s="225" t="s">
        <v>22</v>
      </c>
      <c r="U155" s="54" t="s">
        <v>41</v>
      </c>
      <c r="V155" s="45"/>
      <c r="W155" s="226">
        <f>V155*K155</f>
        <v>0</v>
      </c>
      <c r="X155" s="226">
        <v>0</v>
      </c>
      <c r="Y155" s="226">
        <f>X155*K155</f>
        <v>0</v>
      </c>
      <c r="Z155" s="226">
        <v>0</v>
      </c>
      <c r="AA155" s="227">
        <f>Z155*K155</f>
        <v>0</v>
      </c>
      <c r="AR155" s="20" t="s">
        <v>173</v>
      </c>
      <c r="AT155" s="20" t="s">
        <v>161</v>
      </c>
      <c r="AU155" s="20" t="s">
        <v>84</v>
      </c>
      <c r="AY155" s="20" t="s">
        <v>160</v>
      </c>
      <c r="BE155" s="140">
        <f>IF(U155="základní",N155,0)</f>
        <v>0</v>
      </c>
      <c r="BF155" s="140">
        <f>IF(U155="snížená",N155,0)</f>
        <v>0</v>
      </c>
      <c r="BG155" s="140">
        <f>IF(U155="zákl. přenesená",N155,0)</f>
        <v>0</v>
      </c>
      <c r="BH155" s="140">
        <f>IF(U155="sníž. přenesená",N155,0)</f>
        <v>0</v>
      </c>
      <c r="BI155" s="140">
        <f>IF(U155="nulová",N155,0)</f>
        <v>0</v>
      </c>
      <c r="BJ155" s="20" t="s">
        <v>84</v>
      </c>
      <c r="BK155" s="140">
        <f>ROUND(L155*K155,2)</f>
        <v>0</v>
      </c>
      <c r="BL155" s="20" t="s">
        <v>173</v>
      </c>
      <c r="BM155" s="20" t="s">
        <v>427</v>
      </c>
    </row>
    <row r="156" s="1" customFormat="1" ht="25.5" customHeight="1">
      <c r="B156" s="44"/>
      <c r="C156" s="217" t="s">
        <v>342</v>
      </c>
      <c r="D156" s="217" t="s">
        <v>161</v>
      </c>
      <c r="E156" s="218" t="s">
        <v>712</v>
      </c>
      <c r="F156" s="219" t="s">
        <v>713</v>
      </c>
      <c r="G156" s="219"/>
      <c r="H156" s="219"/>
      <c r="I156" s="219"/>
      <c r="J156" s="220" t="s">
        <v>489</v>
      </c>
      <c r="K156" s="221">
        <v>1</v>
      </c>
      <c r="L156" s="222">
        <v>0</v>
      </c>
      <c r="M156" s="223"/>
      <c r="N156" s="224">
        <f>ROUND(L156*K156,2)</f>
        <v>0</v>
      </c>
      <c r="O156" s="224"/>
      <c r="P156" s="224"/>
      <c r="Q156" s="224"/>
      <c r="R156" s="46"/>
      <c r="T156" s="225" t="s">
        <v>22</v>
      </c>
      <c r="U156" s="54" t="s">
        <v>41</v>
      </c>
      <c r="V156" s="45"/>
      <c r="W156" s="226">
        <f>V156*K156</f>
        <v>0</v>
      </c>
      <c r="X156" s="226">
        <v>0</v>
      </c>
      <c r="Y156" s="226">
        <f>X156*K156</f>
        <v>0</v>
      </c>
      <c r="Z156" s="226">
        <v>0</v>
      </c>
      <c r="AA156" s="227">
        <f>Z156*K156</f>
        <v>0</v>
      </c>
      <c r="AR156" s="20" t="s">
        <v>173</v>
      </c>
      <c r="AT156" s="20" t="s">
        <v>161</v>
      </c>
      <c r="AU156" s="20" t="s">
        <v>84</v>
      </c>
      <c r="AY156" s="20" t="s">
        <v>160</v>
      </c>
      <c r="BE156" s="140">
        <f>IF(U156="základní",N156,0)</f>
        <v>0</v>
      </c>
      <c r="BF156" s="140">
        <f>IF(U156="snížená",N156,0)</f>
        <v>0</v>
      </c>
      <c r="BG156" s="140">
        <f>IF(U156="zákl. přenesená",N156,0)</f>
        <v>0</v>
      </c>
      <c r="BH156" s="140">
        <f>IF(U156="sníž. přenesená",N156,0)</f>
        <v>0</v>
      </c>
      <c r="BI156" s="140">
        <f>IF(U156="nulová",N156,0)</f>
        <v>0</v>
      </c>
      <c r="BJ156" s="20" t="s">
        <v>84</v>
      </c>
      <c r="BK156" s="140">
        <f>ROUND(L156*K156,2)</f>
        <v>0</v>
      </c>
      <c r="BL156" s="20" t="s">
        <v>173</v>
      </c>
      <c r="BM156" s="20" t="s">
        <v>431</v>
      </c>
    </row>
    <row r="157" s="1" customFormat="1" ht="16.5" customHeight="1">
      <c r="B157" s="44"/>
      <c r="C157" s="217" t="s">
        <v>346</v>
      </c>
      <c r="D157" s="217" t="s">
        <v>161</v>
      </c>
      <c r="E157" s="218" t="s">
        <v>714</v>
      </c>
      <c r="F157" s="219" t="s">
        <v>715</v>
      </c>
      <c r="G157" s="219"/>
      <c r="H157" s="219"/>
      <c r="I157" s="219"/>
      <c r="J157" s="220" t="s">
        <v>489</v>
      </c>
      <c r="K157" s="221">
        <v>1</v>
      </c>
      <c r="L157" s="222">
        <v>0</v>
      </c>
      <c r="M157" s="223"/>
      <c r="N157" s="224">
        <f>ROUND(L157*K157,2)</f>
        <v>0</v>
      </c>
      <c r="O157" s="224"/>
      <c r="P157" s="224"/>
      <c r="Q157" s="224"/>
      <c r="R157" s="46"/>
      <c r="T157" s="225" t="s">
        <v>22</v>
      </c>
      <c r="U157" s="54" t="s">
        <v>41</v>
      </c>
      <c r="V157" s="45"/>
      <c r="W157" s="226">
        <f>V157*K157</f>
        <v>0</v>
      </c>
      <c r="X157" s="226">
        <v>0</v>
      </c>
      <c r="Y157" s="226">
        <f>X157*K157</f>
        <v>0</v>
      </c>
      <c r="Z157" s="226">
        <v>0</v>
      </c>
      <c r="AA157" s="227">
        <f>Z157*K157</f>
        <v>0</v>
      </c>
      <c r="AR157" s="20" t="s">
        <v>173</v>
      </c>
      <c r="AT157" s="20" t="s">
        <v>161</v>
      </c>
      <c r="AU157" s="20" t="s">
        <v>84</v>
      </c>
      <c r="AY157" s="20" t="s">
        <v>160</v>
      </c>
      <c r="BE157" s="140">
        <f>IF(U157="základní",N157,0)</f>
        <v>0</v>
      </c>
      <c r="BF157" s="140">
        <f>IF(U157="snížená",N157,0)</f>
        <v>0</v>
      </c>
      <c r="BG157" s="140">
        <f>IF(U157="zákl. přenesená",N157,0)</f>
        <v>0</v>
      </c>
      <c r="BH157" s="140">
        <f>IF(U157="sníž. přenesená",N157,0)</f>
        <v>0</v>
      </c>
      <c r="BI157" s="140">
        <f>IF(U157="nulová",N157,0)</f>
        <v>0</v>
      </c>
      <c r="BJ157" s="20" t="s">
        <v>84</v>
      </c>
      <c r="BK157" s="140">
        <f>ROUND(L157*K157,2)</f>
        <v>0</v>
      </c>
      <c r="BL157" s="20" t="s">
        <v>173</v>
      </c>
      <c r="BM157" s="20" t="s">
        <v>224</v>
      </c>
    </row>
    <row r="158" s="1" customFormat="1" ht="16.5" customHeight="1">
      <c r="B158" s="44"/>
      <c r="C158" s="217" t="s">
        <v>350</v>
      </c>
      <c r="D158" s="217" t="s">
        <v>161</v>
      </c>
      <c r="E158" s="218" t="s">
        <v>716</v>
      </c>
      <c r="F158" s="219" t="s">
        <v>717</v>
      </c>
      <c r="G158" s="219"/>
      <c r="H158" s="219"/>
      <c r="I158" s="219"/>
      <c r="J158" s="220" t="s">
        <v>489</v>
      </c>
      <c r="K158" s="221">
        <v>2</v>
      </c>
      <c r="L158" s="222">
        <v>0</v>
      </c>
      <c r="M158" s="223"/>
      <c r="N158" s="224">
        <f>ROUND(L158*K158,2)</f>
        <v>0</v>
      </c>
      <c r="O158" s="224"/>
      <c r="P158" s="224"/>
      <c r="Q158" s="224"/>
      <c r="R158" s="46"/>
      <c r="T158" s="225" t="s">
        <v>22</v>
      </c>
      <c r="U158" s="54" t="s">
        <v>41</v>
      </c>
      <c r="V158" s="45"/>
      <c r="W158" s="226">
        <f>V158*K158</f>
        <v>0</v>
      </c>
      <c r="X158" s="226">
        <v>0</v>
      </c>
      <c r="Y158" s="226">
        <f>X158*K158</f>
        <v>0</v>
      </c>
      <c r="Z158" s="226">
        <v>0</v>
      </c>
      <c r="AA158" s="227">
        <f>Z158*K158</f>
        <v>0</v>
      </c>
      <c r="AR158" s="20" t="s">
        <v>173</v>
      </c>
      <c r="AT158" s="20" t="s">
        <v>161</v>
      </c>
      <c r="AU158" s="20" t="s">
        <v>84</v>
      </c>
      <c r="AY158" s="20" t="s">
        <v>160</v>
      </c>
      <c r="BE158" s="140">
        <f>IF(U158="základní",N158,0)</f>
        <v>0</v>
      </c>
      <c r="BF158" s="140">
        <f>IF(U158="snížená",N158,0)</f>
        <v>0</v>
      </c>
      <c r="BG158" s="140">
        <f>IF(U158="zákl. přenesená",N158,0)</f>
        <v>0</v>
      </c>
      <c r="BH158" s="140">
        <f>IF(U158="sníž. přenesená",N158,0)</f>
        <v>0</v>
      </c>
      <c r="BI158" s="140">
        <f>IF(U158="nulová",N158,0)</f>
        <v>0</v>
      </c>
      <c r="BJ158" s="20" t="s">
        <v>84</v>
      </c>
      <c r="BK158" s="140">
        <f>ROUND(L158*K158,2)</f>
        <v>0</v>
      </c>
      <c r="BL158" s="20" t="s">
        <v>173</v>
      </c>
      <c r="BM158" s="20" t="s">
        <v>232</v>
      </c>
    </row>
    <row r="159" s="1" customFormat="1" ht="16.5" customHeight="1">
      <c r="B159" s="44"/>
      <c r="C159" s="217" t="s">
        <v>354</v>
      </c>
      <c r="D159" s="217" t="s">
        <v>161</v>
      </c>
      <c r="E159" s="218" t="s">
        <v>718</v>
      </c>
      <c r="F159" s="219" t="s">
        <v>719</v>
      </c>
      <c r="G159" s="219"/>
      <c r="H159" s="219"/>
      <c r="I159" s="219"/>
      <c r="J159" s="220" t="s">
        <v>489</v>
      </c>
      <c r="K159" s="221">
        <v>1</v>
      </c>
      <c r="L159" s="222">
        <v>0</v>
      </c>
      <c r="M159" s="223"/>
      <c r="N159" s="224">
        <f>ROUND(L159*K159,2)</f>
        <v>0</v>
      </c>
      <c r="O159" s="224"/>
      <c r="P159" s="224"/>
      <c r="Q159" s="224"/>
      <c r="R159" s="46"/>
      <c r="T159" s="225" t="s">
        <v>22</v>
      </c>
      <c r="U159" s="54" t="s">
        <v>41</v>
      </c>
      <c r="V159" s="45"/>
      <c r="W159" s="226">
        <f>V159*K159</f>
        <v>0</v>
      </c>
      <c r="X159" s="226">
        <v>0</v>
      </c>
      <c r="Y159" s="226">
        <f>X159*K159</f>
        <v>0</v>
      </c>
      <c r="Z159" s="226">
        <v>0</v>
      </c>
      <c r="AA159" s="227">
        <f>Z159*K159</f>
        <v>0</v>
      </c>
      <c r="AR159" s="20" t="s">
        <v>173</v>
      </c>
      <c r="AT159" s="20" t="s">
        <v>161</v>
      </c>
      <c r="AU159" s="20" t="s">
        <v>84</v>
      </c>
      <c r="AY159" s="20" t="s">
        <v>160</v>
      </c>
      <c r="BE159" s="140">
        <f>IF(U159="základní",N159,0)</f>
        <v>0</v>
      </c>
      <c r="BF159" s="140">
        <f>IF(U159="snížená",N159,0)</f>
        <v>0</v>
      </c>
      <c r="BG159" s="140">
        <f>IF(U159="zákl. přenesená",N159,0)</f>
        <v>0</v>
      </c>
      <c r="BH159" s="140">
        <f>IF(U159="sníž. přenesená",N159,0)</f>
        <v>0</v>
      </c>
      <c r="BI159" s="140">
        <f>IF(U159="nulová",N159,0)</f>
        <v>0</v>
      </c>
      <c r="BJ159" s="20" t="s">
        <v>84</v>
      </c>
      <c r="BK159" s="140">
        <f>ROUND(L159*K159,2)</f>
        <v>0</v>
      </c>
      <c r="BL159" s="20" t="s">
        <v>173</v>
      </c>
      <c r="BM159" s="20" t="s">
        <v>562</v>
      </c>
    </row>
    <row r="160" s="1" customFormat="1" ht="25.5" customHeight="1">
      <c r="B160" s="44"/>
      <c r="C160" s="217" t="s">
        <v>358</v>
      </c>
      <c r="D160" s="217" t="s">
        <v>161</v>
      </c>
      <c r="E160" s="218" t="s">
        <v>720</v>
      </c>
      <c r="F160" s="219" t="s">
        <v>721</v>
      </c>
      <c r="G160" s="219"/>
      <c r="H160" s="219"/>
      <c r="I160" s="219"/>
      <c r="J160" s="220" t="s">
        <v>365</v>
      </c>
      <c r="K160" s="221">
        <v>5</v>
      </c>
      <c r="L160" s="222">
        <v>0</v>
      </c>
      <c r="M160" s="223"/>
      <c r="N160" s="224">
        <f>ROUND(L160*K160,2)</f>
        <v>0</v>
      </c>
      <c r="O160" s="224"/>
      <c r="P160" s="224"/>
      <c r="Q160" s="224"/>
      <c r="R160" s="46"/>
      <c r="T160" s="225" t="s">
        <v>22</v>
      </c>
      <c r="U160" s="54" t="s">
        <v>41</v>
      </c>
      <c r="V160" s="45"/>
      <c r="W160" s="226">
        <f>V160*K160</f>
        <v>0</v>
      </c>
      <c r="X160" s="226">
        <v>0</v>
      </c>
      <c r="Y160" s="226">
        <f>X160*K160</f>
        <v>0</v>
      </c>
      <c r="Z160" s="226">
        <v>0</v>
      </c>
      <c r="AA160" s="227">
        <f>Z160*K160</f>
        <v>0</v>
      </c>
      <c r="AR160" s="20" t="s">
        <v>173</v>
      </c>
      <c r="AT160" s="20" t="s">
        <v>161</v>
      </c>
      <c r="AU160" s="20" t="s">
        <v>84</v>
      </c>
      <c r="AY160" s="20" t="s">
        <v>160</v>
      </c>
      <c r="BE160" s="140">
        <f>IF(U160="základní",N160,0)</f>
        <v>0</v>
      </c>
      <c r="BF160" s="140">
        <f>IF(U160="snížená",N160,0)</f>
        <v>0</v>
      </c>
      <c r="BG160" s="140">
        <f>IF(U160="zákl. přenesená",N160,0)</f>
        <v>0</v>
      </c>
      <c r="BH160" s="140">
        <f>IF(U160="sníž. přenesená",N160,0)</f>
        <v>0</v>
      </c>
      <c r="BI160" s="140">
        <f>IF(U160="nulová",N160,0)</f>
        <v>0</v>
      </c>
      <c r="BJ160" s="20" t="s">
        <v>84</v>
      </c>
      <c r="BK160" s="140">
        <f>ROUND(L160*K160,2)</f>
        <v>0</v>
      </c>
      <c r="BL160" s="20" t="s">
        <v>173</v>
      </c>
      <c r="BM160" s="20" t="s">
        <v>565</v>
      </c>
    </row>
    <row r="161" s="1" customFormat="1" ht="25.5" customHeight="1">
      <c r="B161" s="44"/>
      <c r="C161" s="217" t="s">
        <v>362</v>
      </c>
      <c r="D161" s="217" t="s">
        <v>161</v>
      </c>
      <c r="E161" s="218" t="s">
        <v>722</v>
      </c>
      <c r="F161" s="219" t="s">
        <v>723</v>
      </c>
      <c r="G161" s="219"/>
      <c r="H161" s="219"/>
      <c r="I161" s="219"/>
      <c r="J161" s="220" t="s">
        <v>365</v>
      </c>
      <c r="K161" s="221">
        <v>8</v>
      </c>
      <c r="L161" s="222">
        <v>0</v>
      </c>
      <c r="M161" s="223"/>
      <c r="N161" s="224">
        <f>ROUND(L161*K161,2)</f>
        <v>0</v>
      </c>
      <c r="O161" s="224"/>
      <c r="P161" s="224"/>
      <c r="Q161" s="224"/>
      <c r="R161" s="46"/>
      <c r="T161" s="225" t="s">
        <v>22</v>
      </c>
      <c r="U161" s="54" t="s">
        <v>41</v>
      </c>
      <c r="V161" s="45"/>
      <c r="W161" s="226">
        <f>V161*K161</f>
        <v>0</v>
      </c>
      <c r="X161" s="226">
        <v>0</v>
      </c>
      <c r="Y161" s="226">
        <f>X161*K161</f>
        <v>0</v>
      </c>
      <c r="Z161" s="226">
        <v>0</v>
      </c>
      <c r="AA161" s="227">
        <f>Z161*K161</f>
        <v>0</v>
      </c>
      <c r="AR161" s="20" t="s">
        <v>173</v>
      </c>
      <c r="AT161" s="20" t="s">
        <v>161</v>
      </c>
      <c r="AU161" s="20" t="s">
        <v>84</v>
      </c>
      <c r="AY161" s="20" t="s">
        <v>160</v>
      </c>
      <c r="BE161" s="140">
        <f>IF(U161="základní",N161,0)</f>
        <v>0</v>
      </c>
      <c r="BF161" s="140">
        <f>IF(U161="snížená",N161,0)</f>
        <v>0</v>
      </c>
      <c r="BG161" s="140">
        <f>IF(U161="zákl. přenesená",N161,0)</f>
        <v>0</v>
      </c>
      <c r="BH161" s="140">
        <f>IF(U161="sníž. přenesená",N161,0)</f>
        <v>0</v>
      </c>
      <c r="BI161" s="140">
        <f>IF(U161="nulová",N161,0)</f>
        <v>0</v>
      </c>
      <c r="BJ161" s="20" t="s">
        <v>84</v>
      </c>
      <c r="BK161" s="140">
        <f>ROUND(L161*K161,2)</f>
        <v>0</v>
      </c>
      <c r="BL161" s="20" t="s">
        <v>173</v>
      </c>
      <c r="BM161" s="20" t="s">
        <v>568</v>
      </c>
    </row>
    <row r="162" s="1" customFormat="1" ht="16.5" customHeight="1">
      <c r="B162" s="44"/>
      <c r="C162" s="217" t="s">
        <v>367</v>
      </c>
      <c r="D162" s="217" t="s">
        <v>161</v>
      </c>
      <c r="E162" s="218" t="s">
        <v>724</v>
      </c>
      <c r="F162" s="219" t="s">
        <v>725</v>
      </c>
      <c r="G162" s="219"/>
      <c r="H162" s="219"/>
      <c r="I162" s="219"/>
      <c r="J162" s="220" t="s">
        <v>365</v>
      </c>
      <c r="K162" s="221">
        <v>10</v>
      </c>
      <c r="L162" s="222">
        <v>0</v>
      </c>
      <c r="M162" s="223"/>
      <c r="N162" s="224">
        <f>ROUND(L162*K162,2)</f>
        <v>0</v>
      </c>
      <c r="O162" s="224"/>
      <c r="P162" s="224"/>
      <c r="Q162" s="224"/>
      <c r="R162" s="46"/>
      <c r="T162" s="225" t="s">
        <v>22</v>
      </c>
      <c r="U162" s="54" t="s">
        <v>41</v>
      </c>
      <c r="V162" s="45"/>
      <c r="W162" s="226">
        <f>V162*K162</f>
        <v>0</v>
      </c>
      <c r="X162" s="226">
        <v>0</v>
      </c>
      <c r="Y162" s="226">
        <f>X162*K162</f>
        <v>0</v>
      </c>
      <c r="Z162" s="226">
        <v>0</v>
      </c>
      <c r="AA162" s="227">
        <f>Z162*K162</f>
        <v>0</v>
      </c>
      <c r="AR162" s="20" t="s">
        <v>173</v>
      </c>
      <c r="AT162" s="20" t="s">
        <v>161</v>
      </c>
      <c r="AU162" s="20" t="s">
        <v>84</v>
      </c>
      <c r="AY162" s="20" t="s">
        <v>160</v>
      </c>
      <c r="BE162" s="140">
        <f>IF(U162="základní",N162,0)</f>
        <v>0</v>
      </c>
      <c r="BF162" s="140">
        <f>IF(U162="snížená",N162,0)</f>
        <v>0</v>
      </c>
      <c r="BG162" s="140">
        <f>IF(U162="zákl. přenesená",N162,0)</f>
        <v>0</v>
      </c>
      <c r="BH162" s="140">
        <f>IF(U162="sníž. přenesená",N162,0)</f>
        <v>0</v>
      </c>
      <c r="BI162" s="140">
        <f>IF(U162="nulová",N162,0)</f>
        <v>0</v>
      </c>
      <c r="BJ162" s="20" t="s">
        <v>84</v>
      </c>
      <c r="BK162" s="140">
        <f>ROUND(L162*K162,2)</f>
        <v>0</v>
      </c>
      <c r="BL162" s="20" t="s">
        <v>173</v>
      </c>
      <c r="BM162" s="20" t="s">
        <v>571</v>
      </c>
    </row>
    <row r="163" s="1" customFormat="1" ht="16.5" customHeight="1">
      <c r="B163" s="44"/>
      <c r="C163" s="217" t="s">
        <v>371</v>
      </c>
      <c r="D163" s="217" t="s">
        <v>161</v>
      </c>
      <c r="E163" s="218" t="s">
        <v>726</v>
      </c>
      <c r="F163" s="219" t="s">
        <v>727</v>
      </c>
      <c r="G163" s="219"/>
      <c r="H163" s="219"/>
      <c r="I163" s="219"/>
      <c r="J163" s="220" t="s">
        <v>365</v>
      </c>
      <c r="K163" s="221">
        <v>44</v>
      </c>
      <c r="L163" s="222">
        <v>0</v>
      </c>
      <c r="M163" s="223"/>
      <c r="N163" s="224">
        <f>ROUND(L163*K163,2)</f>
        <v>0</v>
      </c>
      <c r="O163" s="224"/>
      <c r="P163" s="224"/>
      <c r="Q163" s="224"/>
      <c r="R163" s="46"/>
      <c r="T163" s="225" t="s">
        <v>22</v>
      </c>
      <c r="U163" s="54" t="s">
        <v>41</v>
      </c>
      <c r="V163" s="45"/>
      <c r="W163" s="226">
        <f>V163*K163</f>
        <v>0</v>
      </c>
      <c r="X163" s="226">
        <v>0</v>
      </c>
      <c r="Y163" s="226">
        <f>X163*K163</f>
        <v>0</v>
      </c>
      <c r="Z163" s="226">
        <v>0</v>
      </c>
      <c r="AA163" s="227">
        <f>Z163*K163</f>
        <v>0</v>
      </c>
      <c r="AR163" s="20" t="s">
        <v>173</v>
      </c>
      <c r="AT163" s="20" t="s">
        <v>161</v>
      </c>
      <c r="AU163" s="20" t="s">
        <v>84</v>
      </c>
      <c r="AY163" s="20" t="s">
        <v>160</v>
      </c>
      <c r="BE163" s="140">
        <f>IF(U163="základní",N163,0)</f>
        <v>0</v>
      </c>
      <c r="BF163" s="140">
        <f>IF(U163="snížená",N163,0)</f>
        <v>0</v>
      </c>
      <c r="BG163" s="140">
        <f>IF(U163="zákl. přenesená",N163,0)</f>
        <v>0</v>
      </c>
      <c r="BH163" s="140">
        <f>IF(U163="sníž. přenesená",N163,0)</f>
        <v>0</v>
      </c>
      <c r="BI163" s="140">
        <f>IF(U163="nulová",N163,0)</f>
        <v>0</v>
      </c>
      <c r="BJ163" s="20" t="s">
        <v>84</v>
      </c>
      <c r="BK163" s="140">
        <f>ROUND(L163*K163,2)</f>
        <v>0</v>
      </c>
      <c r="BL163" s="20" t="s">
        <v>173</v>
      </c>
      <c r="BM163" s="20" t="s">
        <v>574</v>
      </c>
    </row>
    <row r="164" s="1" customFormat="1" ht="16.5" customHeight="1">
      <c r="B164" s="44"/>
      <c r="C164" s="217" t="s">
        <v>375</v>
      </c>
      <c r="D164" s="217" t="s">
        <v>161</v>
      </c>
      <c r="E164" s="218" t="s">
        <v>728</v>
      </c>
      <c r="F164" s="219" t="s">
        <v>729</v>
      </c>
      <c r="G164" s="219"/>
      <c r="H164" s="219"/>
      <c r="I164" s="219"/>
      <c r="J164" s="220" t="s">
        <v>365</v>
      </c>
      <c r="K164" s="221">
        <v>30</v>
      </c>
      <c r="L164" s="222">
        <v>0</v>
      </c>
      <c r="M164" s="223"/>
      <c r="N164" s="224">
        <f>ROUND(L164*K164,2)</f>
        <v>0</v>
      </c>
      <c r="O164" s="224"/>
      <c r="P164" s="224"/>
      <c r="Q164" s="224"/>
      <c r="R164" s="46"/>
      <c r="T164" s="225" t="s">
        <v>22</v>
      </c>
      <c r="U164" s="54" t="s">
        <v>41</v>
      </c>
      <c r="V164" s="45"/>
      <c r="W164" s="226">
        <f>V164*K164</f>
        <v>0</v>
      </c>
      <c r="X164" s="226">
        <v>0</v>
      </c>
      <c r="Y164" s="226">
        <f>X164*K164</f>
        <v>0</v>
      </c>
      <c r="Z164" s="226">
        <v>0</v>
      </c>
      <c r="AA164" s="227">
        <f>Z164*K164</f>
        <v>0</v>
      </c>
      <c r="AR164" s="20" t="s">
        <v>173</v>
      </c>
      <c r="AT164" s="20" t="s">
        <v>161</v>
      </c>
      <c r="AU164" s="20" t="s">
        <v>84</v>
      </c>
      <c r="AY164" s="20" t="s">
        <v>160</v>
      </c>
      <c r="BE164" s="140">
        <f>IF(U164="základní",N164,0)</f>
        <v>0</v>
      </c>
      <c r="BF164" s="140">
        <f>IF(U164="snížená",N164,0)</f>
        <v>0</v>
      </c>
      <c r="BG164" s="140">
        <f>IF(U164="zákl. přenesená",N164,0)</f>
        <v>0</v>
      </c>
      <c r="BH164" s="140">
        <f>IF(U164="sníž. přenesená",N164,0)</f>
        <v>0</v>
      </c>
      <c r="BI164" s="140">
        <f>IF(U164="nulová",N164,0)</f>
        <v>0</v>
      </c>
      <c r="BJ164" s="20" t="s">
        <v>84</v>
      </c>
      <c r="BK164" s="140">
        <f>ROUND(L164*K164,2)</f>
        <v>0</v>
      </c>
      <c r="BL164" s="20" t="s">
        <v>173</v>
      </c>
      <c r="BM164" s="20" t="s">
        <v>577</v>
      </c>
    </row>
    <row r="165" s="1" customFormat="1" ht="25.5" customHeight="1">
      <c r="B165" s="44"/>
      <c r="C165" s="217" t="s">
        <v>379</v>
      </c>
      <c r="D165" s="217" t="s">
        <v>161</v>
      </c>
      <c r="E165" s="218" t="s">
        <v>730</v>
      </c>
      <c r="F165" s="219" t="s">
        <v>731</v>
      </c>
      <c r="G165" s="219"/>
      <c r="H165" s="219"/>
      <c r="I165" s="219"/>
      <c r="J165" s="220" t="s">
        <v>500</v>
      </c>
      <c r="K165" s="221">
        <v>3</v>
      </c>
      <c r="L165" s="222">
        <v>0</v>
      </c>
      <c r="M165" s="223"/>
      <c r="N165" s="224">
        <f>ROUND(L165*K165,2)</f>
        <v>0</v>
      </c>
      <c r="O165" s="224"/>
      <c r="P165" s="224"/>
      <c r="Q165" s="224"/>
      <c r="R165" s="46"/>
      <c r="T165" s="225" t="s">
        <v>22</v>
      </c>
      <c r="U165" s="54" t="s">
        <v>41</v>
      </c>
      <c r="V165" s="45"/>
      <c r="W165" s="226">
        <f>V165*K165</f>
        <v>0</v>
      </c>
      <c r="X165" s="226">
        <v>0</v>
      </c>
      <c r="Y165" s="226">
        <f>X165*K165</f>
        <v>0</v>
      </c>
      <c r="Z165" s="226">
        <v>0</v>
      </c>
      <c r="AA165" s="227">
        <f>Z165*K165</f>
        <v>0</v>
      </c>
      <c r="AR165" s="20" t="s">
        <v>173</v>
      </c>
      <c r="AT165" s="20" t="s">
        <v>161</v>
      </c>
      <c r="AU165" s="20" t="s">
        <v>84</v>
      </c>
      <c r="AY165" s="20" t="s">
        <v>160</v>
      </c>
      <c r="BE165" s="140">
        <f>IF(U165="základní",N165,0)</f>
        <v>0</v>
      </c>
      <c r="BF165" s="140">
        <f>IF(U165="snížená",N165,0)</f>
        <v>0</v>
      </c>
      <c r="BG165" s="140">
        <f>IF(U165="zákl. přenesená",N165,0)</f>
        <v>0</v>
      </c>
      <c r="BH165" s="140">
        <f>IF(U165="sníž. přenesená",N165,0)</f>
        <v>0</v>
      </c>
      <c r="BI165" s="140">
        <f>IF(U165="nulová",N165,0)</f>
        <v>0</v>
      </c>
      <c r="BJ165" s="20" t="s">
        <v>84</v>
      </c>
      <c r="BK165" s="140">
        <f>ROUND(L165*K165,2)</f>
        <v>0</v>
      </c>
      <c r="BL165" s="20" t="s">
        <v>173</v>
      </c>
      <c r="BM165" s="20" t="s">
        <v>580</v>
      </c>
    </row>
    <row r="166" s="1" customFormat="1" ht="16.5" customHeight="1">
      <c r="B166" s="44"/>
      <c r="C166" s="217" t="s">
        <v>383</v>
      </c>
      <c r="D166" s="217" t="s">
        <v>161</v>
      </c>
      <c r="E166" s="218" t="s">
        <v>732</v>
      </c>
      <c r="F166" s="219" t="s">
        <v>733</v>
      </c>
      <c r="G166" s="219"/>
      <c r="H166" s="219"/>
      <c r="I166" s="219"/>
      <c r="J166" s="220" t="s">
        <v>500</v>
      </c>
      <c r="K166" s="221">
        <v>3</v>
      </c>
      <c r="L166" s="222">
        <v>0</v>
      </c>
      <c r="M166" s="223"/>
      <c r="N166" s="224">
        <f>ROUND(L166*K166,2)</f>
        <v>0</v>
      </c>
      <c r="O166" s="224"/>
      <c r="P166" s="224"/>
      <c r="Q166" s="224"/>
      <c r="R166" s="46"/>
      <c r="T166" s="225" t="s">
        <v>22</v>
      </c>
      <c r="U166" s="54" t="s">
        <v>41</v>
      </c>
      <c r="V166" s="45"/>
      <c r="W166" s="226">
        <f>V166*K166</f>
        <v>0</v>
      </c>
      <c r="X166" s="226">
        <v>0</v>
      </c>
      <c r="Y166" s="226">
        <f>X166*K166</f>
        <v>0</v>
      </c>
      <c r="Z166" s="226">
        <v>0</v>
      </c>
      <c r="AA166" s="227">
        <f>Z166*K166</f>
        <v>0</v>
      </c>
      <c r="AR166" s="20" t="s">
        <v>173</v>
      </c>
      <c r="AT166" s="20" t="s">
        <v>161</v>
      </c>
      <c r="AU166" s="20" t="s">
        <v>84</v>
      </c>
      <c r="AY166" s="20" t="s">
        <v>160</v>
      </c>
      <c r="BE166" s="140">
        <f>IF(U166="základní",N166,0)</f>
        <v>0</v>
      </c>
      <c r="BF166" s="140">
        <f>IF(U166="snížená",N166,0)</f>
        <v>0</v>
      </c>
      <c r="BG166" s="140">
        <f>IF(U166="zákl. přenesená",N166,0)</f>
        <v>0</v>
      </c>
      <c r="BH166" s="140">
        <f>IF(U166="sníž. přenesená",N166,0)</f>
        <v>0</v>
      </c>
      <c r="BI166" s="140">
        <f>IF(U166="nulová",N166,0)</f>
        <v>0</v>
      </c>
      <c r="BJ166" s="20" t="s">
        <v>84</v>
      </c>
      <c r="BK166" s="140">
        <f>ROUND(L166*K166,2)</f>
        <v>0</v>
      </c>
      <c r="BL166" s="20" t="s">
        <v>173</v>
      </c>
      <c r="BM166" s="20" t="s">
        <v>583</v>
      </c>
    </row>
    <row r="167" s="1" customFormat="1" ht="16.5" customHeight="1">
      <c r="B167" s="44"/>
      <c r="C167" s="217" t="s">
        <v>387</v>
      </c>
      <c r="D167" s="217" t="s">
        <v>161</v>
      </c>
      <c r="E167" s="218" t="s">
        <v>734</v>
      </c>
      <c r="F167" s="219" t="s">
        <v>735</v>
      </c>
      <c r="G167" s="219"/>
      <c r="H167" s="219"/>
      <c r="I167" s="219"/>
      <c r="J167" s="220" t="s">
        <v>500</v>
      </c>
      <c r="K167" s="221">
        <v>3</v>
      </c>
      <c r="L167" s="222">
        <v>0</v>
      </c>
      <c r="M167" s="223"/>
      <c r="N167" s="224">
        <f>ROUND(L167*K167,2)</f>
        <v>0</v>
      </c>
      <c r="O167" s="224"/>
      <c r="P167" s="224"/>
      <c r="Q167" s="224"/>
      <c r="R167" s="46"/>
      <c r="T167" s="225" t="s">
        <v>22</v>
      </c>
      <c r="U167" s="54" t="s">
        <v>41</v>
      </c>
      <c r="V167" s="45"/>
      <c r="W167" s="226">
        <f>V167*K167</f>
        <v>0</v>
      </c>
      <c r="X167" s="226">
        <v>0</v>
      </c>
      <c r="Y167" s="226">
        <f>X167*K167</f>
        <v>0</v>
      </c>
      <c r="Z167" s="226">
        <v>0</v>
      </c>
      <c r="AA167" s="227">
        <f>Z167*K167</f>
        <v>0</v>
      </c>
      <c r="AR167" s="20" t="s">
        <v>173</v>
      </c>
      <c r="AT167" s="20" t="s">
        <v>161</v>
      </c>
      <c r="AU167" s="20" t="s">
        <v>84</v>
      </c>
      <c r="AY167" s="20" t="s">
        <v>160</v>
      </c>
      <c r="BE167" s="140">
        <f>IF(U167="základní",N167,0)</f>
        <v>0</v>
      </c>
      <c r="BF167" s="140">
        <f>IF(U167="snížená",N167,0)</f>
        <v>0</v>
      </c>
      <c r="BG167" s="140">
        <f>IF(U167="zákl. přenesená",N167,0)</f>
        <v>0</v>
      </c>
      <c r="BH167" s="140">
        <f>IF(U167="sníž. přenesená",N167,0)</f>
        <v>0</v>
      </c>
      <c r="BI167" s="140">
        <f>IF(U167="nulová",N167,0)</f>
        <v>0</v>
      </c>
      <c r="BJ167" s="20" t="s">
        <v>84</v>
      </c>
      <c r="BK167" s="140">
        <f>ROUND(L167*K167,2)</f>
        <v>0</v>
      </c>
      <c r="BL167" s="20" t="s">
        <v>173</v>
      </c>
      <c r="BM167" s="20" t="s">
        <v>586</v>
      </c>
    </row>
    <row r="168" s="1" customFormat="1" ht="16.5" customHeight="1">
      <c r="B168" s="44"/>
      <c r="C168" s="217" t="s">
        <v>391</v>
      </c>
      <c r="D168" s="217" t="s">
        <v>161</v>
      </c>
      <c r="E168" s="218" t="s">
        <v>736</v>
      </c>
      <c r="F168" s="219" t="s">
        <v>737</v>
      </c>
      <c r="G168" s="219"/>
      <c r="H168" s="219"/>
      <c r="I168" s="219"/>
      <c r="J168" s="220" t="s">
        <v>489</v>
      </c>
      <c r="K168" s="221">
        <v>1</v>
      </c>
      <c r="L168" s="222">
        <v>0</v>
      </c>
      <c r="M168" s="223"/>
      <c r="N168" s="224">
        <f>ROUND(L168*K168,2)</f>
        <v>0</v>
      </c>
      <c r="O168" s="224"/>
      <c r="P168" s="224"/>
      <c r="Q168" s="224"/>
      <c r="R168" s="46"/>
      <c r="T168" s="225" t="s">
        <v>22</v>
      </c>
      <c r="U168" s="54" t="s">
        <v>41</v>
      </c>
      <c r="V168" s="45"/>
      <c r="W168" s="226">
        <f>V168*K168</f>
        <v>0</v>
      </c>
      <c r="X168" s="226">
        <v>0</v>
      </c>
      <c r="Y168" s="226">
        <f>X168*K168</f>
        <v>0</v>
      </c>
      <c r="Z168" s="226">
        <v>0</v>
      </c>
      <c r="AA168" s="227">
        <f>Z168*K168</f>
        <v>0</v>
      </c>
      <c r="AR168" s="20" t="s">
        <v>173</v>
      </c>
      <c r="AT168" s="20" t="s">
        <v>161</v>
      </c>
      <c r="AU168" s="20" t="s">
        <v>84</v>
      </c>
      <c r="AY168" s="20" t="s">
        <v>160</v>
      </c>
      <c r="BE168" s="140">
        <f>IF(U168="základní",N168,0)</f>
        <v>0</v>
      </c>
      <c r="BF168" s="140">
        <f>IF(U168="snížená",N168,0)</f>
        <v>0</v>
      </c>
      <c r="BG168" s="140">
        <f>IF(U168="zákl. přenesená",N168,0)</f>
        <v>0</v>
      </c>
      <c r="BH168" s="140">
        <f>IF(U168="sníž. přenesená",N168,0)</f>
        <v>0</v>
      </c>
      <c r="BI168" s="140">
        <f>IF(U168="nulová",N168,0)</f>
        <v>0</v>
      </c>
      <c r="BJ168" s="20" t="s">
        <v>84</v>
      </c>
      <c r="BK168" s="140">
        <f>ROUND(L168*K168,2)</f>
        <v>0</v>
      </c>
      <c r="BL168" s="20" t="s">
        <v>173</v>
      </c>
      <c r="BM168" s="20" t="s">
        <v>589</v>
      </c>
    </row>
    <row r="169" s="9" customFormat="1" ht="37.44" customHeight="1">
      <c r="B169" s="203"/>
      <c r="C169" s="204"/>
      <c r="D169" s="205" t="s">
        <v>486</v>
      </c>
      <c r="E169" s="205"/>
      <c r="F169" s="205"/>
      <c r="G169" s="205"/>
      <c r="H169" s="205"/>
      <c r="I169" s="205"/>
      <c r="J169" s="205"/>
      <c r="K169" s="205"/>
      <c r="L169" s="205"/>
      <c r="M169" s="205"/>
      <c r="N169" s="243">
        <f>BK169</f>
        <v>0</v>
      </c>
      <c r="O169" s="244"/>
      <c r="P169" s="244"/>
      <c r="Q169" s="244"/>
      <c r="R169" s="207"/>
      <c r="T169" s="208"/>
      <c r="U169" s="204"/>
      <c r="V169" s="204"/>
      <c r="W169" s="209">
        <f>SUM(W170:W182)</f>
        <v>0</v>
      </c>
      <c r="X169" s="204"/>
      <c r="Y169" s="209">
        <f>SUM(Y170:Y182)</f>
        <v>0</v>
      </c>
      <c r="Z169" s="204"/>
      <c r="AA169" s="210">
        <f>SUM(AA170:AA182)</f>
        <v>0</v>
      </c>
      <c r="AR169" s="211" t="s">
        <v>84</v>
      </c>
      <c r="AT169" s="212" t="s">
        <v>75</v>
      </c>
      <c r="AU169" s="212" t="s">
        <v>76</v>
      </c>
      <c r="AY169" s="211" t="s">
        <v>160</v>
      </c>
      <c r="BK169" s="213">
        <f>SUM(BK170:BK182)</f>
        <v>0</v>
      </c>
    </row>
    <row r="170" s="1" customFormat="1" ht="16.5" customHeight="1">
      <c r="B170" s="44"/>
      <c r="C170" s="217" t="s">
        <v>395</v>
      </c>
      <c r="D170" s="217" t="s">
        <v>161</v>
      </c>
      <c r="E170" s="218" t="s">
        <v>738</v>
      </c>
      <c r="F170" s="219" t="s">
        <v>739</v>
      </c>
      <c r="G170" s="219"/>
      <c r="H170" s="219"/>
      <c r="I170" s="219"/>
      <c r="J170" s="220" t="s">
        <v>489</v>
      </c>
      <c r="K170" s="221">
        <v>1</v>
      </c>
      <c r="L170" s="222">
        <v>0</v>
      </c>
      <c r="M170" s="223"/>
      <c r="N170" s="224">
        <f>ROUND(L170*K170,2)</f>
        <v>0</v>
      </c>
      <c r="O170" s="224"/>
      <c r="P170" s="224"/>
      <c r="Q170" s="224"/>
      <c r="R170" s="46"/>
      <c r="T170" s="225" t="s">
        <v>22</v>
      </c>
      <c r="U170" s="54" t="s">
        <v>41</v>
      </c>
      <c r="V170" s="45"/>
      <c r="W170" s="226">
        <f>V170*K170</f>
        <v>0</v>
      </c>
      <c r="X170" s="226">
        <v>0</v>
      </c>
      <c r="Y170" s="226">
        <f>X170*K170</f>
        <v>0</v>
      </c>
      <c r="Z170" s="226">
        <v>0</v>
      </c>
      <c r="AA170" s="227">
        <f>Z170*K170</f>
        <v>0</v>
      </c>
      <c r="AR170" s="20" t="s">
        <v>173</v>
      </c>
      <c r="AT170" s="20" t="s">
        <v>161</v>
      </c>
      <c r="AU170" s="20" t="s">
        <v>84</v>
      </c>
      <c r="AY170" s="20" t="s">
        <v>160</v>
      </c>
      <c r="BE170" s="140">
        <f>IF(U170="základní",N170,0)</f>
        <v>0</v>
      </c>
      <c r="BF170" s="140">
        <f>IF(U170="snížená",N170,0)</f>
        <v>0</v>
      </c>
      <c r="BG170" s="140">
        <f>IF(U170="zákl. přenesená",N170,0)</f>
        <v>0</v>
      </c>
      <c r="BH170" s="140">
        <f>IF(U170="sníž. přenesená",N170,0)</f>
        <v>0</v>
      </c>
      <c r="BI170" s="140">
        <f>IF(U170="nulová",N170,0)</f>
        <v>0</v>
      </c>
      <c r="BJ170" s="20" t="s">
        <v>84</v>
      </c>
      <c r="BK170" s="140">
        <f>ROUND(L170*K170,2)</f>
        <v>0</v>
      </c>
      <c r="BL170" s="20" t="s">
        <v>173</v>
      </c>
      <c r="BM170" s="20" t="s">
        <v>592</v>
      </c>
    </row>
    <row r="171" s="1" customFormat="1" ht="16.5" customHeight="1">
      <c r="B171" s="44"/>
      <c r="C171" s="217" t="s">
        <v>399</v>
      </c>
      <c r="D171" s="217" t="s">
        <v>161</v>
      </c>
      <c r="E171" s="218" t="s">
        <v>740</v>
      </c>
      <c r="F171" s="219" t="s">
        <v>741</v>
      </c>
      <c r="G171" s="219"/>
      <c r="H171" s="219"/>
      <c r="I171" s="219"/>
      <c r="J171" s="220" t="s">
        <v>489</v>
      </c>
      <c r="K171" s="221">
        <v>1</v>
      </c>
      <c r="L171" s="222">
        <v>0</v>
      </c>
      <c r="M171" s="223"/>
      <c r="N171" s="224">
        <f>ROUND(L171*K171,2)</f>
        <v>0</v>
      </c>
      <c r="O171" s="224"/>
      <c r="P171" s="224"/>
      <c r="Q171" s="224"/>
      <c r="R171" s="46"/>
      <c r="T171" s="225" t="s">
        <v>22</v>
      </c>
      <c r="U171" s="54" t="s">
        <v>41</v>
      </c>
      <c r="V171" s="45"/>
      <c r="W171" s="226">
        <f>V171*K171</f>
        <v>0</v>
      </c>
      <c r="X171" s="226">
        <v>0</v>
      </c>
      <c r="Y171" s="226">
        <f>X171*K171</f>
        <v>0</v>
      </c>
      <c r="Z171" s="226">
        <v>0</v>
      </c>
      <c r="AA171" s="227">
        <f>Z171*K171</f>
        <v>0</v>
      </c>
      <c r="AR171" s="20" t="s">
        <v>173</v>
      </c>
      <c r="AT171" s="20" t="s">
        <v>161</v>
      </c>
      <c r="AU171" s="20" t="s">
        <v>84</v>
      </c>
      <c r="AY171" s="20" t="s">
        <v>160</v>
      </c>
      <c r="BE171" s="140">
        <f>IF(U171="základní",N171,0)</f>
        <v>0</v>
      </c>
      <c r="BF171" s="140">
        <f>IF(U171="snížená",N171,0)</f>
        <v>0</v>
      </c>
      <c r="BG171" s="140">
        <f>IF(U171="zákl. přenesená",N171,0)</f>
        <v>0</v>
      </c>
      <c r="BH171" s="140">
        <f>IF(U171="sníž. přenesená",N171,0)</f>
        <v>0</v>
      </c>
      <c r="BI171" s="140">
        <f>IF(U171="nulová",N171,0)</f>
        <v>0</v>
      </c>
      <c r="BJ171" s="20" t="s">
        <v>84</v>
      </c>
      <c r="BK171" s="140">
        <f>ROUND(L171*K171,2)</f>
        <v>0</v>
      </c>
      <c r="BL171" s="20" t="s">
        <v>173</v>
      </c>
      <c r="BM171" s="20" t="s">
        <v>595</v>
      </c>
    </row>
    <row r="172" s="1" customFormat="1" ht="16.5" customHeight="1">
      <c r="B172" s="44"/>
      <c r="C172" s="217" t="s">
        <v>403</v>
      </c>
      <c r="D172" s="217" t="s">
        <v>161</v>
      </c>
      <c r="E172" s="218" t="s">
        <v>742</v>
      </c>
      <c r="F172" s="219" t="s">
        <v>743</v>
      </c>
      <c r="G172" s="219"/>
      <c r="H172" s="219"/>
      <c r="I172" s="219"/>
      <c r="J172" s="220" t="s">
        <v>489</v>
      </c>
      <c r="K172" s="221">
        <v>1</v>
      </c>
      <c r="L172" s="222">
        <v>0</v>
      </c>
      <c r="M172" s="223"/>
      <c r="N172" s="224">
        <f>ROUND(L172*K172,2)</f>
        <v>0</v>
      </c>
      <c r="O172" s="224"/>
      <c r="P172" s="224"/>
      <c r="Q172" s="224"/>
      <c r="R172" s="46"/>
      <c r="T172" s="225" t="s">
        <v>22</v>
      </c>
      <c r="U172" s="54" t="s">
        <v>41</v>
      </c>
      <c r="V172" s="45"/>
      <c r="W172" s="226">
        <f>V172*K172</f>
        <v>0</v>
      </c>
      <c r="X172" s="226">
        <v>0</v>
      </c>
      <c r="Y172" s="226">
        <f>X172*K172</f>
        <v>0</v>
      </c>
      <c r="Z172" s="226">
        <v>0</v>
      </c>
      <c r="AA172" s="227">
        <f>Z172*K172</f>
        <v>0</v>
      </c>
      <c r="AR172" s="20" t="s">
        <v>173</v>
      </c>
      <c r="AT172" s="20" t="s">
        <v>161</v>
      </c>
      <c r="AU172" s="20" t="s">
        <v>84</v>
      </c>
      <c r="AY172" s="20" t="s">
        <v>160</v>
      </c>
      <c r="BE172" s="140">
        <f>IF(U172="základní",N172,0)</f>
        <v>0</v>
      </c>
      <c r="BF172" s="140">
        <f>IF(U172="snížená",N172,0)</f>
        <v>0</v>
      </c>
      <c r="BG172" s="140">
        <f>IF(U172="zákl. přenesená",N172,0)</f>
        <v>0</v>
      </c>
      <c r="BH172" s="140">
        <f>IF(U172="sníž. přenesená",N172,0)</f>
        <v>0</v>
      </c>
      <c r="BI172" s="140">
        <f>IF(U172="nulová",N172,0)</f>
        <v>0</v>
      </c>
      <c r="BJ172" s="20" t="s">
        <v>84</v>
      </c>
      <c r="BK172" s="140">
        <f>ROUND(L172*K172,2)</f>
        <v>0</v>
      </c>
      <c r="BL172" s="20" t="s">
        <v>173</v>
      </c>
      <c r="BM172" s="20" t="s">
        <v>598</v>
      </c>
    </row>
    <row r="173" s="1" customFormat="1" ht="16.5" customHeight="1">
      <c r="B173" s="44"/>
      <c r="C173" s="217" t="s">
        <v>407</v>
      </c>
      <c r="D173" s="217" t="s">
        <v>161</v>
      </c>
      <c r="E173" s="218" t="s">
        <v>744</v>
      </c>
      <c r="F173" s="219" t="s">
        <v>745</v>
      </c>
      <c r="G173" s="219"/>
      <c r="H173" s="219"/>
      <c r="I173" s="219"/>
      <c r="J173" s="220" t="s">
        <v>489</v>
      </c>
      <c r="K173" s="221">
        <v>1</v>
      </c>
      <c r="L173" s="222">
        <v>0</v>
      </c>
      <c r="M173" s="223"/>
      <c r="N173" s="224">
        <f>ROUND(L173*K173,2)</f>
        <v>0</v>
      </c>
      <c r="O173" s="224"/>
      <c r="P173" s="224"/>
      <c r="Q173" s="224"/>
      <c r="R173" s="46"/>
      <c r="T173" s="225" t="s">
        <v>22</v>
      </c>
      <c r="U173" s="54" t="s">
        <v>41</v>
      </c>
      <c r="V173" s="45"/>
      <c r="W173" s="226">
        <f>V173*K173</f>
        <v>0</v>
      </c>
      <c r="X173" s="226">
        <v>0</v>
      </c>
      <c r="Y173" s="226">
        <f>X173*K173</f>
        <v>0</v>
      </c>
      <c r="Z173" s="226">
        <v>0</v>
      </c>
      <c r="AA173" s="227">
        <f>Z173*K173</f>
        <v>0</v>
      </c>
      <c r="AR173" s="20" t="s">
        <v>173</v>
      </c>
      <c r="AT173" s="20" t="s">
        <v>161</v>
      </c>
      <c r="AU173" s="20" t="s">
        <v>84</v>
      </c>
      <c r="AY173" s="20" t="s">
        <v>160</v>
      </c>
      <c r="BE173" s="140">
        <f>IF(U173="základní",N173,0)</f>
        <v>0</v>
      </c>
      <c r="BF173" s="140">
        <f>IF(U173="snížená",N173,0)</f>
        <v>0</v>
      </c>
      <c r="BG173" s="140">
        <f>IF(U173="zákl. přenesená",N173,0)</f>
        <v>0</v>
      </c>
      <c r="BH173" s="140">
        <f>IF(U173="sníž. přenesená",N173,0)</f>
        <v>0</v>
      </c>
      <c r="BI173" s="140">
        <f>IF(U173="nulová",N173,0)</f>
        <v>0</v>
      </c>
      <c r="BJ173" s="20" t="s">
        <v>84</v>
      </c>
      <c r="BK173" s="140">
        <f>ROUND(L173*K173,2)</f>
        <v>0</v>
      </c>
      <c r="BL173" s="20" t="s">
        <v>173</v>
      </c>
      <c r="BM173" s="20" t="s">
        <v>601</v>
      </c>
    </row>
    <row r="174" s="1" customFormat="1" ht="16.5" customHeight="1">
      <c r="B174" s="44"/>
      <c r="C174" s="217" t="s">
        <v>411</v>
      </c>
      <c r="D174" s="217" t="s">
        <v>161</v>
      </c>
      <c r="E174" s="218" t="s">
        <v>746</v>
      </c>
      <c r="F174" s="219" t="s">
        <v>747</v>
      </c>
      <c r="G174" s="219"/>
      <c r="H174" s="219"/>
      <c r="I174" s="219"/>
      <c r="J174" s="220" t="s">
        <v>489</v>
      </c>
      <c r="K174" s="221">
        <v>1</v>
      </c>
      <c r="L174" s="222">
        <v>0</v>
      </c>
      <c r="M174" s="223"/>
      <c r="N174" s="224">
        <f>ROUND(L174*K174,2)</f>
        <v>0</v>
      </c>
      <c r="O174" s="224"/>
      <c r="P174" s="224"/>
      <c r="Q174" s="224"/>
      <c r="R174" s="46"/>
      <c r="T174" s="225" t="s">
        <v>22</v>
      </c>
      <c r="U174" s="54" t="s">
        <v>41</v>
      </c>
      <c r="V174" s="45"/>
      <c r="W174" s="226">
        <f>V174*K174</f>
        <v>0</v>
      </c>
      <c r="X174" s="226">
        <v>0</v>
      </c>
      <c r="Y174" s="226">
        <f>X174*K174</f>
        <v>0</v>
      </c>
      <c r="Z174" s="226">
        <v>0</v>
      </c>
      <c r="AA174" s="227">
        <f>Z174*K174</f>
        <v>0</v>
      </c>
      <c r="AR174" s="20" t="s">
        <v>173</v>
      </c>
      <c r="AT174" s="20" t="s">
        <v>161</v>
      </c>
      <c r="AU174" s="20" t="s">
        <v>84</v>
      </c>
      <c r="AY174" s="20" t="s">
        <v>160</v>
      </c>
      <c r="BE174" s="140">
        <f>IF(U174="základní",N174,0)</f>
        <v>0</v>
      </c>
      <c r="BF174" s="140">
        <f>IF(U174="snížená",N174,0)</f>
        <v>0</v>
      </c>
      <c r="BG174" s="140">
        <f>IF(U174="zákl. přenesená",N174,0)</f>
        <v>0</v>
      </c>
      <c r="BH174" s="140">
        <f>IF(U174="sníž. přenesená",N174,0)</f>
        <v>0</v>
      </c>
      <c r="BI174" s="140">
        <f>IF(U174="nulová",N174,0)</f>
        <v>0</v>
      </c>
      <c r="BJ174" s="20" t="s">
        <v>84</v>
      </c>
      <c r="BK174" s="140">
        <f>ROUND(L174*K174,2)</f>
        <v>0</v>
      </c>
      <c r="BL174" s="20" t="s">
        <v>173</v>
      </c>
      <c r="BM174" s="20" t="s">
        <v>603</v>
      </c>
    </row>
    <row r="175" s="1" customFormat="1" ht="16.5" customHeight="1">
      <c r="B175" s="44"/>
      <c r="C175" s="217" t="s">
        <v>415</v>
      </c>
      <c r="D175" s="217" t="s">
        <v>161</v>
      </c>
      <c r="E175" s="218" t="s">
        <v>748</v>
      </c>
      <c r="F175" s="219" t="s">
        <v>749</v>
      </c>
      <c r="G175" s="219"/>
      <c r="H175" s="219"/>
      <c r="I175" s="219"/>
      <c r="J175" s="220" t="s">
        <v>489</v>
      </c>
      <c r="K175" s="221">
        <v>1</v>
      </c>
      <c r="L175" s="222">
        <v>0</v>
      </c>
      <c r="M175" s="223"/>
      <c r="N175" s="224">
        <f>ROUND(L175*K175,2)</f>
        <v>0</v>
      </c>
      <c r="O175" s="224"/>
      <c r="P175" s="224"/>
      <c r="Q175" s="224"/>
      <c r="R175" s="46"/>
      <c r="T175" s="225" t="s">
        <v>22</v>
      </c>
      <c r="U175" s="54" t="s">
        <v>41</v>
      </c>
      <c r="V175" s="45"/>
      <c r="W175" s="226">
        <f>V175*K175</f>
        <v>0</v>
      </c>
      <c r="X175" s="226">
        <v>0</v>
      </c>
      <c r="Y175" s="226">
        <f>X175*K175</f>
        <v>0</v>
      </c>
      <c r="Z175" s="226">
        <v>0</v>
      </c>
      <c r="AA175" s="227">
        <f>Z175*K175</f>
        <v>0</v>
      </c>
      <c r="AR175" s="20" t="s">
        <v>173</v>
      </c>
      <c r="AT175" s="20" t="s">
        <v>161</v>
      </c>
      <c r="AU175" s="20" t="s">
        <v>84</v>
      </c>
      <c r="AY175" s="20" t="s">
        <v>160</v>
      </c>
      <c r="BE175" s="140">
        <f>IF(U175="základní",N175,0)</f>
        <v>0</v>
      </c>
      <c r="BF175" s="140">
        <f>IF(U175="snížená",N175,0)</f>
        <v>0</v>
      </c>
      <c r="BG175" s="140">
        <f>IF(U175="zákl. přenesená",N175,0)</f>
        <v>0</v>
      </c>
      <c r="BH175" s="140">
        <f>IF(U175="sníž. přenesená",N175,0)</f>
        <v>0</v>
      </c>
      <c r="BI175" s="140">
        <f>IF(U175="nulová",N175,0)</f>
        <v>0</v>
      </c>
      <c r="BJ175" s="20" t="s">
        <v>84</v>
      </c>
      <c r="BK175" s="140">
        <f>ROUND(L175*K175,2)</f>
        <v>0</v>
      </c>
      <c r="BL175" s="20" t="s">
        <v>173</v>
      </c>
      <c r="BM175" s="20" t="s">
        <v>606</v>
      </c>
    </row>
    <row r="176" s="1" customFormat="1" ht="25.5" customHeight="1">
      <c r="B176" s="44"/>
      <c r="C176" s="217" t="s">
        <v>419</v>
      </c>
      <c r="D176" s="217" t="s">
        <v>161</v>
      </c>
      <c r="E176" s="218" t="s">
        <v>750</v>
      </c>
      <c r="F176" s="219" t="s">
        <v>751</v>
      </c>
      <c r="G176" s="219"/>
      <c r="H176" s="219"/>
      <c r="I176" s="219"/>
      <c r="J176" s="220" t="s">
        <v>489</v>
      </c>
      <c r="K176" s="221">
        <v>1</v>
      </c>
      <c r="L176" s="222">
        <v>0</v>
      </c>
      <c r="M176" s="223"/>
      <c r="N176" s="224">
        <f>ROUND(L176*K176,2)</f>
        <v>0</v>
      </c>
      <c r="O176" s="224"/>
      <c r="P176" s="224"/>
      <c r="Q176" s="224"/>
      <c r="R176" s="46"/>
      <c r="T176" s="225" t="s">
        <v>22</v>
      </c>
      <c r="U176" s="54" t="s">
        <v>41</v>
      </c>
      <c r="V176" s="45"/>
      <c r="W176" s="226">
        <f>V176*K176</f>
        <v>0</v>
      </c>
      <c r="X176" s="226">
        <v>0</v>
      </c>
      <c r="Y176" s="226">
        <f>X176*K176</f>
        <v>0</v>
      </c>
      <c r="Z176" s="226">
        <v>0</v>
      </c>
      <c r="AA176" s="227">
        <f>Z176*K176</f>
        <v>0</v>
      </c>
      <c r="AR176" s="20" t="s">
        <v>173</v>
      </c>
      <c r="AT176" s="20" t="s">
        <v>161</v>
      </c>
      <c r="AU176" s="20" t="s">
        <v>84</v>
      </c>
      <c r="AY176" s="20" t="s">
        <v>160</v>
      </c>
      <c r="BE176" s="140">
        <f>IF(U176="základní",N176,0)</f>
        <v>0</v>
      </c>
      <c r="BF176" s="140">
        <f>IF(U176="snížená",N176,0)</f>
        <v>0</v>
      </c>
      <c r="BG176" s="140">
        <f>IF(U176="zákl. přenesená",N176,0)</f>
        <v>0</v>
      </c>
      <c r="BH176" s="140">
        <f>IF(U176="sníž. přenesená",N176,0)</f>
        <v>0</v>
      </c>
      <c r="BI176" s="140">
        <f>IF(U176="nulová",N176,0)</f>
        <v>0</v>
      </c>
      <c r="BJ176" s="20" t="s">
        <v>84</v>
      </c>
      <c r="BK176" s="140">
        <f>ROUND(L176*K176,2)</f>
        <v>0</v>
      </c>
      <c r="BL176" s="20" t="s">
        <v>173</v>
      </c>
      <c r="BM176" s="20" t="s">
        <v>609</v>
      </c>
    </row>
    <row r="177" s="1" customFormat="1" ht="16.5" customHeight="1">
      <c r="B177" s="44"/>
      <c r="C177" s="217" t="s">
        <v>423</v>
      </c>
      <c r="D177" s="217" t="s">
        <v>161</v>
      </c>
      <c r="E177" s="218" t="s">
        <v>752</v>
      </c>
      <c r="F177" s="219" t="s">
        <v>641</v>
      </c>
      <c r="G177" s="219"/>
      <c r="H177" s="219"/>
      <c r="I177" s="219"/>
      <c r="J177" s="220" t="s">
        <v>489</v>
      </c>
      <c r="K177" s="221">
        <v>1</v>
      </c>
      <c r="L177" s="222">
        <v>0</v>
      </c>
      <c r="M177" s="223"/>
      <c r="N177" s="224">
        <f>ROUND(L177*K177,2)</f>
        <v>0</v>
      </c>
      <c r="O177" s="224"/>
      <c r="P177" s="224"/>
      <c r="Q177" s="224"/>
      <c r="R177" s="46"/>
      <c r="T177" s="225" t="s">
        <v>22</v>
      </c>
      <c r="U177" s="54" t="s">
        <v>41</v>
      </c>
      <c r="V177" s="45"/>
      <c r="W177" s="226">
        <f>V177*K177</f>
        <v>0</v>
      </c>
      <c r="X177" s="226">
        <v>0</v>
      </c>
      <c r="Y177" s="226">
        <f>X177*K177</f>
        <v>0</v>
      </c>
      <c r="Z177" s="226">
        <v>0</v>
      </c>
      <c r="AA177" s="227">
        <f>Z177*K177</f>
        <v>0</v>
      </c>
      <c r="AR177" s="20" t="s">
        <v>173</v>
      </c>
      <c r="AT177" s="20" t="s">
        <v>161</v>
      </c>
      <c r="AU177" s="20" t="s">
        <v>84</v>
      </c>
      <c r="AY177" s="20" t="s">
        <v>160</v>
      </c>
      <c r="BE177" s="140">
        <f>IF(U177="základní",N177,0)</f>
        <v>0</v>
      </c>
      <c r="BF177" s="140">
        <f>IF(U177="snížená",N177,0)</f>
        <v>0</v>
      </c>
      <c r="BG177" s="140">
        <f>IF(U177="zákl. přenesená",N177,0)</f>
        <v>0</v>
      </c>
      <c r="BH177" s="140">
        <f>IF(U177="sníž. přenesená",N177,0)</f>
        <v>0</v>
      </c>
      <c r="BI177" s="140">
        <f>IF(U177="nulová",N177,0)</f>
        <v>0</v>
      </c>
      <c r="BJ177" s="20" t="s">
        <v>84</v>
      </c>
      <c r="BK177" s="140">
        <f>ROUND(L177*K177,2)</f>
        <v>0</v>
      </c>
      <c r="BL177" s="20" t="s">
        <v>173</v>
      </c>
      <c r="BM177" s="20" t="s">
        <v>612</v>
      </c>
    </row>
    <row r="178" s="1" customFormat="1" ht="16.5" customHeight="1">
      <c r="B178" s="44"/>
      <c r="C178" s="217" t="s">
        <v>443</v>
      </c>
      <c r="D178" s="217" t="s">
        <v>161</v>
      </c>
      <c r="E178" s="218" t="s">
        <v>753</v>
      </c>
      <c r="F178" s="219" t="s">
        <v>754</v>
      </c>
      <c r="G178" s="219"/>
      <c r="H178" s="219"/>
      <c r="I178" s="219"/>
      <c r="J178" s="220" t="s">
        <v>489</v>
      </c>
      <c r="K178" s="221">
        <v>3</v>
      </c>
      <c r="L178" s="222">
        <v>0</v>
      </c>
      <c r="M178" s="223"/>
      <c r="N178" s="224">
        <f>ROUND(L178*K178,2)</f>
        <v>0</v>
      </c>
      <c r="O178" s="224"/>
      <c r="P178" s="224"/>
      <c r="Q178" s="224"/>
      <c r="R178" s="46"/>
      <c r="T178" s="225" t="s">
        <v>22</v>
      </c>
      <c r="U178" s="54" t="s">
        <v>41</v>
      </c>
      <c r="V178" s="45"/>
      <c r="W178" s="226">
        <f>V178*K178</f>
        <v>0</v>
      </c>
      <c r="X178" s="226">
        <v>0</v>
      </c>
      <c r="Y178" s="226">
        <f>X178*K178</f>
        <v>0</v>
      </c>
      <c r="Z178" s="226">
        <v>0</v>
      </c>
      <c r="AA178" s="227">
        <f>Z178*K178</f>
        <v>0</v>
      </c>
      <c r="AR178" s="20" t="s">
        <v>173</v>
      </c>
      <c r="AT178" s="20" t="s">
        <v>161</v>
      </c>
      <c r="AU178" s="20" t="s">
        <v>84</v>
      </c>
      <c r="AY178" s="20" t="s">
        <v>160</v>
      </c>
      <c r="BE178" s="140">
        <f>IF(U178="základní",N178,0)</f>
        <v>0</v>
      </c>
      <c r="BF178" s="140">
        <f>IF(U178="snížená",N178,0)</f>
        <v>0</v>
      </c>
      <c r="BG178" s="140">
        <f>IF(U178="zákl. přenesená",N178,0)</f>
        <v>0</v>
      </c>
      <c r="BH178" s="140">
        <f>IF(U178="sníž. přenesená",N178,0)</f>
        <v>0</v>
      </c>
      <c r="BI178" s="140">
        <f>IF(U178="nulová",N178,0)</f>
        <v>0</v>
      </c>
      <c r="BJ178" s="20" t="s">
        <v>84</v>
      </c>
      <c r="BK178" s="140">
        <f>ROUND(L178*K178,2)</f>
        <v>0</v>
      </c>
      <c r="BL178" s="20" t="s">
        <v>173</v>
      </c>
      <c r="BM178" s="20" t="s">
        <v>618</v>
      </c>
    </row>
    <row r="179" s="1" customFormat="1" ht="16.5" customHeight="1">
      <c r="B179" s="44"/>
      <c r="C179" s="217" t="s">
        <v>447</v>
      </c>
      <c r="D179" s="217" t="s">
        <v>161</v>
      </c>
      <c r="E179" s="218" t="s">
        <v>755</v>
      </c>
      <c r="F179" s="219" t="s">
        <v>632</v>
      </c>
      <c r="G179" s="219"/>
      <c r="H179" s="219"/>
      <c r="I179" s="219"/>
      <c r="J179" s="220" t="s">
        <v>489</v>
      </c>
      <c r="K179" s="221">
        <v>1</v>
      </c>
      <c r="L179" s="222">
        <v>0</v>
      </c>
      <c r="M179" s="223"/>
      <c r="N179" s="224">
        <f>ROUND(L179*K179,2)</f>
        <v>0</v>
      </c>
      <c r="O179" s="224"/>
      <c r="P179" s="224"/>
      <c r="Q179" s="224"/>
      <c r="R179" s="46"/>
      <c r="T179" s="225" t="s">
        <v>22</v>
      </c>
      <c r="U179" s="54" t="s">
        <v>41</v>
      </c>
      <c r="V179" s="45"/>
      <c r="W179" s="226">
        <f>V179*K179</f>
        <v>0</v>
      </c>
      <c r="X179" s="226">
        <v>0</v>
      </c>
      <c r="Y179" s="226">
        <f>X179*K179</f>
        <v>0</v>
      </c>
      <c r="Z179" s="226">
        <v>0</v>
      </c>
      <c r="AA179" s="227">
        <f>Z179*K179</f>
        <v>0</v>
      </c>
      <c r="AR179" s="20" t="s">
        <v>173</v>
      </c>
      <c r="AT179" s="20" t="s">
        <v>161</v>
      </c>
      <c r="AU179" s="20" t="s">
        <v>84</v>
      </c>
      <c r="AY179" s="20" t="s">
        <v>160</v>
      </c>
      <c r="BE179" s="140">
        <f>IF(U179="základní",N179,0)</f>
        <v>0</v>
      </c>
      <c r="BF179" s="140">
        <f>IF(U179="snížená",N179,0)</f>
        <v>0</v>
      </c>
      <c r="BG179" s="140">
        <f>IF(U179="zákl. přenesená",N179,0)</f>
        <v>0</v>
      </c>
      <c r="BH179" s="140">
        <f>IF(U179="sníž. přenesená",N179,0)</f>
        <v>0</v>
      </c>
      <c r="BI179" s="140">
        <f>IF(U179="nulová",N179,0)</f>
        <v>0</v>
      </c>
      <c r="BJ179" s="20" t="s">
        <v>84</v>
      </c>
      <c r="BK179" s="140">
        <f>ROUND(L179*K179,2)</f>
        <v>0</v>
      </c>
      <c r="BL179" s="20" t="s">
        <v>173</v>
      </c>
      <c r="BM179" s="20" t="s">
        <v>621</v>
      </c>
    </row>
    <row r="180" s="1" customFormat="1" ht="25.5" customHeight="1">
      <c r="B180" s="44"/>
      <c r="C180" s="217" t="s">
        <v>451</v>
      </c>
      <c r="D180" s="217" t="s">
        <v>161</v>
      </c>
      <c r="E180" s="218" t="s">
        <v>756</v>
      </c>
      <c r="F180" s="219" t="s">
        <v>757</v>
      </c>
      <c r="G180" s="219"/>
      <c r="H180" s="219"/>
      <c r="I180" s="219"/>
      <c r="J180" s="220" t="s">
        <v>489</v>
      </c>
      <c r="K180" s="221">
        <v>1</v>
      </c>
      <c r="L180" s="222">
        <v>0</v>
      </c>
      <c r="M180" s="223"/>
      <c r="N180" s="224">
        <f>ROUND(L180*K180,2)</f>
        <v>0</v>
      </c>
      <c r="O180" s="224"/>
      <c r="P180" s="224"/>
      <c r="Q180" s="224"/>
      <c r="R180" s="46"/>
      <c r="T180" s="225" t="s">
        <v>22</v>
      </c>
      <c r="U180" s="54" t="s">
        <v>41</v>
      </c>
      <c r="V180" s="45"/>
      <c r="W180" s="226">
        <f>V180*K180</f>
        <v>0</v>
      </c>
      <c r="X180" s="226">
        <v>0</v>
      </c>
      <c r="Y180" s="226">
        <f>X180*K180</f>
        <v>0</v>
      </c>
      <c r="Z180" s="226">
        <v>0</v>
      </c>
      <c r="AA180" s="227">
        <f>Z180*K180</f>
        <v>0</v>
      </c>
      <c r="AR180" s="20" t="s">
        <v>173</v>
      </c>
      <c r="AT180" s="20" t="s">
        <v>161</v>
      </c>
      <c r="AU180" s="20" t="s">
        <v>84</v>
      </c>
      <c r="AY180" s="20" t="s">
        <v>160</v>
      </c>
      <c r="BE180" s="140">
        <f>IF(U180="základní",N180,0)</f>
        <v>0</v>
      </c>
      <c r="BF180" s="140">
        <f>IF(U180="snížená",N180,0)</f>
        <v>0</v>
      </c>
      <c r="BG180" s="140">
        <f>IF(U180="zákl. přenesená",N180,0)</f>
        <v>0</v>
      </c>
      <c r="BH180" s="140">
        <f>IF(U180="sníž. přenesená",N180,0)</f>
        <v>0</v>
      </c>
      <c r="BI180" s="140">
        <f>IF(U180="nulová",N180,0)</f>
        <v>0</v>
      </c>
      <c r="BJ180" s="20" t="s">
        <v>84</v>
      </c>
      <c r="BK180" s="140">
        <f>ROUND(L180*K180,2)</f>
        <v>0</v>
      </c>
      <c r="BL180" s="20" t="s">
        <v>173</v>
      </c>
      <c r="BM180" s="20" t="s">
        <v>624</v>
      </c>
    </row>
    <row r="181" s="1" customFormat="1" ht="16.5" customHeight="1">
      <c r="B181" s="44"/>
      <c r="C181" s="217" t="s">
        <v>455</v>
      </c>
      <c r="D181" s="217" t="s">
        <v>161</v>
      </c>
      <c r="E181" s="218" t="s">
        <v>758</v>
      </c>
      <c r="F181" s="219" t="s">
        <v>759</v>
      </c>
      <c r="G181" s="219"/>
      <c r="H181" s="219"/>
      <c r="I181" s="219"/>
      <c r="J181" s="220" t="s">
        <v>489</v>
      </c>
      <c r="K181" s="221">
        <v>1</v>
      </c>
      <c r="L181" s="222">
        <v>0</v>
      </c>
      <c r="M181" s="223"/>
      <c r="N181" s="224">
        <f>ROUND(L181*K181,2)</f>
        <v>0</v>
      </c>
      <c r="O181" s="224"/>
      <c r="P181" s="224"/>
      <c r="Q181" s="224"/>
      <c r="R181" s="46"/>
      <c r="T181" s="225" t="s">
        <v>22</v>
      </c>
      <c r="U181" s="54" t="s">
        <v>41</v>
      </c>
      <c r="V181" s="45"/>
      <c r="W181" s="226">
        <f>V181*K181</f>
        <v>0</v>
      </c>
      <c r="X181" s="226">
        <v>0</v>
      </c>
      <c r="Y181" s="226">
        <f>X181*K181</f>
        <v>0</v>
      </c>
      <c r="Z181" s="226">
        <v>0</v>
      </c>
      <c r="AA181" s="227">
        <f>Z181*K181</f>
        <v>0</v>
      </c>
      <c r="AR181" s="20" t="s">
        <v>173</v>
      </c>
      <c r="AT181" s="20" t="s">
        <v>161</v>
      </c>
      <c r="AU181" s="20" t="s">
        <v>84</v>
      </c>
      <c r="AY181" s="20" t="s">
        <v>160</v>
      </c>
      <c r="BE181" s="140">
        <f>IF(U181="základní",N181,0)</f>
        <v>0</v>
      </c>
      <c r="BF181" s="140">
        <f>IF(U181="snížená",N181,0)</f>
        <v>0</v>
      </c>
      <c r="BG181" s="140">
        <f>IF(U181="zákl. přenesená",N181,0)</f>
        <v>0</v>
      </c>
      <c r="BH181" s="140">
        <f>IF(U181="sníž. přenesená",N181,0)</f>
        <v>0</v>
      </c>
      <c r="BI181" s="140">
        <f>IF(U181="nulová",N181,0)</f>
        <v>0</v>
      </c>
      <c r="BJ181" s="20" t="s">
        <v>84</v>
      </c>
      <c r="BK181" s="140">
        <f>ROUND(L181*K181,2)</f>
        <v>0</v>
      </c>
      <c r="BL181" s="20" t="s">
        <v>173</v>
      </c>
      <c r="BM181" s="20" t="s">
        <v>627</v>
      </c>
    </row>
    <row r="182" s="1" customFormat="1" ht="16.5" customHeight="1">
      <c r="B182" s="44"/>
      <c r="C182" s="217" t="s">
        <v>459</v>
      </c>
      <c r="D182" s="217" t="s">
        <v>161</v>
      </c>
      <c r="E182" s="218" t="s">
        <v>760</v>
      </c>
      <c r="F182" s="219" t="s">
        <v>761</v>
      </c>
      <c r="G182" s="219"/>
      <c r="H182" s="219"/>
      <c r="I182" s="219"/>
      <c r="J182" s="220" t="s">
        <v>489</v>
      </c>
      <c r="K182" s="221">
        <v>2</v>
      </c>
      <c r="L182" s="222">
        <v>0</v>
      </c>
      <c r="M182" s="223"/>
      <c r="N182" s="224">
        <f>ROUND(L182*K182,2)</f>
        <v>0</v>
      </c>
      <c r="O182" s="224"/>
      <c r="P182" s="224"/>
      <c r="Q182" s="224"/>
      <c r="R182" s="46"/>
      <c r="T182" s="225" t="s">
        <v>22</v>
      </c>
      <c r="U182" s="54" t="s">
        <v>41</v>
      </c>
      <c r="V182" s="45"/>
      <c r="W182" s="226">
        <f>V182*K182</f>
        <v>0</v>
      </c>
      <c r="X182" s="226">
        <v>0</v>
      </c>
      <c r="Y182" s="226">
        <f>X182*K182</f>
        <v>0</v>
      </c>
      <c r="Z182" s="226">
        <v>0</v>
      </c>
      <c r="AA182" s="227">
        <f>Z182*K182</f>
        <v>0</v>
      </c>
      <c r="AR182" s="20" t="s">
        <v>173</v>
      </c>
      <c r="AT182" s="20" t="s">
        <v>161</v>
      </c>
      <c r="AU182" s="20" t="s">
        <v>84</v>
      </c>
      <c r="AY182" s="20" t="s">
        <v>160</v>
      </c>
      <c r="BE182" s="140">
        <f>IF(U182="základní",N182,0)</f>
        <v>0</v>
      </c>
      <c r="BF182" s="140">
        <f>IF(U182="snížená",N182,0)</f>
        <v>0</v>
      </c>
      <c r="BG182" s="140">
        <f>IF(U182="zákl. přenesená",N182,0)</f>
        <v>0</v>
      </c>
      <c r="BH182" s="140">
        <f>IF(U182="sníž. přenesená",N182,0)</f>
        <v>0</v>
      </c>
      <c r="BI182" s="140">
        <f>IF(U182="nulová",N182,0)</f>
        <v>0</v>
      </c>
      <c r="BJ182" s="20" t="s">
        <v>84</v>
      </c>
      <c r="BK182" s="140">
        <f>ROUND(L182*K182,2)</f>
        <v>0</v>
      </c>
      <c r="BL182" s="20" t="s">
        <v>173</v>
      </c>
      <c r="BM182" s="20" t="s">
        <v>630</v>
      </c>
    </row>
    <row r="183" s="1" customFormat="1" ht="49.92" customHeight="1">
      <c r="B183" s="44"/>
      <c r="C183" s="45"/>
      <c r="D183" s="205" t="s">
        <v>177</v>
      </c>
      <c r="E183" s="45"/>
      <c r="F183" s="45"/>
      <c r="G183" s="45"/>
      <c r="H183" s="45"/>
      <c r="I183" s="45"/>
      <c r="J183" s="45"/>
      <c r="K183" s="45"/>
      <c r="L183" s="45"/>
      <c r="M183" s="45"/>
      <c r="N183" s="230">
        <f>BK183</f>
        <v>0</v>
      </c>
      <c r="O183" s="231"/>
      <c r="P183" s="231"/>
      <c r="Q183" s="231"/>
      <c r="R183" s="46"/>
      <c r="T183" s="191"/>
      <c r="U183" s="70"/>
      <c r="V183" s="70"/>
      <c r="W183" s="70"/>
      <c r="X183" s="70"/>
      <c r="Y183" s="70"/>
      <c r="Z183" s="70"/>
      <c r="AA183" s="72"/>
      <c r="AT183" s="20" t="s">
        <v>75</v>
      </c>
      <c r="AU183" s="20" t="s">
        <v>76</v>
      </c>
      <c r="AY183" s="20" t="s">
        <v>178</v>
      </c>
      <c r="BK183" s="140">
        <v>0</v>
      </c>
    </row>
    <row r="184" s="1" customFormat="1" ht="6.96" customHeight="1">
      <c r="B184" s="73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5"/>
    </row>
  </sheetData>
  <sheetProtection sheet="1" formatColumns="0" formatRows="0" objects="1" scenarios="1" spinCount="10" saltValue="8qNGjgFuhwcnu+OItIOsbX+KsRSSvXK5SFkFLtfQz/E+rrUxfIPHjeJi2NCSpN7Ky1RVSLamWIHgMtHrQurkCw==" hashValue="XBuGdo5QWaw2l9nP6542hIfngctdvO62290vvjsQv7eJ376b+pCxtA8jeSnnX36mIc8ESSgyHNadMatQVBKx4w==" algorithmName="SHA-512" password="CC35"/>
  <mergeCells count="24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N119:Q119"/>
    <mergeCell ref="N120:Q120"/>
    <mergeCell ref="N127:Q127"/>
    <mergeCell ref="N144:Q144"/>
    <mergeCell ref="N169:Q169"/>
    <mergeCell ref="N183:Q183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1"/>
      <c r="B1" s="11"/>
      <c r="C1" s="11"/>
      <c r="D1" s="12" t="s">
        <v>1</v>
      </c>
      <c r="E1" s="11"/>
      <c r="F1" s="13" t="s">
        <v>116</v>
      </c>
      <c r="G1" s="13"/>
      <c r="H1" s="152" t="s">
        <v>117</v>
      </c>
      <c r="I1" s="152"/>
      <c r="J1" s="152"/>
      <c r="K1" s="152"/>
      <c r="L1" s="13" t="s">
        <v>118</v>
      </c>
      <c r="M1" s="11"/>
      <c r="N1" s="11"/>
      <c r="O1" s="12" t="s">
        <v>119</v>
      </c>
      <c r="P1" s="11"/>
      <c r="Q1" s="11"/>
      <c r="R1" s="11"/>
      <c r="S1" s="13" t="s">
        <v>120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97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121</v>
      </c>
    </row>
    <row r="4" ht="36.96" customHeight="1">
      <c r="B4" s="24"/>
      <c r="C4" s="25" t="s">
        <v>122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ht="25.44" customHeight="1">
      <c r="B6" s="24"/>
      <c r="C6" s="29"/>
      <c r="D6" s="36" t="s">
        <v>19</v>
      </c>
      <c r="E6" s="29"/>
      <c r="F6" s="153" t="str">
        <f>'Rekapitulace stavby'!K6</f>
        <v>Odvětrání svářecích pracovišť na odloučeném pracovišti Tehov 39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="1" customFormat="1" ht="32.88" customHeight="1">
      <c r="B7" s="44"/>
      <c r="C7" s="45"/>
      <c r="D7" s="33" t="s">
        <v>123</v>
      </c>
      <c r="E7" s="45"/>
      <c r="F7" s="34" t="s">
        <v>762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6" t="s">
        <v>21</v>
      </c>
      <c r="E8" s="45"/>
      <c r="F8" s="31" t="s">
        <v>22</v>
      </c>
      <c r="G8" s="45"/>
      <c r="H8" s="45"/>
      <c r="I8" s="45"/>
      <c r="J8" s="45"/>
      <c r="K8" s="45"/>
      <c r="L8" s="45"/>
      <c r="M8" s="36" t="s">
        <v>23</v>
      </c>
      <c r="N8" s="45"/>
      <c r="O8" s="31" t="s">
        <v>22</v>
      </c>
      <c r="P8" s="45"/>
      <c r="Q8" s="45"/>
      <c r="R8" s="46"/>
    </row>
    <row r="9" s="1" customFormat="1" ht="14.4" customHeight="1">
      <c r="B9" s="44"/>
      <c r="C9" s="45"/>
      <c r="D9" s="36" t="s">
        <v>24</v>
      </c>
      <c r="E9" s="45"/>
      <c r="F9" s="31" t="s">
        <v>25</v>
      </c>
      <c r="G9" s="45"/>
      <c r="H9" s="45"/>
      <c r="I9" s="45"/>
      <c r="J9" s="45"/>
      <c r="K9" s="45"/>
      <c r="L9" s="45"/>
      <c r="M9" s="36" t="s">
        <v>26</v>
      </c>
      <c r="N9" s="45"/>
      <c r="O9" s="154" t="str">
        <f>'Rekapitulace stavby'!AN8</f>
        <v>2. 3. 2018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6" t="s">
        <v>28</v>
      </c>
      <c r="E11" s="45"/>
      <c r="F11" s="45"/>
      <c r="G11" s="45"/>
      <c r="H11" s="45"/>
      <c r="I11" s="45"/>
      <c r="J11" s="45"/>
      <c r="K11" s="45"/>
      <c r="L11" s="45"/>
      <c r="M11" s="36" t="s">
        <v>29</v>
      </c>
      <c r="N11" s="45"/>
      <c r="O11" s="31" t="str">
        <f>IF('Rekapitulace stavby'!AN10="","",'Rekapitulace stavby'!AN10)</f>
        <v/>
      </c>
      <c r="P11" s="31"/>
      <c r="Q11" s="45"/>
      <c r="R11" s="46"/>
    </row>
    <row r="12" s="1" customFormat="1" ht="18" customHeight="1">
      <c r="B12" s="44"/>
      <c r="C12" s="45"/>
      <c r="D12" s="45"/>
      <c r="E12" s="31" t="str">
        <f>IF('Rekapitulace stavby'!E11="","",'Rekapitulace stavby'!E11)</f>
        <v xml:space="preserve"> </v>
      </c>
      <c r="F12" s="45"/>
      <c r="G12" s="45"/>
      <c r="H12" s="45"/>
      <c r="I12" s="45"/>
      <c r="J12" s="45"/>
      <c r="K12" s="45"/>
      <c r="L12" s="45"/>
      <c r="M12" s="36" t="s">
        <v>30</v>
      </c>
      <c r="N12" s="45"/>
      <c r="O12" s="31" t="str">
        <f>IF('Rekapitulace stavby'!AN11="","",'Rekapitulace stavby'!AN11)</f>
        <v/>
      </c>
      <c r="P12" s="31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6" t="s">
        <v>31</v>
      </c>
      <c r="E14" s="45"/>
      <c r="F14" s="45"/>
      <c r="G14" s="45"/>
      <c r="H14" s="45"/>
      <c r="I14" s="45"/>
      <c r="J14" s="45"/>
      <c r="K14" s="45"/>
      <c r="L14" s="45"/>
      <c r="M14" s="36" t="s">
        <v>29</v>
      </c>
      <c r="N14" s="45"/>
      <c r="O14" s="37" t="str">
        <f>IF('Rekapitulace stavby'!AN13="","",'Rekapitulace stavby'!AN13)</f>
        <v>Vyplň údaj</v>
      </c>
      <c r="P14" s="31"/>
      <c r="Q14" s="45"/>
      <c r="R14" s="46"/>
    </row>
    <row r="15" s="1" customFormat="1" ht="18" customHeight="1">
      <c r="B15" s="44"/>
      <c r="C15" s="45"/>
      <c r="D15" s="45"/>
      <c r="E15" s="37" t="str">
        <f>IF('Rekapitulace stavby'!E14="","",'Rekapitulace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30</v>
      </c>
      <c r="N15" s="45"/>
      <c r="O15" s="37" t="str">
        <f>IF('Rekapitulace stavby'!AN14="","",'Rekapitulace stavby'!AN14)</f>
        <v>Vyplň údaj</v>
      </c>
      <c r="P15" s="31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6" t="s">
        <v>33</v>
      </c>
      <c r="E17" s="45"/>
      <c r="F17" s="45"/>
      <c r="G17" s="45"/>
      <c r="H17" s="45"/>
      <c r="I17" s="45"/>
      <c r="J17" s="45"/>
      <c r="K17" s="45"/>
      <c r="L17" s="45"/>
      <c r="M17" s="36" t="s">
        <v>29</v>
      </c>
      <c r="N17" s="45"/>
      <c r="O17" s="31" t="str">
        <f>IF('Rekapitulace stavby'!AN16="","",'Rekapitulace stavby'!AN16)</f>
        <v/>
      </c>
      <c r="P17" s="31"/>
      <c r="Q17" s="45"/>
      <c r="R17" s="46"/>
    </row>
    <row r="18" s="1" customFormat="1" ht="18" customHeight="1">
      <c r="B18" s="44"/>
      <c r="C18" s="45"/>
      <c r="D18" s="45"/>
      <c r="E18" s="31" t="str">
        <f>IF('Rekapitulace stavby'!E17="","",'Rekapitulace stavby'!E17)</f>
        <v xml:space="preserve"> </v>
      </c>
      <c r="F18" s="45"/>
      <c r="G18" s="45"/>
      <c r="H18" s="45"/>
      <c r="I18" s="45"/>
      <c r="J18" s="45"/>
      <c r="K18" s="45"/>
      <c r="L18" s="45"/>
      <c r="M18" s="36" t="s">
        <v>30</v>
      </c>
      <c r="N18" s="45"/>
      <c r="O18" s="31" t="str">
        <f>IF('Rekapitulace stavby'!AN17="","",'Rekapitulace stavby'!AN17)</f>
        <v/>
      </c>
      <c r="P18" s="31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6" t="s">
        <v>35</v>
      </c>
      <c r="E20" s="45"/>
      <c r="F20" s="45"/>
      <c r="G20" s="45"/>
      <c r="H20" s="45"/>
      <c r="I20" s="45"/>
      <c r="J20" s="45"/>
      <c r="K20" s="45"/>
      <c r="L20" s="45"/>
      <c r="M20" s="36" t="s">
        <v>29</v>
      </c>
      <c r="N20" s="45"/>
      <c r="O20" s="31" t="str">
        <f>IF('Rekapitulace stavby'!AN19="","",'Rekapitulace stavby'!AN19)</f>
        <v/>
      </c>
      <c r="P20" s="31"/>
      <c r="Q20" s="45"/>
      <c r="R20" s="46"/>
    </row>
    <row r="21" s="1" customFormat="1" ht="18" customHeight="1">
      <c r="B21" s="44"/>
      <c r="C21" s="45"/>
      <c r="D21" s="45"/>
      <c r="E21" s="31" t="str">
        <f>IF('Rekapitulace stavby'!E20="","",'Rekapitulace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30</v>
      </c>
      <c r="N21" s="45"/>
      <c r="O21" s="31" t="str">
        <f>IF('Rekapitulace stavby'!AN20="","",'Rekapitulace stavby'!AN20)</f>
        <v/>
      </c>
      <c r="P21" s="31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6" t="s">
        <v>36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40" t="s">
        <v>22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56" t="s">
        <v>125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="1" customFormat="1" ht="14.4" customHeight="1">
      <c r="B28" s="44"/>
      <c r="C28" s="45"/>
      <c r="D28" s="42" t="s">
        <v>110</v>
      </c>
      <c r="E28" s="45"/>
      <c r="F28" s="45"/>
      <c r="G28" s="45"/>
      <c r="H28" s="45"/>
      <c r="I28" s="45"/>
      <c r="J28" s="45"/>
      <c r="K28" s="45"/>
      <c r="L28" s="45"/>
      <c r="M28" s="43">
        <f>N104</f>
        <v>0</v>
      </c>
      <c r="N28" s="43"/>
      <c r="O28" s="43"/>
      <c r="P28" s="43"/>
      <c r="Q28" s="45"/>
      <c r="R28" s="46"/>
    </row>
    <row r="29" s="1" customFormat="1" ht="6.9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="1" customFormat="1" ht="25.44" customHeight="1">
      <c r="B30" s="44"/>
      <c r="C30" s="45"/>
      <c r="D30" s="157" t="s">
        <v>39</v>
      </c>
      <c r="E30" s="45"/>
      <c r="F30" s="45"/>
      <c r="G30" s="45"/>
      <c r="H30" s="45"/>
      <c r="I30" s="45"/>
      <c r="J30" s="45"/>
      <c r="K30" s="45"/>
      <c r="L30" s="45"/>
      <c r="M30" s="158">
        <f>ROUND(M27+M28,2)</f>
        <v>0</v>
      </c>
      <c r="N30" s="45"/>
      <c r="O30" s="45"/>
      <c r="P30" s="45"/>
      <c r="Q30" s="45"/>
      <c r="R30" s="46"/>
    </row>
    <row r="31" s="1" customFormat="1" ht="6.96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="1" customFormat="1" ht="14.4" customHeight="1">
      <c r="B32" s="44"/>
      <c r="C32" s="45"/>
      <c r="D32" s="52" t="s">
        <v>40</v>
      </c>
      <c r="E32" s="52" t="s">
        <v>41</v>
      </c>
      <c r="F32" s="53">
        <v>0.20999999999999999</v>
      </c>
      <c r="G32" s="159" t="s">
        <v>42</v>
      </c>
      <c r="H32" s="160">
        <f>(SUM(BE104:BE111)+SUM(BE129:BE239))</f>
        <v>0</v>
      </c>
      <c r="I32" s="45"/>
      <c r="J32" s="45"/>
      <c r="K32" s="45"/>
      <c r="L32" s="45"/>
      <c r="M32" s="160">
        <f>ROUND((SUM(BE104:BE111)+SUM(BE129:BE239)), 2)*F32</f>
        <v>0</v>
      </c>
      <c r="N32" s="45"/>
      <c r="O32" s="45"/>
      <c r="P32" s="45"/>
      <c r="Q32" s="45"/>
      <c r="R32" s="46"/>
    </row>
    <row r="33" s="1" customFormat="1" ht="14.4" customHeight="1">
      <c r="B33" s="44"/>
      <c r="C33" s="45"/>
      <c r="D33" s="45"/>
      <c r="E33" s="52" t="s">
        <v>43</v>
      </c>
      <c r="F33" s="53">
        <v>0.14999999999999999</v>
      </c>
      <c r="G33" s="159" t="s">
        <v>42</v>
      </c>
      <c r="H33" s="160">
        <f>(SUM(BF104:BF111)+SUM(BF129:BF239))</f>
        <v>0</v>
      </c>
      <c r="I33" s="45"/>
      <c r="J33" s="45"/>
      <c r="K33" s="45"/>
      <c r="L33" s="45"/>
      <c r="M33" s="160">
        <f>ROUND((SUM(BF104:BF111)+SUM(BF129:BF239)), 2)*F33</f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44</v>
      </c>
      <c r="F34" s="53">
        <v>0.20999999999999999</v>
      </c>
      <c r="G34" s="159" t="s">
        <v>42</v>
      </c>
      <c r="H34" s="160">
        <f>(SUM(BG104:BG111)+SUM(BG129:BG239))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45</v>
      </c>
      <c r="F35" s="53">
        <v>0.14999999999999999</v>
      </c>
      <c r="G35" s="159" t="s">
        <v>42</v>
      </c>
      <c r="H35" s="160">
        <f>(SUM(BH104:BH111)+SUM(BH129:BH239))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46</v>
      </c>
      <c r="F36" s="53">
        <v>0</v>
      </c>
      <c r="G36" s="159" t="s">
        <v>42</v>
      </c>
      <c r="H36" s="160">
        <f>(SUM(BI104:BI111)+SUM(BI129:BI239))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="1" customFormat="1" ht="6.96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="1" customFormat="1" ht="25.44" customHeight="1">
      <c r="B38" s="44"/>
      <c r="C38" s="149"/>
      <c r="D38" s="161" t="s">
        <v>47</v>
      </c>
      <c r="E38" s="101"/>
      <c r="F38" s="101"/>
      <c r="G38" s="162" t="s">
        <v>48</v>
      </c>
      <c r="H38" s="163" t="s">
        <v>49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50</v>
      </c>
      <c r="E50" s="65"/>
      <c r="F50" s="65"/>
      <c r="G50" s="65"/>
      <c r="H50" s="66"/>
      <c r="I50" s="45"/>
      <c r="J50" s="64" t="s">
        <v>51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52</v>
      </c>
      <c r="E59" s="70"/>
      <c r="F59" s="70"/>
      <c r="G59" s="71" t="s">
        <v>53</v>
      </c>
      <c r="H59" s="72"/>
      <c r="I59" s="45"/>
      <c r="J59" s="69" t="s">
        <v>52</v>
      </c>
      <c r="K59" s="70"/>
      <c r="L59" s="70"/>
      <c r="M59" s="70"/>
      <c r="N59" s="71" t="s">
        <v>53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54</v>
      </c>
      <c r="E61" s="65"/>
      <c r="F61" s="65"/>
      <c r="G61" s="65"/>
      <c r="H61" s="66"/>
      <c r="I61" s="45"/>
      <c r="J61" s="64" t="s">
        <v>55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52</v>
      </c>
      <c r="E70" s="70"/>
      <c r="F70" s="70"/>
      <c r="G70" s="71" t="s">
        <v>53</v>
      </c>
      <c r="H70" s="72"/>
      <c r="I70" s="45"/>
      <c r="J70" s="69" t="s">
        <v>52</v>
      </c>
      <c r="K70" s="70"/>
      <c r="L70" s="70"/>
      <c r="M70" s="70"/>
      <c r="N70" s="71" t="s">
        <v>53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="1" customFormat="1" ht="36.96" customHeight="1">
      <c r="B76" s="44"/>
      <c r="C76" s="25" t="s">
        <v>126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="1" customFormat="1" ht="30" customHeight="1">
      <c r="B78" s="44"/>
      <c r="C78" s="36" t="s">
        <v>19</v>
      </c>
      <c r="D78" s="45"/>
      <c r="E78" s="45"/>
      <c r="F78" s="153" t="str">
        <f>F6</f>
        <v>Odvětrání svářecích pracovišť na odloučeném pracovišti Tehov 39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="1" customFormat="1" ht="36.96" customHeight="1">
      <c r="B79" s="44"/>
      <c r="C79" s="83" t="s">
        <v>123</v>
      </c>
      <c r="D79" s="45"/>
      <c r="E79" s="45"/>
      <c r="F79" s="85" t="str">
        <f>F7</f>
        <v>04 - VZT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="1" customFormat="1" ht="18" customHeight="1">
      <c r="B81" s="44"/>
      <c r="C81" s="36" t="s">
        <v>24</v>
      </c>
      <c r="D81" s="45"/>
      <c r="E81" s="45"/>
      <c r="F81" s="31" t="str">
        <f>F9</f>
        <v xml:space="preserve"> </v>
      </c>
      <c r="G81" s="45"/>
      <c r="H81" s="45"/>
      <c r="I81" s="45"/>
      <c r="J81" s="45"/>
      <c r="K81" s="36" t="s">
        <v>26</v>
      </c>
      <c r="L81" s="45"/>
      <c r="M81" s="88" t="str">
        <f>IF(O9="","",O9)</f>
        <v>2. 3. 2018</v>
      </c>
      <c r="N81" s="88"/>
      <c r="O81" s="88"/>
      <c r="P81" s="88"/>
      <c r="Q81" s="45"/>
      <c r="R81" s="46"/>
      <c r="T81" s="169"/>
      <c r="U81" s="169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="1" customFormat="1">
      <c r="B83" s="44"/>
      <c r="C83" s="36" t="s">
        <v>28</v>
      </c>
      <c r="D83" s="45"/>
      <c r="E83" s="45"/>
      <c r="F83" s="31" t="str">
        <f>E12</f>
        <v xml:space="preserve"> </v>
      </c>
      <c r="G83" s="45"/>
      <c r="H83" s="45"/>
      <c r="I83" s="45"/>
      <c r="J83" s="45"/>
      <c r="K83" s="36" t="s">
        <v>33</v>
      </c>
      <c r="L83" s="45"/>
      <c r="M83" s="31" t="str">
        <f>E18</f>
        <v xml:space="preserve"> </v>
      </c>
      <c r="N83" s="31"/>
      <c r="O83" s="31"/>
      <c r="P83" s="31"/>
      <c r="Q83" s="31"/>
      <c r="R83" s="46"/>
      <c r="T83" s="169"/>
      <c r="U83" s="169"/>
    </row>
    <row r="84" s="1" customFormat="1" ht="14.4" customHeight="1">
      <c r="B84" s="44"/>
      <c r="C84" s="36" t="s">
        <v>31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35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="1" customFormat="1" ht="29.28" customHeight="1">
      <c r="B86" s="44"/>
      <c r="C86" s="170" t="s">
        <v>127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128</v>
      </c>
      <c r="O86" s="149"/>
      <c r="P86" s="149"/>
      <c r="Q86" s="149"/>
      <c r="R86" s="46"/>
      <c r="T86" s="169"/>
      <c r="U86" s="169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="1" customFormat="1" ht="29.28" customHeight="1">
      <c r="B88" s="44"/>
      <c r="C88" s="171" t="s">
        <v>129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N129</f>
        <v>0</v>
      </c>
      <c r="O88" s="172"/>
      <c r="P88" s="172"/>
      <c r="Q88" s="172"/>
      <c r="R88" s="46"/>
      <c r="T88" s="169"/>
      <c r="U88" s="169"/>
      <c r="AU88" s="20" t="s">
        <v>130</v>
      </c>
    </row>
    <row r="89" s="6" customFormat="1" ht="24.96" customHeight="1">
      <c r="B89" s="173"/>
      <c r="C89" s="174"/>
      <c r="D89" s="175" t="s">
        <v>763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N130</f>
        <v>0</v>
      </c>
      <c r="O89" s="174"/>
      <c r="P89" s="174"/>
      <c r="Q89" s="174"/>
      <c r="R89" s="177"/>
      <c r="T89" s="178"/>
      <c r="U89" s="178"/>
    </row>
    <row r="90" s="6" customFormat="1" ht="24.96" customHeight="1">
      <c r="B90" s="173"/>
      <c r="C90" s="174"/>
      <c r="D90" s="175" t="s">
        <v>764</v>
      </c>
      <c r="E90" s="174"/>
      <c r="F90" s="174"/>
      <c r="G90" s="174"/>
      <c r="H90" s="174"/>
      <c r="I90" s="174"/>
      <c r="J90" s="174"/>
      <c r="K90" s="174"/>
      <c r="L90" s="174"/>
      <c r="M90" s="174"/>
      <c r="N90" s="176">
        <f>N135</f>
        <v>0</v>
      </c>
      <c r="O90" s="174"/>
      <c r="P90" s="174"/>
      <c r="Q90" s="174"/>
      <c r="R90" s="177"/>
      <c r="T90" s="178"/>
      <c r="U90" s="178"/>
    </row>
    <row r="91" s="6" customFormat="1" ht="24.96" customHeight="1">
      <c r="B91" s="173"/>
      <c r="C91" s="174"/>
      <c r="D91" s="175" t="s">
        <v>765</v>
      </c>
      <c r="E91" s="174"/>
      <c r="F91" s="174"/>
      <c r="G91" s="174"/>
      <c r="H91" s="174"/>
      <c r="I91" s="174"/>
      <c r="J91" s="174"/>
      <c r="K91" s="174"/>
      <c r="L91" s="174"/>
      <c r="M91" s="174"/>
      <c r="N91" s="176">
        <f>N140</f>
        <v>0</v>
      </c>
      <c r="O91" s="174"/>
      <c r="P91" s="174"/>
      <c r="Q91" s="174"/>
      <c r="R91" s="177"/>
      <c r="T91" s="178"/>
      <c r="U91" s="178"/>
    </row>
    <row r="92" s="6" customFormat="1" ht="24.96" customHeight="1">
      <c r="B92" s="173"/>
      <c r="C92" s="174"/>
      <c r="D92" s="175" t="s">
        <v>766</v>
      </c>
      <c r="E92" s="174"/>
      <c r="F92" s="174"/>
      <c r="G92" s="174"/>
      <c r="H92" s="174"/>
      <c r="I92" s="174"/>
      <c r="J92" s="174"/>
      <c r="K92" s="174"/>
      <c r="L92" s="174"/>
      <c r="M92" s="174"/>
      <c r="N92" s="176">
        <f>N145</f>
        <v>0</v>
      </c>
      <c r="O92" s="174"/>
      <c r="P92" s="174"/>
      <c r="Q92" s="174"/>
      <c r="R92" s="177"/>
      <c r="T92" s="178"/>
      <c r="U92" s="178"/>
    </row>
    <row r="93" s="6" customFormat="1" ht="24.96" customHeight="1">
      <c r="B93" s="173"/>
      <c r="C93" s="174"/>
      <c r="D93" s="175" t="s">
        <v>767</v>
      </c>
      <c r="E93" s="174"/>
      <c r="F93" s="174"/>
      <c r="G93" s="174"/>
      <c r="H93" s="174"/>
      <c r="I93" s="174"/>
      <c r="J93" s="174"/>
      <c r="K93" s="174"/>
      <c r="L93" s="174"/>
      <c r="M93" s="174"/>
      <c r="N93" s="176">
        <f>N158</f>
        <v>0</v>
      </c>
      <c r="O93" s="174"/>
      <c r="P93" s="174"/>
      <c r="Q93" s="174"/>
      <c r="R93" s="177"/>
      <c r="T93" s="178"/>
      <c r="U93" s="178"/>
    </row>
    <row r="94" s="6" customFormat="1" ht="24.96" customHeight="1">
      <c r="B94" s="173"/>
      <c r="C94" s="174"/>
      <c r="D94" s="175" t="s">
        <v>768</v>
      </c>
      <c r="E94" s="174"/>
      <c r="F94" s="174"/>
      <c r="G94" s="174"/>
      <c r="H94" s="174"/>
      <c r="I94" s="174"/>
      <c r="J94" s="174"/>
      <c r="K94" s="174"/>
      <c r="L94" s="174"/>
      <c r="M94" s="174"/>
      <c r="N94" s="176">
        <f>N170</f>
        <v>0</v>
      </c>
      <c r="O94" s="174"/>
      <c r="P94" s="174"/>
      <c r="Q94" s="174"/>
      <c r="R94" s="177"/>
      <c r="T94" s="178"/>
      <c r="U94" s="178"/>
    </row>
    <row r="95" s="6" customFormat="1" ht="24.96" customHeight="1">
      <c r="B95" s="173"/>
      <c r="C95" s="174"/>
      <c r="D95" s="175" t="s">
        <v>769</v>
      </c>
      <c r="E95" s="174"/>
      <c r="F95" s="174"/>
      <c r="G95" s="174"/>
      <c r="H95" s="174"/>
      <c r="I95" s="174"/>
      <c r="J95" s="174"/>
      <c r="K95" s="174"/>
      <c r="L95" s="174"/>
      <c r="M95" s="174"/>
      <c r="N95" s="176">
        <f>N178</f>
        <v>0</v>
      </c>
      <c r="O95" s="174"/>
      <c r="P95" s="174"/>
      <c r="Q95" s="174"/>
      <c r="R95" s="177"/>
      <c r="T95" s="178"/>
      <c r="U95" s="178"/>
    </row>
    <row r="96" s="6" customFormat="1" ht="24.96" customHeight="1">
      <c r="B96" s="173"/>
      <c r="C96" s="174"/>
      <c r="D96" s="175" t="s">
        <v>770</v>
      </c>
      <c r="E96" s="174"/>
      <c r="F96" s="174"/>
      <c r="G96" s="174"/>
      <c r="H96" s="174"/>
      <c r="I96" s="174"/>
      <c r="J96" s="174"/>
      <c r="K96" s="174"/>
      <c r="L96" s="174"/>
      <c r="M96" s="174"/>
      <c r="N96" s="176">
        <f>N186</f>
        <v>0</v>
      </c>
      <c r="O96" s="174"/>
      <c r="P96" s="174"/>
      <c r="Q96" s="174"/>
      <c r="R96" s="177"/>
      <c r="T96" s="178"/>
      <c r="U96" s="178"/>
    </row>
    <row r="97" s="6" customFormat="1" ht="24.96" customHeight="1">
      <c r="B97" s="173"/>
      <c r="C97" s="174"/>
      <c r="D97" s="175" t="s">
        <v>771</v>
      </c>
      <c r="E97" s="174"/>
      <c r="F97" s="174"/>
      <c r="G97" s="174"/>
      <c r="H97" s="174"/>
      <c r="I97" s="174"/>
      <c r="J97" s="174"/>
      <c r="K97" s="174"/>
      <c r="L97" s="174"/>
      <c r="M97" s="174"/>
      <c r="N97" s="176">
        <f>N197</f>
        <v>0</v>
      </c>
      <c r="O97" s="174"/>
      <c r="P97" s="174"/>
      <c r="Q97" s="174"/>
      <c r="R97" s="177"/>
      <c r="T97" s="178"/>
      <c r="U97" s="178"/>
    </row>
    <row r="98" s="6" customFormat="1" ht="24.96" customHeight="1">
      <c r="B98" s="173"/>
      <c r="C98" s="174"/>
      <c r="D98" s="175" t="s">
        <v>772</v>
      </c>
      <c r="E98" s="174"/>
      <c r="F98" s="174"/>
      <c r="G98" s="174"/>
      <c r="H98" s="174"/>
      <c r="I98" s="174"/>
      <c r="J98" s="174"/>
      <c r="K98" s="174"/>
      <c r="L98" s="174"/>
      <c r="M98" s="174"/>
      <c r="N98" s="176">
        <f>N209</f>
        <v>0</v>
      </c>
      <c r="O98" s="174"/>
      <c r="P98" s="174"/>
      <c r="Q98" s="174"/>
      <c r="R98" s="177"/>
      <c r="T98" s="178"/>
      <c r="U98" s="178"/>
    </row>
    <row r="99" s="6" customFormat="1" ht="24.96" customHeight="1">
      <c r="B99" s="173"/>
      <c r="C99" s="174"/>
      <c r="D99" s="175" t="s">
        <v>773</v>
      </c>
      <c r="E99" s="174"/>
      <c r="F99" s="174"/>
      <c r="G99" s="174"/>
      <c r="H99" s="174"/>
      <c r="I99" s="174"/>
      <c r="J99" s="174"/>
      <c r="K99" s="174"/>
      <c r="L99" s="174"/>
      <c r="M99" s="174"/>
      <c r="N99" s="176">
        <f>N213</f>
        <v>0</v>
      </c>
      <c r="O99" s="174"/>
      <c r="P99" s="174"/>
      <c r="Q99" s="174"/>
      <c r="R99" s="177"/>
      <c r="T99" s="178"/>
      <c r="U99" s="178"/>
    </row>
    <row r="100" s="6" customFormat="1" ht="24.96" customHeight="1">
      <c r="B100" s="173"/>
      <c r="C100" s="174"/>
      <c r="D100" s="175" t="s">
        <v>774</v>
      </c>
      <c r="E100" s="174"/>
      <c r="F100" s="174"/>
      <c r="G100" s="174"/>
      <c r="H100" s="174"/>
      <c r="I100" s="174"/>
      <c r="J100" s="174"/>
      <c r="K100" s="174"/>
      <c r="L100" s="174"/>
      <c r="M100" s="174"/>
      <c r="N100" s="176">
        <f>N217</f>
        <v>0</v>
      </c>
      <c r="O100" s="174"/>
      <c r="P100" s="174"/>
      <c r="Q100" s="174"/>
      <c r="R100" s="177"/>
      <c r="T100" s="178"/>
      <c r="U100" s="178"/>
    </row>
    <row r="101" s="6" customFormat="1" ht="24.96" customHeight="1">
      <c r="B101" s="173"/>
      <c r="C101" s="174"/>
      <c r="D101" s="175" t="s">
        <v>775</v>
      </c>
      <c r="E101" s="174"/>
      <c r="F101" s="174"/>
      <c r="G101" s="174"/>
      <c r="H101" s="174"/>
      <c r="I101" s="174"/>
      <c r="J101" s="174"/>
      <c r="K101" s="174"/>
      <c r="L101" s="174"/>
      <c r="M101" s="174"/>
      <c r="N101" s="176">
        <f>N225</f>
        <v>0</v>
      </c>
      <c r="O101" s="174"/>
      <c r="P101" s="174"/>
      <c r="Q101" s="174"/>
      <c r="R101" s="177"/>
      <c r="T101" s="178"/>
      <c r="U101" s="178"/>
    </row>
    <row r="102" s="6" customFormat="1" ht="24.96" customHeight="1">
      <c r="B102" s="173"/>
      <c r="C102" s="174"/>
      <c r="D102" s="175" t="s">
        <v>776</v>
      </c>
      <c r="E102" s="174"/>
      <c r="F102" s="174"/>
      <c r="G102" s="174"/>
      <c r="H102" s="174"/>
      <c r="I102" s="174"/>
      <c r="J102" s="174"/>
      <c r="K102" s="174"/>
      <c r="L102" s="174"/>
      <c r="M102" s="174"/>
      <c r="N102" s="176">
        <f>N232</f>
        <v>0</v>
      </c>
      <c r="O102" s="174"/>
      <c r="P102" s="174"/>
      <c r="Q102" s="174"/>
      <c r="R102" s="177"/>
      <c r="T102" s="178"/>
      <c r="U102" s="178"/>
    </row>
    <row r="103" s="1" customFormat="1" ht="21.84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6"/>
      <c r="T103" s="169"/>
      <c r="U103" s="169"/>
    </row>
    <row r="104" s="1" customFormat="1" ht="29.28" customHeight="1">
      <c r="B104" s="44"/>
      <c r="C104" s="171" t="s">
        <v>136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172">
        <f>ROUND(N105+N106+N107+N108+N109+N110,2)</f>
        <v>0</v>
      </c>
      <c r="O104" s="183"/>
      <c r="P104" s="183"/>
      <c r="Q104" s="183"/>
      <c r="R104" s="46"/>
      <c r="T104" s="184"/>
      <c r="U104" s="185" t="s">
        <v>40</v>
      </c>
    </row>
    <row r="105" s="1" customFormat="1" ht="18" customHeight="1">
      <c r="B105" s="44"/>
      <c r="C105" s="45"/>
      <c r="D105" s="141" t="s">
        <v>137</v>
      </c>
      <c r="E105" s="134"/>
      <c r="F105" s="134"/>
      <c r="G105" s="134"/>
      <c r="H105" s="134"/>
      <c r="I105" s="45"/>
      <c r="J105" s="45"/>
      <c r="K105" s="45"/>
      <c r="L105" s="45"/>
      <c r="M105" s="45"/>
      <c r="N105" s="135">
        <f>ROUND(N88*T105,2)</f>
        <v>0</v>
      </c>
      <c r="O105" s="136"/>
      <c r="P105" s="136"/>
      <c r="Q105" s="136"/>
      <c r="R105" s="46"/>
      <c r="S105" s="186"/>
      <c r="T105" s="187"/>
      <c r="U105" s="188" t="s">
        <v>41</v>
      </c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9" t="s">
        <v>138</v>
      </c>
      <c r="AZ105" s="186"/>
      <c r="BA105" s="186"/>
      <c r="BB105" s="186"/>
      <c r="BC105" s="186"/>
      <c r="BD105" s="186"/>
      <c r="BE105" s="190">
        <f>IF(U105="základní",N105,0)</f>
        <v>0</v>
      </c>
      <c r="BF105" s="190">
        <f>IF(U105="snížená",N105,0)</f>
        <v>0</v>
      </c>
      <c r="BG105" s="190">
        <f>IF(U105="zákl. přenesená",N105,0)</f>
        <v>0</v>
      </c>
      <c r="BH105" s="190">
        <f>IF(U105="sníž. přenesená",N105,0)</f>
        <v>0</v>
      </c>
      <c r="BI105" s="190">
        <f>IF(U105="nulová",N105,0)</f>
        <v>0</v>
      </c>
      <c r="BJ105" s="189" t="s">
        <v>84</v>
      </c>
      <c r="BK105" s="186"/>
      <c r="BL105" s="186"/>
      <c r="BM105" s="186"/>
    </row>
    <row r="106" s="1" customFormat="1" ht="18" customHeight="1">
      <c r="B106" s="44"/>
      <c r="C106" s="45"/>
      <c r="D106" s="141" t="s">
        <v>139</v>
      </c>
      <c r="E106" s="134"/>
      <c r="F106" s="134"/>
      <c r="G106" s="134"/>
      <c r="H106" s="134"/>
      <c r="I106" s="45"/>
      <c r="J106" s="45"/>
      <c r="K106" s="45"/>
      <c r="L106" s="45"/>
      <c r="M106" s="45"/>
      <c r="N106" s="135">
        <f>ROUND(N88*T106,2)</f>
        <v>0</v>
      </c>
      <c r="O106" s="136"/>
      <c r="P106" s="136"/>
      <c r="Q106" s="136"/>
      <c r="R106" s="46"/>
      <c r="S106" s="186"/>
      <c r="T106" s="187"/>
      <c r="U106" s="188" t="s">
        <v>41</v>
      </c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9" t="s">
        <v>138</v>
      </c>
      <c r="AZ106" s="186"/>
      <c r="BA106" s="186"/>
      <c r="BB106" s="186"/>
      <c r="BC106" s="186"/>
      <c r="BD106" s="186"/>
      <c r="BE106" s="190">
        <f>IF(U106="základní",N106,0)</f>
        <v>0</v>
      </c>
      <c r="BF106" s="190">
        <f>IF(U106="snížená",N106,0)</f>
        <v>0</v>
      </c>
      <c r="BG106" s="190">
        <f>IF(U106="zákl. přenesená",N106,0)</f>
        <v>0</v>
      </c>
      <c r="BH106" s="190">
        <f>IF(U106="sníž. přenesená",N106,0)</f>
        <v>0</v>
      </c>
      <c r="BI106" s="190">
        <f>IF(U106="nulová",N106,0)</f>
        <v>0</v>
      </c>
      <c r="BJ106" s="189" t="s">
        <v>84</v>
      </c>
      <c r="BK106" s="186"/>
      <c r="BL106" s="186"/>
      <c r="BM106" s="186"/>
    </row>
    <row r="107" s="1" customFormat="1" ht="18" customHeight="1">
      <c r="B107" s="44"/>
      <c r="C107" s="45"/>
      <c r="D107" s="141" t="s">
        <v>140</v>
      </c>
      <c r="E107" s="134"/>
      <c r="F107" s="134"/>
      <c r="G107" s="134"/>
      <c r="H107" s="134"/>
      <c r="I107" s="45"/>
      <c r="J107" s="45"/>
      <c r="K107" s="45"/>
      <c r="L107" s="45"/>
      <c r="M107" s="45"/>
      <c r="N107" s="135">
        <f>ROUND(N88*T107,2)</f>
        <v>0</v>
      </c>
      <c r="O107" s="136"/>
      <c r="P107" s="136"/>
      <c r="Q107" s="136"/>
      <c r="R107" s="46"/>
      <c r="S107" s="186"/>
      <c r="T107" s="187"/>
      <c r="U107" s="188" t="s">
        <v>41</v>
      </c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9" t="s">
        <v>138</v>
      </c>
      <c r="AZ107" s="186"/>
      <c r="BA107" s="186"/>
      <c r="BB107" s="186"/>
      <c r="BC107" s="186"/>
      <c r="BD107" s="186"/>
      <c r="BE107" s="190">
        <f>IF(U107="základní",N107,0)</f>
        <v>0</v>
      </c>
      <c r="BF107" s="190">
        <f>IF(U107="snížená",N107,0)</f>
        <v>0</v>
      </c>
      <c r="BG107" s="190">
        <f>IF(U107="zákl. přenesená",N107,0)</f>
        <v>0</v>
      </c>
      <c r="BH107" s="190">
        <f>IF(U107="sníž. přenesená",N107,0)</f>
        <v>0</v>
      </c>
      <c r="BI107" s="190">
        <f>IF(U107="nulová",N107,0)</f>
        <v>0</v>
      </c>
      <c r="BJ107" s="189" t="s">
        <v>84</v>
      </c>
      <c r="BK107" s="186"/>
      <c r="BL107" s="186"/>
      <c r="BM107" s="186"/>
    </row>
    <row r="108" s="1" customFormat="1" ht="18" customHeight="1">
      <c r="B108" s="44"/>
      <c r="C108" s="45"/>
      <c r="D108" s="141" t="s">
        <v>141</v>
      </c>
      <c r="E108" s="134"/>
      <c r="F108" s="134"/>
      <c r="G108" s="134"/>
      <c r="H108" s="134"/>
      <c r="I108" s="45"/>
      <c r="J108" s="45"/>
      <c r="K108" s="45"/>
      <c r="L108" s="45"/>
      <c r="M108" s="45"/>
      <c r="N108" s="135">
        <f>ROUND(N88*T108,2)</f>
        <v>0</v>
      </c>
      <c r="O108" s="136"/>
      <c r="P108" s="136"/>
      <c r="Q108" s="136"/>
      <c r="R108" s="46"/>
      <c r="S108" s="186"/>
      <c r="T108" s="187"/>
      <c r="U108" s="188" t="s">
        <v>41</v>
      </c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9" t="s">
        <v>138</v>
      </c>
      <c r="AZ108" s="186"/>
      <c r="BA108" s="186"/>
      <c r="BB108" s="186"/>
      <c r="BC108" s="186"/>
      <c r="BD108" s="186"/>
      <c r="BE108" s="190">
        <f>IF(U108="základní",N108,0)</f>
        <v>0</v>
      </c>
      <c r="BF108" s="190">
        <f>IF(U108="snížená",N108,0)</f>
        <v>0</v>
      </c>
      <c r="BG108" s="190">
        <f>IF(U108="zákl. přenesená",N108,0)</f>
        <v>0</v>
      </c>
      <c r="BH108" s="190">
        <f>IF(U108="sníž. přenesená",N108,0)</f>
        <v>0</v>
      </c>
      <c r="BI108" s="190">
        <f>IF(U108="nulová",N108,0)</f>
        <v>0</v>
      </c>
      <c r="BJ108" s="189" t="s">
        <v>84</v>
      </c>
      <c r="BK108" s="186"/>
      <c r="BL108" s="186"/>
      <c r="BM108" s="186"/>
    </row>
    <row r="109" s="1" customFormat="1" ht="18" customHeight="1">
      <c r="B109" s="44"/>
      <c r="C109" s="45"/>
      <c r="D109" s="141" t="s">
        <v>142</v>
      </c>
      <c r="E109" s="134"/>
      <c r="F109" s="134"/>
      <c r="G109" s="134"/>
      <c r="H109" s="134"/>
      <c r="I109" s="45"/>
      <c r="J109" s="45"/>
      <c r="K109" s="45"/>
      <c r="L109" s="45"/>
      <c r="M109" s="45"/>
      <c r="N109" s="135">
        <f>ROUND(N88*T109,2)</f>
        <v>0</v>
      </c>
      <c r="O109" s="136"/>
      <c r="P109" s="136"/>
      <c r="Q109" s="136"/>
      <c r="R109" s="46"/>
      <c r="S109" s="186"/>
      <c r="T109" s="187"/>
      <c r="U109" s="188" t="s">
        <v>41</v>
      </c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9" t="s">
        <v>138</v>
      </c>
      <c r="AZ109" s="186"/>
      <c r="BA109" s="186"/>
      <c r="BB109" s="186"/>
      <c r="BC109" s="186"/>
      <c r="BD109" s="186"/>
      <c r="BE109" s="190">
        <f>IF(U109="základní",N109,0)</f>
        <v>0</v>
      </c>
      <c r="BF109" s="190">
        <f>IF(U109="snížená",N109,0)</f>
        <v>0</v>
      </c>
      <c r="BG109" s="190">
        <f>IF(U109="zákl. přenesená",N109,0)</f>
        <v>0</v>
      </c>
      <c r="BH109" s="190">
        <f>IF(U109="sníž. přenesená",N109,0)</f>
        <v>0</v>
      </c>
      <c r="BI109" s="190">
        <f>IF(U109="nulová",N109,0)</f>
        <v>0</v>
      </c>
      <c r="BJ109" s="189" t="s">
        <v>84</v>
      </c>
      <c r="BK109" s="186"/>
      <c r="BL109" s="186"/>
      <c r="BM109" s="186"/>
    </row>
    <row r="110" s="1" customFormat="1" ht="18" customHeight="1">
      <c r="B110" s="44"/>
      <c r="C110" s="45"/>
      <c r="D110" s="134" t="s">
        <v>143</v>
      </c>
      <c r="E110" s="45"/>
      <c r="F110" s="45"/>
      <c r="G110" s="45"/>
      <c r="H110" s="45"/>
      <c r="I110" s="45"/>
      <c r="J110" s="45"/>
      <c r="K110" s="45"/>
      <c r="L110" s="45"/>
      <c r="M110" s="45"/>
      <c r="N110" s="135">
        <f>ROUND(N88*T110,2)</f>
        <v>0</v>
      </c>
      <c r="O110" s="136"/>
      <c r="P110" s="136"/>
      <c r="Q110" s="136"/>
      <c r="R110" s="46"/>
      <c r="S110" s="186"/>
      <c r="T110" s="191"/>
      <c r="U110" s="192" t="s">
        <v>41</v>
      </c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186"/>
      <c r="AX110" s="186"/>
      <c r="AY110" s="189" t="s">
        <v>144</v>
      </c>
      <c r="AZ110" s="186"/>
      <c r="BA110" s="186"/>
      <c r="BB110" s="186"/>
      <c r="BC110" s="186"/>
      <c r="BD110" s="186"/>
      <c r="BE110" s="190">
        <f>IF(U110="základní",N110,0)</f>
        <v>0</v>
      </c>
      <c r="BF110" s="190">
        <f>IF(U110="snížená",N110,0)</f>
        <v>0</v>
      </c>
      <c r="BG110" s="190">
        <f>IF(U110="zákl. přenesená",N110,0)</f>
        <v>0</v>
      </c>
      <c r="BH110" s="190">
        <f>IF(U110="sníž. přenesená",N110,0)</f>
        <v>0</v>
      </c>
      <c r="BI110" s="190">
        <f>IF(U110="nulová",N110,0)</f>
        <v>0</v>
      </c>
      <c r="BJ110" s="189" t="s">
        <v>84</v>
      </c>
      <c r="BK110" s="186"/>
      <c r="BL110" s="186"/>
      <c r="BM110" s="186"/>
    </row>
    <row r="111" s="1" customForma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  <c r="T111" s="169"/>
      <c r="U111" s="169"/>
    </row>
    <row r="112" s="1" customFormat="1" ht="29.28" customHeight="1">
      <c r="B112" s="44"/>
      <c r="C112" s="148" t="s">
        <v>115</v>
      </c>
      <c r="D112" s="149"/>
      <c r="E112" s="149"/>
      <c r="F112" s="149"/>
      <c r="G112" s="149"/>
      <c r="H112" s="149"/>
      <c r="I112" s="149"/>
      <c r="J112" s="149"/>
      <c r="K112" s="149"/>
      <c r="L112" s="150">
        <f>ROUND(SUM(N88+N104),2)</f>
        <v>0</v>
      </c>
      <c r="M112" s="150"/>
      <c r="N112" s="150"/>
      <c r="O112" s="150"/>
      <c r="P112" s="150"/>
      <c r="Q112" s="150"/>
      <c r="R112" s="46"/>
      <c r="T112" s="169"/>
      <c r="U112" s="169"/>
    </row>
    <row r="113" s="1" customFormat="1" ht="6.96" customHeight="1">
      <c r="B113" s="73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5"/>
      <c r="T113" s="169"/>
      <c r="U113" s="169"/>
    </row>
    <row r="117" s="1" customFormat="1" ht="6.96" customHeight="1">
      <c r="B117" s="76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8"/>
    </row>
    <row r="118" s="1" customFormat="1" ht="36.96" customHeight="1">
      <c r="B118" s="44"/>
      <c r="C118" s="25" t="s">
        <v>145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6"/>
    </row>
    <row r="119" s="1" customFormat="1" ht="6.96" customHeight="1"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6"/>
    </row>
    <row r="120" s="1" customFormat="1" ht="30" customHeight="1">
      <c r="B120" s="44"/>
      <c r="C120" s="36" t="s">
        <v>19</v>
      </c>
      <c r="D120" s="45"/>
      <c r="E120" s="45"/>
      <c r="F120" s="153" t="str">
        <f>F6</f>
        <v>Odvětrání svářecích pracovišť na odloučeném pracovišti Tehov 39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45"/>
      <c r="R120" s="46"/>
    </row>
    <row r="121" s="1" customFormat="1" ht="36.96" customHeight="1">
      <c r="B121" s="44"/>
      <c r="C121" s="83" t="s">
        <v>123</v>
      </c>
      <c r="D121" s="45"/>
      <c r="E121" s="45"/>
      <c r="F121" s="85" t="str">
        <f>F7</f>
        <v>04 - VZT</v>
      </c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6"/>
    </row>
    <row r="122" s="1" customFormat="1" ht="6.96" customHeight="1"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</row>
    <row r="123" s="1" customFormat="1" ht="18" customHeight="1">
      <c r="B123" s="44"/>
      <c r="C123" s="36" t="s">
        <v>24</v>
      </c>
      <c r="D123" s="45"/>
      <c r="E123" s="45"/>
      <c r="F123" s="31" t="str">
        <f>F9</f>
        <v xml:space="preserve"> </v>
      </c>
      <c r="G123" s="45"/>
      <c r="H123" s="45"/>
      <c r="I123" s="45"/>
      <c r="J123" s="45"/>
      <c r="K123" s="36" t="s">
        <v>26</v>
      </c>
      <c r="L123" s="45"/>
      <c r="M123" s="88" t="str">
        <f>IF(O9="","",O9)</f>
        <v>2. 3. 2018</v>
      </c>
      <c r="N123" s="88"/>
      <c r="O123" s="88"/>
      <c r="P123" s="88"/>
      <c r="Q123" s="45"/>
      <c r="R123" s="46"/>
    </row>
    <row r="124" s="1" customFormat="1" ht="6.96" customHeight="1">
      <c r="B124" s="44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6"/>
    </row>
    <row r="125" s="1" customFormat="1">
      <c r="B125" s="44"/>
      <c r="C125" s="36" t="s">
        <v>28</v>
      </c>
      <c r="D125" s="45"/>
      <c r="E125" s="45"/>
      <c r="F125" s="31" t="str">
        <f>E12</f>
        <v xml:space="preserve"> </v>
      </c>
      <c r="G125" s="45"/>
      <c r="H125" s="45"/>
      <c r="I125" s="45"/>
      <c r="J125" s="45"/>
      <c r="K125" s="36" t="s">
        <v>33</v>
      </c>
      <c r="L125" s="45"/>
      <c r="M125" s="31" t="str">
        <f>E18</f>
        <v xml:space="preserve"> </v>
      </c>
      <c r="N125" s="31"/>
      <c r="O125" s="31"/>
      <c r="P125" s="31"/>
      <c r="Q125" s="31"/>
      <c r="R125" s="46"/>
    </row>
    <row r="126" s="1" customFormat="1" ht="14.4" customHeight="1">
      <c r="B126" s="44"/>
      <c r="C126" s="36" t="s">
        <v>31</v>
      </c>
      <c r="D126" s="45"/>
      <c r="E126" s="45"/>
      <c r="F126" s="31" t="str">
        <f>IF(E15="","",E15)</f>
        <v>Vyplň údaj</v>
      </c>
      <c r="G126" s="45"/>
      <c r="H126" s="45"/>
      <c r="I126" s="45"/>
      <c r="J126" s="45"/>
      <c r="K126" s="36" t="s">
        <v>35</v>
      </c>
      <c r="L126" s="45"/>
      <c r="M126" s="31" t="str">
        <f>E21</f>
        <v xml:space="preserve"> </v>
      </c>
      <c r="N126" s="31"/>
      <c r="O126" s="31"/>
      <c r="P126" s="31"/>
      <c r="Q126" s="31"/>
      <c r="R126" s="46"/>
    </row>
    <row r="127" s="1" customFormat="1" ht="10.32" customHeight="1">
      <c r="B127" s="44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6"/>
    </row>
    <row r="128" s="8" customFormat="1" ht="29.28" customHeight="1">
      <c r="B128" s="193"/>
      <c r="C128" s="194" t="s">
        <v>146</v>
      </c>
      <c r="D128" s="195" t="s">
        <v>147</v>
      </c>
      <c r="E128" s="195" t="s">
        <v>58</v>
      </c>
      <c r="F128" s="195" t="s">
        <v>148</v>
      </c>
      <c r="G128" s="195"/>
      <c r="H128" s="195"/>
      <c r="I128" s="195"/>
      <c r="J128" s="195" t="s">
        <v>149</v>
      </c>
      <c r="K128" s="195" t="s">
        <v>150</v>
      </c>
      <c r="L128" s="195" t="s">
        <v>151</v>
      </c>
      <c r="M128" s="195"/>
      <c r="N128" s="195" t="s">
        <v>128</v>
      </c>
      <c r="O128" s="195"/>
      <c r="P128" s="195"/>
      <c r="Q128" s="196"/>
      <c r="R128" s="197"/>
      <c r="T128" s="104" t="s">
        <v>152</v>
      </c>
      <c r="U128" s="105" t="s">
        <v>40</v>
      </c>
      <c r="V128" s="105" t="s">
        <v>153</v>
      </c>
      <c r="W128" s="105" t="s">
        <v>154</v>
      </c>
      <c r="X128" s="105" t="s">
        <v>155</v>
      </c>
      <c r="Y128" s="105" t="s">
        <v>156</v>
      </c>
      <c r="Z128" s="105" t="s">
        <v>157</v>
      </c>
      <c r="AA128" s="106" t="s">
        <v>158</v>
      </c>
    </row>
    <row r="129" s="1" customFormat="1" ht="29.28" customHeight="1">
      <c r="B129" s="44"/>
      <c r="C129" s="108" t="s">
        <v>125</v>
      </c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198">
        <f>BK129</f>
        <v>0</v>
      </c>
      <c r="O129" s="199"/>
      <c r="P129" s="199"/>
      <c r="Q129" s="199"/>
      <c r="R129" s="46"/>
      <c r="T129" s="107"/>
      <c r="U129" s="65"/>
      <c r="V129" s="65"/>
      <c r="W129" s="200">
        <f>W130+W135+W140+W145+W158+W170+W178+W186+W197+W209+W213+W217+W225+W232+W240</f>
        <v>0</v>
      </c>
      <c r="X129" s="65"/>
      <c r="Y129" s="200">
        <f>Y130+Y135+Y140+Y145+Y158+Y170+Y178+Y186+Y197+Y209+Y213+Y217+Y225+Y232+Y240</f>
        <v>0</v>
      </c>
      <c r="Z129" s="65"/>
      <c r="AA129" s="201">
        <f>AA130+AA135+AA140+AA145+AA158+AA170+AA178+AA186+AA197+AA209+AA213+AA217+AA225+AA232+AA240</f>
        <v>0</v>
      </c>
      <c r="AT129" s="20" t="s">
        <v>75</v>
      </c>
      <c r="AU129" s="20" t="s">
        <v>130</v>
      </c>
      <c r="BK129" s="202">
        <f>BK130+BK135+BK140+BK145+BK158+BK170+BK178+BK186+BK197+BK209+BK213+BK217+BK225+BK232+BK240</f>
        <v>0</v>
      </c>
    </row>
    <row r="130" s="9" customFormat="1" ht="37.44" customHeight="1">
      <c r="B130" s="203"/>
      <c r="C130" s="204"/>
      <c r="D130" s="205" t="s">
        <v>763</v>
      </c>
      <c r="E130" s="205"/>
      <c r="F130" s="205"/>
      <c r="G130" s="205"/>
      <c r="H130" s="205"/>
      <c r="I130" s="205"/>
      <c r="J130" s="205"/>
      <c r="K130" s="205"/>
      <c r="L130" s="205"/>
      <c r="M130" s="205"/>
      <c r="N130" s="241">
        <f>BK130</f>
        <v>0</v>
      </c>
      <c r="O130" s="242"/>
      <c r="P130" s="242"/>
      <c r="Q130" s="242"/>
      <c r="R130" s="207"/>
      <c r="T130" s="208"/>
      <c r="U130" s="204"/>
      <c r="V130" s="204"/>
      <c r="W130" s="209">
        <f>SUM(W131:W134)</f>
        <v>0</v>
      </c>
      <c r="X130" s="204"/>
      <c r="Y130" s="209">
        <f>SUM(Y131:Y134)</f>
        <v>0</v>
      </c>
      <c r="Z130" s="204"/>
      <c r="AA130" s="210">
        <f>SUM(AA131:AA134)</f>
        <v>0</v>
      </c>
      <c r="AR130" s="211" t="s">
        <v>84</v>
      </c>
      <c r="AT130" s="212" t="s">
        <v>75</v>
      </c>
      <c r="AU130" s="212" t="s">
        <v>76</v>
      </c>
      <c r="AY130" s="211" t="s">
        <v>160</v>
      </c>
      <c r="BK130" s="213">
        <f>SUM(BK131:BK134)</f>
        <v>0</v>
      </c>
    </row>
    <row r="131" s="1" customFormat="1" ht="89.25" customHeight="1">
      <c r="B131" s="44"/>
      <c r="C131" s="217" t="s">
        <v>84</v>
      </c>
      <c r="D131" s="217" t="s">
        <v>161</v>
      </c>
      <c r="E131" s="218" t="s">
        <v>777</v>
      </c>
      <c r="F131" s="219" t="s">
        <v>778</v>
      </c>
      <c r="G131" s="219"/>
      <c r="H131" s="219"/>
      <c r="I131" s="219"/>
      <c r="J131" s="220" t="s">
        <v>500</v>
      </c>
      <c r="K131" s="221">
        <v>1</v>
      </c>
      <c r="L131" s="222">
        <v>0</v>
      </c>
      <c r="M131" s="223"/>
      <c r="N131" s="224">
        <f>ROUND(L131*K131,2)</f>
        <v>0</v>
      </c>
      <c r="O131" s="224"/>
      <c r="P131" s="224"/>
      <c r="Q131" s="224"/>
      <c r="R131" s="46"/>
      <c r="T131" s="225" t="s">
        <v>22</v>
      </c>
      <c r="U131" s="54" t="s">
        <v>41</v>
      </c>
      <c r="V131" s="45"/>
      <c r="W131" s="226">
        <f>V131*K131</f>
        <v>0</v>
      </c>
      <c r="X131" s="226">
        <v>0</v>
      </c>
      <c r="Y131" s="226">
        <f>X131*K131</f>
        <v>0</v>
      </c>
      <c r="Z131" s="226">
        <v>0</v>
      </c>
      <c r="AA131" s="227">
        <f>Z131*K131</f>
        <v>0</v>
      </c>
      <c r="AR131" s="20" t="s">
        <v>173</v>
      </c>
      <c r="AT131" s="20" t="s">
        <v>161</v>
      </c>
      <c r="AU131" s="20" t="s">
        <v>84</v>
      </c>
      <c r="AY131" s="20" t="s">
        <v>160</v>
      </c>
      <c r="BE131" s="140">
        <f>IF(U131="základní",N131,0)</f>
        <v>0</v>
      </c>
      <c r="BF131" s="140">
        <f>IF(U131="snížená",N131,0)</f>
        <v>0</v>
      </c>
      <c r="BG131" s="140">
        <f>IF(U131="zákl. přenesená",N131,0)</f>
        <v>0</v>
      </c>
      <c r="BH131" s="140">
        <f>IF(U131="sníž. přenesená",N131,0)</f>
        <v>0</v>
      </c>
      <c r="BI131" s="140">
        <f>IF(U131="nulová",N131,0)</f>
        <v>0</v>
      </c>
      <c r="BJ131" s="20" t="s">
        <v>84</v>
      </c>
      <c r="BK131" s="140">
        <f>ROUND(L131*K131,2)</f>
        <v>0</v>
      </c>
      <c r="BL131" s="20" t="s">
        <v>173</v>
      </c>
      <c r="BM131" s="20" t="s">
        <v>121</v>
      </c>
    </row>
    <row r="132" s="1" customFormat="1" ht="63.75" customHeight="1">
      <c r="B132" s="44"/>
      <c r="C132" s="217" t="s">
        <v>121</v>
      </c>
      <c r="D132" s="217" t="s">
        <v>161</v>
      </c>
      <c r="E132" s="218" t="s">
        <v>779</v>
      </c>
      <c r="F132" s="219" t="s">
        <v>780</v>
      </c>
      <c r="G132" s="219"/>
      <c r="H132" s="219"/>
      <c r="I132" s="219"/>
      <c r="J132" s="220" t="s">
        <v>489</v>
      </c>
      <c r="K132" s="221">
        <v>1</v>
      </c>
      <c r="L132" s="222">
        <v>0</v>
      </c>
      <c r="M132" s="223"/>
      <c r="N132" s="224">
        <f>ROUND(L132*K132,2)</f>
        <v>0</v>
      </c>
      <c r="O132" s="224"/>
      <c r="P132" s="224"/>
      <c r="Q132" s="224"/>
      <c r="R132" s="46"/>
      <c r="T132" s="225" t="s">
        <v>22</v>
      </c>
      <c r="U132" s="54" t="s">
        <v>41</v>
      </c>
      <c r="V132" s="45"/>
      <c r="W132" s="226">
        <f>V132*K132</f>
        <v>0</v>
      </c>
      <c r="X132" s="226">
        <v>0</v>
      </c>
      <c r="Y132" s="226">
        <f>X132*K132</f>
        <v>0</v>
      </c>
      <c r="Z132" s="226">
        <v>0</v>
      </c>
      <c r="AA132" s="227">
        <f>Z132*K132</f>
        <v>0</v>
      </c>
      <c r="AR132" s="20" t="s">
        <v>173</v>
      </c>
      <c r="AT132" s="20" t="s">
        <v>161</v>
      </c>
      <c r="AU132" s="20" t="s">
        <v>84</v>
      </c>
      <c r="AY132" s="20" t="s">
        <v>160</v>
      </c>
      <c r="BE132" s="140">
        <f>IF(U132="základní",N132,0)</f>
        <v>0</v>
      </c>
      <c r="BF132" s="140">
        <f>IF(U132="snížená",N132,0)</f>
        <v>0</v>
      </c>
      <c r="BG132" s="140">
        <f>IF(U132="zákl. přenesená",N132,0)</f>
        <v>0</v>
      </c>
      <c r="BH132" s="140">
        <f>IF(U132="sníž. přenesená",N132,0)</f>
        <v>0</v>
      </c>
      <c r="BI132" s="140">
        <f>IF(U132="nulová",N132,0)</f>
        <v>0</v>
      </c>
      <c r="BJ132" s="20" t="s">
        <v>84</v>
      </c>
      <c r="BK132" s="140">
        <f>ROUND(L132*K132,2)</f>
        <v>0</v>
      </c>
      <c r="BL132" s="20" t="s">
        <v>173</v>
      </c>
      <c r="BM132" s="20" t="s">
        <v>173</v>
      </c>
    </row>
    <row r="133" s="1" customFormat="1" ht="51" customHeight="1">
      <c r="B133" s="44"/>
      <c r="C133" s="217" t="s">
        <v>169</v>
      </c>
      <c r="D133" s="217" t="s">
        <v>161</v>
      </c>
      <c r="E133" s="218" t="s">
        <v>781</v>
      </c>
      <c r="F133" s="219" t="s">
        <v>782</v>
      </c>
      <c r="G133" s="219"/>
      <c r="H133" s="219"/>
      <c r="I133" s="219"/>
      <c r="J133" s="220" t="s">
        <v>489</v>
      </c>
      <c r="K133" s="221">
        <v>1</v>
      </c>
      <c r="L133" s="222">
        <v>0</v>
      </c>
      <c r="M133" s="223"/>
      <c r="N133" s="224">
        <f>ROUND(L133*K133,2)</f>
        <v>0</v>
      </c>
      <c r="O133" s="224"/>
      <c r="P133" s="224"/>
      <c r="Q133" s="224"/>
      <c r="R133" s="46"/>
      <c r="T133" s="225" t="s">
        <v>22</v>
      </c>
      <c r="U133" s="54" t="s">
        <v>41</v>
      </c>
      <c r="V133" s="45"/>
      <c r="W133" s="226">
        <f>V133*K133</f>
        <v>0</v>
      </c>
      <c r="X133" s="226">
        <v>0</v>
      </c>
      <c r="Y133" s="226">
        <f>X133*K133</f>
        <v>0</v>
      </c>
      <c r="Z133" s="226">
        <v>0</v>
      </c>
      <c r="AA133" s="227">
        <f>Z133*K133</f>
        <v>0</v>
      </c>
      <c r="AR133" s="20" t="s">
        <v>173</v>
      </c>
      <c r="AT133" s="20" t="s">
        <v>161</v>
      </c>
      <c r="AU133" s="20" t="s">
        <v>84</v>
      </c>
      <c r="AY133" s="20" t="s">
        <v>160</v>
      </c>
      <c r="BE133" s="140">
        <f>IF(U133="základní",N133,0)</f>
        <v>0</v>
      </c>
      <c r="BF133" s="140">
        <f>IF(U133="snížená",N133,0)</f>
        <v>0</v>
      </c>
      <c r="BG133" s="140">
        <f>IF(U133="zákl. přenesená",N133,0)</f>
        <v>0</v>
      </c>
      <c r="BH133" s="140">
        <f>IF(U133="sníž. přenesená",N133,0)</f>
        <v>0</v>
      </c>
      <c r="BI133" s="140">
        <f>IF(U133="nulová",N133,0)</f>
        <v>0</v>
      </c>
      <c r="BJ133" s="20" t="s">
        <v>84</v>
      </c>
      <c r="BK133" s="140">
        <f>ROUND(L133*K133,2)</f>
        <v>0</v>
      </c>
      <c r="BL133" s="20" t="s">
        <v>173</v>
      </c>
      <c r="BM133" s="20" t="s">
        <v>215</v>
      </c>
    </row>
    <row r="134" s="1" customFormat="1" ht="25.5" customHeight="1">
      <c r="B134" s="44"/>
      <c r="C134" s="217" t="s">
        <v>173</v>
      </c>
      <c r="D134" s="217" t="s">
        <v>161</v>
      </c>
      <c r="E134" s="218" t="s">
        <v>783</v>
      </c>
      <c r="F134" s="219" t="s">
        <v>784</v>
      </c>
      <c r="G134" s="219"/>
      <c r="H134" s="219"/>
      <c r="I134" s="219"/>
      <c r="J134" s="220" t="s">
        <v>500</v>
      </c>
      <c r="K134" s="221">
        <v>1</v>
      </c>
      <c r="L134" s="222">
        <v>0</v>
      </c>
      <c r="M134" s="223"/>
      <c r="N134" s="224">
        <f>ROUND(L134*K134,2)</f>
        <v>0</v>
      </c>
      <c r="O134" s="224"/>
      <c r="P134" s="224"/>
      <c r="Q134" s="224"/>
      <c r="R134" s="46"/>
      <c r="T134" s="225" t="s">
        <v>22</v>
      </c>
      <c r="U134" s="54" t="s">
        <v>41</v>
      </c>
      <c r="V134" s="45"/>
      <c r="W134" s="226">
        <f>V134*K134</f>
        <v>0</v>
      </c>
      <c r="X134" s="226">
        <v>0</v>
      </c>
      <c r="Y134" s="226">
        <f>X134*K134</f>
        <v>0</v>
      </c>
      <c r="Z134" s="226">
        <v>0</v>
      </c>
      <c r="AA134" s="227">
        <f>Z134*K134</f>
        <v>0</v>
      </c>
      <c r="AR134" s="20" t="s">
        <v>173</v>
      </c>
      <c r="AT134" s="20" t="s">
        <v>161</v>
      </c>
      <c r="AU134" s="20" t="s">
        <v>84</v>
      </c>
      <c r="AY134" s="20" t="s">
        <v>160</v>
      </c>
      <c r="BE134" s="140">
        <f>IF(U134="základní",N134,0)</f>
        <v>0</v>
      </c>
      <c r="BF134" s="140">
        <f>IF(U134="snížená",N134,0)</f>
        <v>0</v>
      </c>
      <c r="BG134" s="140">
        <f>IF(U134="zákl. přenesená",N134,0)</f>
        <v>0</v>
      </c>
      <c r="BH134" s="140">
        <f>IF(U134="sníž. přenesená",N134,0)</f>
        <v>0</v>
      </c>
      <c r="BI134" s="140">
        <f>IF(U134="nulová",N134,0)</f>
        <v>0</v>
      </c>
      <c r="BJ134" s="20" t="s">
        <v>84</v>
      </c>
      <c r="BK134" s="140">
        <f>ROUND(L134*K134,2)</f>
        <v>0</v>
      </c>
      <c r="BL134" s="20" t="s">
        <v>173</v>
      </c>
      <c r="BM134" s="20" t="s">
        <v>213</v>
      </c>
    </row>
    <row r="135" s="9" customFormat="1" ht="37.44" customHeight="1">
      <c r="B135" s="203"/>
      <c r="C135" s="204"/>
      <c r="D135" s="205" t="s">
        <v>764</v>
      </c>
      <c r="E135" s="205"/>
      <c r="F135" s="205"/>
      <c r="G135" s="205"/>
      <c r="H135" s="205"/>
      <c r="I135" s="205"/>
      <c r="J135" s="205"/>
      <c r="K135" s="205"/>
      <c r="L135" s="205"/>
      <c r="M135" s="205"/>
      <c r="N135" s="243">
        <f>BK135</f>
        <v>0</v>
      </c>
      <c r="O135" s="244"/>
      <c r="P135" s="244"/>
      <c r="Q135" s="244"/>
      <c r="R135" s="207"/>
      <c r="T135" s="208"/>
      <c r="U135" s="204"/>
      <c r="V135" s="204"/>
      <c r="W135" s="209">
        <f>SUM(W136:W139)</f>
        <v>0</v>
      </c>
      <c r="X135" s="204"/>
      <c r="Y135" s="209">
        <f>SUM(Y136:Y139)</f>
        <v>0</v>
      </c>
      <c r="Z135" s="204"/>
      <c r="AA135" s="210">
        <f>SUM(AA136:AA139)</f>
        <v>0</v>
      </c>
      <c r="AR135" s="211" t="s">
        <v>84</v>
      </c>
      <c r="AT135" s="212" t="s">
        <v>75</v>
      </c>
      <c r="AU135" s="212" t="s">
        <v>76</v>
      </c>
      <c r="AY135" s="211" t="s">
        <v>160</v>
      </c>
      <c r="BK135" s="213">
        <f>SUM(BK136:BK139)</f>
        <v>0</v>
      </c>
    </row>
    <row r="136" s="1" customFormat="1" ht="89.25" customHeight="1">
      <c r="B136" s="44"/>
      <c r="C136" s="217" t="s">
        <v>159</v>
      </c>
      <c r="D136" s="217" t="s">
        <v>161</v>
      </c>
      <c r="E136" s="218" t="s">
        <v>785</v>
      </c>
      <c r="F136" s="219" t="s">
        <v>778</v>
      </c>
      <c r="G136" s="219"/>
      <c r="H136" s="219"/>
      <c r="I136" s="219"/>
      <c r="J136" s="220" t="s">
        <v>500</v>
      </c>
      <c r="K136" s="221">
        <v>1</v>
      </c>
      <c r="L136" s="222">
        <v>0</v>
      </c>
      <c r="M136" s="223"/>
      <c r="N136" s="224">
        <f>ROUND(L136*K136,2)</f>
        <v>0</v>
      </c>
      <c r="O136" s="224"/>
      <c r="P136" s="224"/>
      <c r="Q136" s="224"/>
      <c r="R136" s="46"/>
      <c r="T136" s="225" t="s">
        <v>22</v>
      </c>
      <c r="U136" s="54" t="s">
        <v>41</v>
      </c>
      <c r="V136" s="45"/>
      <c r="W136" s="226">
        <f>V136*K136</f>
        <v>0</v>
      </c>
      <c r="X136" s="226">
        <v>0</v>
      </c>
      <c r="Y136" s="226">
        <f>X136*K136</f>
        <v>0</v>
      </c>
      <c r="Z136" s="226">
        <v>0</v>
      </c>
      <c r="AA136" s="227">
        <f>Z136*K136</f>
        <v>0</v>
      </c>
      <c r="AR136" s="20" t="s">
        <v>173</v>
      </c>
      <c r="AT136" s="20" t="s">
        <v>161</v>
      </c>
      <c r="AU136" s="20" t="s">
        <v>84</v>
      </c>
      <c r="AY136" s="20" t="s">
        <v>160</v>
      </c>
      <c r="BE136" s="140">
        <f>IF(U136="základní",N136,0)</f>
        <v>0</v>
      </c>
      <c r="BF136" s="140">
        <f>IF(U136="snížená",N136,0)</f>
        <v>0</v>
      </c>
      <c r="BG136" s="140">
        <f>IF(U136="zákl. přenesená",N136,0)</f>
        <v>0</v>
      </c>
      <c r="BH136" s="140">
        <f>IF(U136="sníž. přenesená",N136,0)</f>
        <v>0</v>
      </c>
      <c r="BI136" s="140">
        <f>IF(U136="nulová",N136,0)</f>
        <v>0</v>
      </c>
      <c r="BJ136" s="20" t="s">
        <v>84</v>
      </c>
      <c r="BK136" s="140">
        <f>ROUND(L136*K136,2)</f>
        <v>0</v>
      </c>
      <c r="BL136" s="20" t="s">
        <v>173</v>
      </c>
      <c r="BM136" s="20" t="s">
        <v>247</v>
      </c>
    </row>
    <row r="137" s="1" customFormat="1" ht="63.75" customHeight="1">
      <c r="B137" s="44"/>
      <c r="C137" s="217" t="s">
        <v>215</v>
      </c>
      <c r="D137" s="217" t="s">
        <v>161</v>
      </c>
      <c r="E137" s="218" t="s">
        <v>786</v>
      </c>
      <c r="F137" s="219" t="s">
        <v>780</v>
      </c>
      <c r="G137" s="219"/>
      <c r="H137" s="219"/>
      <c r="I137" s="219"/>
      <c r="J137" s="220" t="s">
        <v>489</v>
      </c>
      <c r="K137" s="221">
        <v>1</v>
      </c>
      <c r="L137" s="222">
        <v>0</v>
      </c>
      <c r="M137" s="223"/>
      <c r="N137" s="224">
        <f>ROUND(L137*K137,2)</f>
        <v>0</v>
      </c>
      <c r="O137" s="224"/>
      <c r="P137" s="224"/>
      <c r="Q137" s="224"/>
      <c r="R137" s="46"/>
      <c r="T137" s="225" t="s">
        <v>22</v>
      </c>
      <c r="U137" s="54" t="s">
        <v>41</v>
      </c>
      <c r="V137" s="45"/>
      <c r="W137" s="226">
        <f>V137*K137</f>
        <v>0</v>
      </c>
      <c r="X137" s="226">
        <v>0</v>
      </c>
      <c r="Y137" s="226">
        <f>X137*K137</f>
        <v>0</v>
      </c>
      <c r="Z137" s="226">
        <v>0</v>
      </c>
      <c r="AA137" s="227">
        <f>Z137*K137</f>
        <v>0</v>
      </c>
      <c r="AR137" s="20" t="s">
        <v>173</v>
      </c>
      <c r="AT137" s="20" t="s">
        <v>161</v>
      </c>
      <c r="AU137" s="20" t="s">
        <v>84</v>
      </c>
      <c r="AY137" s="20" t="s">
        <v>160</v>
      </c>
      <c r="BE137" s="140">
        <f>IF(U137="základní",N137,0)</f>
        <v>0</v>
      </c>
      <c r="BF137" s="140">
        <f>IF(U137="snížená",N137,0)</f>
        <v>0</v>
      </c>
      <c r="BG137" s="140">
        <f>IF(U137="zákl. přenesená",N137,0)</f>
        <v>0</v>
      </c>
      <c r="BH137" s="140">
        <f>IF(U137="sníž. přenesená",N137,0)</f>
        <v>0</v>
      </c>
      <c r="BI137" s="140">
        <f>IF(U137="nulová",N137,0)</f>
        <v>0</v>
      </c>
      <c r="BJ137" s="20" t="s">
        <v>84</v>
      </c>
      <c r="BK137" s="140">
        <f>ROUND(L137*K137,2)</f>
        <v>0</v>
      </c>
      <c r="BL137" s="20" t="s">
        <v>173</v>
      </c>
      <c r="BM137" s="20" t="s">
        <v>255</v>
      </c>
    </row>
    <row r="138" s="1" customFormat="1" ht="51" customHeight="1">
      <c r="B138" s="44"/>
      <c r="C138" s="217" t="s">
        <v>236</v>
      </c>
      <c r="D138" s="217" t="s">
        <v>161</v>
      </c>
      <c r="E138" s="218" t="s">
        <v>787</v>
      </c>
      <c r="F138" s="219" t="s">
        <v>782</v>
      </c>
      <c r="G138" s="219"/>
      <c r="H138" s="219"/>
      <c r="I138" s="219"/>
      <c r="J138" s="220" t="s">
        <v>489</v>
      </c>
      <c r="K138" s="221">
        <v>1</v>
      </c>
      <c r="L138" s="222">
        <v>0</v>
      </c>
      <c r="M138" s="223"/>
      <c r="N138" s="224">
        <f>ROUND(L138*K138,2)</f>
        <v>0</v>
      </c>
      <c r="O138" s="224"/>
      <c r="P138" s="224"/>
      <c r="Q138" s="224"/>
      <c r="R138" s="46"/>
      <c r="T138" s="225" t="s">
        <v>22</v>
      </c>
      <c r="U138" s="54" t="s">
        <v>41</v>
      </c>
      <c r="V138" s="45"/>
      <c r="W138" s="226">
        <f>V138*K138</f>
        <v>0</v>
      </c>
      <c r="X138" s="226">
        <v>0</v>
      </c>
      <c r="Y138" s="226">
        <f>X138*K138</f>
        <v>0</v>
      </c>
      <c r="Z138" s="226">
        <v>0</v>
      </c>
      <c r="AA138" s="227">
        <f>Z138*K138</f>
        <v>0</v>
      </c>
      <c r="AR138" s="20" t="s">
        <v>173</v>
      </c>
      <c r="AT138" s="20" t="s">
        <v>161</v>
      </c>
      <c r="AU138" s="20" t="s">
        <v>84</v>
      </c>
      <c r="AY138" s="20" t="s">
        <v>160</v>
      </c>
      <c r="BE138" s="140">
        <f>IF(U138="základní",N138,0)</f>
        <v>0</v>
      </c>
      <c r="BF138" s="140">
        <f>IF(U138="snížená",N138,0)</f>
        <v>0</v>
      </c>
      <c r="BG138" s="140">
        <f>IF(U138="zákl. přenesená",N138,0)</f>
        <v>0</v>
      </c>
      <c r="BH138" s="140">
        <f>IF(U138="sníž. přenesená",N138,0)</f>
        <v>0</v>
      </c>
      <c r="BI138" s="140">
        <f>IF(U138="nulová",N138,0)</f>
        <v>0</v>
      </c>
      <c r="BJ138" s="20" t="s">
        <v>84</v>
      </c>
      <c r="BK138" s="140">
        <f>ROUND(L138*K138,2)</f>
        <v>0</v>
      </c>
      <c r="BL138" s="20" t="s">
        <v>173</v>
      </c>
      <c r="BM138" s="20" t="s">
        <v>263</v>
      </c>
    </row>
    <row r="139" s="1" customFormat="1" ht="25.5" customHeight="1">
      <c r="B139" s="44"/>
      <c r="C139" s="217" t="s">
        <v>213</v>
      </c>
      <c r="D139" s="217" t="s">
        <v>161</v>
      </c>
      <c r="E139" s="218" t="s">
        <v>788</v>
      </c>
      <c r="F139" s="219" t="s">
        <v>789</v>
      </c>
      <c r="G139" s="219"/>
      <c r="H139" s="219"/>
      <c r="I139" s="219"/>
      <c r="J139" s="220" t="s">
        <v>500</v>
      </c>
      <c r="K139" s="221">
        <v>1</v>
      </c>
      <c r="L139" s="222">
        <v>0</v>
      </c>
      <c r="M139" s="223"/>
      <c r="N139" s="224">
        <f>ROUND(L139*K139,2)</f>
        <v>0</v>
      </c>
      <c r="O139" s="224"/>
      <c r="P139" s="224"/>
      <c r="Q139" s="224"/>
      <c r="R139" s="46"/>
      <c r="T139" s="225" t="s">
        <v>22</v>
      </c>
      <c r="U139" s="54" t="s">
        <v>41</v>
      </c>
      <c r="V139" s="45"/>
      <c r="W139" s="226">
        <f>V139*K139</f>
        <v>0</v>
      </c>
      <c r="X139" s="226">
        <v>0</v>
      </c>
      <c r="Y139" s="226">
        <f>X139*K139</f>
        <v>0</v>
      </c>
      <c r="Z139" s="226">
        <v>0</v>
      </c>
      <c r="AA139" s="227">
        <f>Z139*K139</f>
        <v>0</v>
      </c>
      <c r="AR139" s="20" t="s">
        <v>173</v>
      </c>
      <c r="AT139" s="20" t="s">
        <v>161</v>
      </c>
      <c r="AU139" s="20" t="s">
        <v>84</v>
      </c>
      <c r="AY139" s="20" t="s">
        <v>160</v>
      </c>
      <c r="BE139" s="140">
        <f>IF(U139="základní",N139,0)</f>
        <v>0</v>
      </c>
      <c r="BF139" s="140">
        <f>IF(U139="snížená",N139,0)</f>
        <v>0</v>
      </c>
      <c r="BG139" s="140">
        <f>IF(U139="zákl. přenesená",N139,0)</f>
        <v>0</v>
      </c>
      <c r="BH139" s="140">
        <f>IF(U139="sníž. přenesená",N139,0)</f>
        <v>0</v>
      </c>
      <c r="BI139" s="140">
        <f>IF(U139="nulová",N139,0)</f>
        <v>0</v>
      </c>
      <c r="BJ139" s="20" t="s">
        <v>84</v>
      </c>
      <c r="BK139" s="140">
        <f>ROUND(L139*K139,2)</f>
        <v>0</v>
      </c>
      <c r="BL139" s="20" t="s">
        <v>173</v>
      </c>
      <c r="BM139" s="20" t="s">
        <v>270</v>
      </c>
    </row>
    <row r="140" s="9" customFormat="1" ht="37.44" customHeight="1">
      <c r="B140" s="203"/>
      <c r="C140" s="204"/>
      <c r="D140" s="205" t="s">
        <v>765</v>
      </c>
      <c r="E140" s="205"/>
      <c r="F140" s="205"/>
      <c r="G140" s="205"/>
      <c r="H140" s="205"/>
      <c r="I140" s="205"/>
      <c r="J140" s="205"/>
      <c r="K140" s="205"/>
      <c r="L140" s="205"/>
      <c r="M140" s="205"/>
      <c r="N140" s="243">
        <f>BK140</f>
        <v>0</v>
      </c>
      <c r="O140" s="244"/>
      <c r="P140" s="244"/>
      <c r="Q140" s="244"/>
      <c r="R140" s="207"/>
      <c r="T140" s="208"/>
      <c r="U140" s="204"/>
      <c r="V140" s="204"/>
      <c r="W140" s="209">
        <f>SUM(W141:W144)</f>
        <v>0</v>
      </c>
      <c r="X140" s="204"/>
      <c r="Y140" s="209">
        <f>SUM(Y141:Y144)</f>
        <v>0</v>
      </c>
      <c r="Z140" s="204"/>
      <c r="AA140" s="210">
        <f>SUM(AA141:AA144)</f>
        <v>0</v>
      </c>
      <c r="AR140" s="211" t="s">
        <v>84</v>
      </c>
      <c r="AT140" s="212" t="s">
        <v>75</v>
      </c>
      <c r="AU140" s="212" t="s">
        <v>76</v>
      </c>
      <c r="AY140" s="211" t="s">
        <v>160</v>
      </c>
      <c r="BK140" s="213">
        <f>SUM(BK141:BK144)</f>
        <v>0</v>
      </c>
    </row>
    <row r="141" s="1" customFormat="1" ht="38.25" customHeight="1">
      <c r="B141" s="44"/>
      <c r="C141" s="217" t="s">
        <v>243</v>
      </c>
      <c r="D141" s="217" t="s">
        <v>161</v>
      </c>
      <c r="E141" s="218" t="s">
        <v>790</v>
      </c>
      <c r="F141" s="219" t="s">
        <v>791</v>
      </c>
      <c r="G141" s="219"/>
      <c r="H141" s="219"/>
      <c r="I141" s="219"/>
      <c r="J141" s="220" t="s">
        <v>500</v>
      </c>
      <c r="K141" s="221">
        <v>1</v>
      </c>
      <c r="L141" s="222">
        <v>0</v>
      </c>
      <c r="M141" s="223"/>
      <c r="N141" s="224">
        <f>ROUND(L141*K141,2)</f>
        <v>0</v>
      </c>
      <c r="O141" s="224"/>
      <c r="P141" s="224"/>
      <c r="Q141" s="224"/>
      <c r="R141" s="46"/>
      <c r="T141" s="225" t="s">
        <v>22</v>
      </c>
      <c r="U141" s="54" t="s">
        <v>41</v>
      </c>
      <c r="V141" s="45"/>
      <c r="W141" s="226">
        <f>V141*K141</f>
        <v>0</v>
      </c>
      <c r="X141" s="226">
        <v>0</v>
      </c>
      <c r="Y141" s="226">
        <f>X141*K141</f>
        <v>0</v>
      </c>
      <c r="Z141" s="226">
        <v>0</v>
      </c>
      <c r="AA141" s="227">
        <f>Z141*K141</f>
        <v>0</v>
      </c>
      <c r="AR141" s="20" t="s">
        <v>173</v>
      </c>
      <c r="AT141" s="20" t="s">
        <v>161</v>
      </c>
      <c r="AU141" s="20" t="s">
        <v>84</v>
      </c>
      <c r="AY141" s="20" t="s">
        <v>160</v>
      </c>
      <c r="BE141" s="140">
        <f>IF(U141="základní",N141,0)</f>
        <v>0</v>
      </c>
      <c r="BF141" s="140">
        <f>IF(U141="snížená",N141,0)</f>
        <v>0</v>
      </c>
      <c r="BG141" s="140">
        <f>IF(U141="zákl. přenesená",N141,0)</f>
        <v>0</v>
      </c>
      <c r="BH141" s="140">
        <f>IF(U141="sníž. přenesená",N141,0)</f>
        <v>0</v>
      </c>
      <c r="BI141" s="140">
        <f>IF(U141="nulová",N141,0)</f>
        <v>0</v>
      </c>
      <c r="BJ141" s="20" t="s">
        <v>84</v>
      </c>
      <c r="BK141" s="140">
        <f>ROUND(L141*K141,2)</f>
        <v>0</v>
      </c>
      <c r="BL141" s="20" t="s">
        <v>173</v>
      </c>
      <c r="BM141" s="20" t="s">
        <v>278</v>
      </c>
    </row>
    <row r="142" s="1" customFormat="1" ht="25.5" customHeight="1">
      <c r="B142" s="44"/>
      <c r="C142" s="217" t="s">
        <v>247</v>
      </c>
      <c r="D142" s="217" t="s">
        <v>161</v>
      </c>
      <c r="E142" s="218" t="s">
        <v>792</v>
      </c>
      <c r="F142" s="219" t="s">
        <v>793</v>
      </c>
      <c r="G142" s="219"/>
      <c r="H142" s="219"/>
      <c r="I142" s="219"/>
      <c r="J142" s="220" t="s">
        <v>218</v>
      </c>
      <c r="K142" s="221">
        <v>20</v>
      </c>
      <c r="L142" s="222">
        <v>0</v>
      </c>
      <c r="M142" s="223"/>
      <c r="N142" s="224">
        <f>ROUND(L142*K142,2)</f>
        <v>0</v>
      </c>
      <c r="O142" s="224"/>
      <c r="P142" s="224"/>
      <c r="Q142" s="224"/>
      <c r="R142" s="46"/>
      <c r="T142" s="225" t="s">
        <v>22</v>
      </c>
      <c r="U142" s="54" t="s">
        <v>41</v>
      </c>
      <c r="V142" s="45"/>
      <c r="W142" s="226">
        <f>V142*K142</f>
        <v>0</v>
      </c>
      <c r="X142" s="226">
        <v>0</v>
      </c>
      <c r="Y142" s="226">
        <f>X142*K142</f>
        <v>0</v>
      </c>
      <c r="Z142" s="226">
        <v>0</v>
      </c>
      <c r="AA142" s="227">
        <f>Z142*K142</f>
        <v>0</v>
      </c>
      <c r="AR142" s="20" t="s">
        <v>173</v>
      </c>
      <c r="AT142" s="20" t="s">
        <v>161</v>
      </c>
      <c r="AU142" s="20" t="s">
        <v>84</v>
      </c>
      <c r="AY142" s="20" t="s">
        <v>160</v>
      </c>
      <c r="BE142" s="140">
        <f>IF(U142="základní",N142,0)</f>
        <v>0</v>
      </c>
      <c r="BF142" s="140">
        <f>IF(U142="snížená",N142,0)</f>
        <v>0</v>
      </c>
      <c r="BG142" s="140">
        <f>IF(U142="zákl. přenesená",N142,0)</f>
        <v>0</v>
      </c>
      <c r="BH142" s="140">
        <f>IF(U142="sníž. přenesená",N142,0)</f>
        <v>0</v>
      </c>
      <c r="BI142" s="140">
        <f>IF(U142="nulová",N142,0)</f>
        <v>0</v>
      </c>
      <c r="BJ142" s="20" t="s">
        <v>84</v>
      </c>
      <c r="BK142" s="140">
        <f>ROUND(L142*K142,2)</f>
        <v>0</v>
      </c>
      <c r="BL142" s="20" t="s">
        <v>173</v>
      </c>
      <c r="BM142" s="20" t="s">
        <v>287</v>
      </c>
    </row>
    <row r="143" s="1" customFormat="1" ht="25.5" customHeight="1">
      <c r="B143" s="44"/>
      <c r="C143" s="217" t="s">
        <v>251</v>
      </c>
      <c r="D143" s="217" t="s">
        <v>161</v>
      </c>
      <c r="E143" s="218" t="s">
        <v>794</v>
      </c>
      <c r="F143" s="219" t="s">
        <v>795</v>
      </c>
      <c r="G143" s="219"/>
      <c r="H143" s="219"/>
      <c r="I143" s="219"/>
      <c r="J143" s="220" t="s">
        <v>218</v>
      </c>
      <c r="K143" s="221">
        <v>24</v>
      </c>
      <c r="L143" s="222">
        <v>0</v>
      </c>
      <c r="M143" s="223"/>
      <c r="N143" s="224">
        <f>ROUND(L143*K143,2)</f>
        <v>0</v>
      </c>
      <c r="O143" s="224"/>
      <c r="P143" s="224"/>
      <c r="Q143" s="224"/>
      <c r="R143" s="46"/>
      <c r="T143" s="225" t="s">
        <v>22</v>
      </c>
      <c r="U143" s="54" t="s">
        <v>41</v>
      </c>
      <c r="V143" s="45"/>
      <c r="W143" s="226">
        <f>V143*K143</f>
        <v>0</v>
      </c>
      <c r="X143" s="226">
        <v>0</v>
      </c>
      <c r="Y143" s="226">
        <f>X143*K143</f>
        <v>0</v>
      </c>
      <c r="Z143" s="226">
        <v>0</v>
      </c>
      <c r="AA143" s="227">
        <f>Z143*K143</f>
        <v>0</v>
      </c>
      <c r="AR143" s="20" t="s">
        <v>173</v>
      </c>
      <c r="AT143" s="20" t="s">
        <v>161</v>
      </c>
      <c r="AU143" s="20" t="s">
        <v>84</v>
      </c>
      <c r="AY143" s="20" t="s">
        <v>160</v>
      </c>
      <c r="BE143" s="140">
        <f>IF(U143="základní",N143,0)</f>
        <v>0</v>
      </c>
      <c r="BF143" s="140">
        <f>IF(U143="snížená",N143,0)</f>
        <v>0</v>
      </c>
      <c r="BG143" s="140">
        <f>IF(U143="zákl. přenesená",N143,0)</f>
        <v>0</v>
      </c>
      <c r="BH143" s="140">
        <f>IF(U143="sníž. přenesená",N143,0)</f>
        <v>0</v>
      </c>
      <c r="BI143" s="140">
        <f>IF(U143="nulová",N143,0)</f>
        <v>0</v>
      </c>
      <c r="BJ143" s="20" t="s">
        <v>84</v>
      </c>
      <c r="BK143" s="140">
        <f>ROUND(L143*K143,2)</f>
        <v>0</v>
      </c>
      <c r="BL143" s="20" t="s">
        <v>173</v>
      </c>
      <c r="BM143" s="20" t="s">
        <v>294</v>
      </c>
    </row>
    <row r="144" s="1" customFormat="1" ht="16.5" customHeight="1">
      <c r="B144" s="44"/>
      <c r="C144" s="217" t="s">
        <v>255</v>
      </c>
      <c r="D144" s="217" t="s">
        <v>161</v>
      </c>
      <c r="E144" s="218" t="s">
        <v>796</v>
      </c>
      <c r="F144" s="219" t="s">
        <v>797</v>
      </c>
      <c r="G144" s="219"/>
      <c r="H144" s="219"/>
      <c r="I144" s="219"/>
      <c r="J144" s="220" t="s">
        <v>500</v>
      </c>
      <c r="K144" s="221">
        <v>2</v>
      </c>
      <c r="L144" s="222">
        <v>0</v>
      </c>
      <c r="M144" s="223"/>
      <c r="N144" s="224">
        <f>ROUND(L144*K144,2)</f>
        <v>0</v>
      </c>
      <c r="O144" s="224"/>
      <c r="P144" s="224"/>
      <c r="Q144" s="224"/>
      <c r="R144" s="46"/>
      <c r="T144" s="225" t="s">
        <v>22</v>
      </c>
      <c r="U144" s="54" t="s">
        <v>41</v>
      </c>
      <c r="V144" s="45"/>
      <c r="W144" s="226">
        <f>V144*K144</f>
        <v>0</v>
      </c>
      <c r="X144" s="226">
        <v>0</v>
      </c>
      <c r="Y144" s="226">
        <f>X144*K144</f>
        <v>0</v>
      </c>
      <c r="Z144" s="226">
        <v>0</v>
      </c>
      <c r="AA144" s="227">
        <f>Z144*K144</f>
        <v>0</v>
      </c>
      <c r="AR144" s="20" t="s">
        <v>173</v>
      </c>
      <c r="AT144" s="20" t="s">
        <v>161</v>
      </c>
      <c r="AU144" s="20" t="s">
        <v>84</v>
      </c>
      <c r="AY144" s="20" t="s">
        <v>160</v>
      </c>
      <c r="BE144" s="140">
        <f>IF(U144="základní",N144,0)</f>
        <v>0</v>
      </c>
      <c r="BF144" s="140">
        <f>IF(U144="snížená",N144,0)</f>
        <v>0</v>
      </c>
      <c r="BG144" s="140">
        <f>IF(U144="zákl. přenesená",N144,0)</f>
        <v>0</v>
      </c>
      <c r="BH144" s="140">
        <f>IF(U144="sníž. přenesená",N144,0)</f>
        <v>0</v>
      </c>
      <c r="BI144" s="140">
        <f>IF(U144="nulová",N144,0)</f>
        <v>0</v>
      </c>
      <c r="BJ144" s="20" t="s">
        <v>84</v>
      </c>
      <c r="BK144" s="140">
        <f>ROUND(L144*K144,2)</f>
        <v>0</v>
      </c>
      <c r="BL144" s="20" t="s">
        <v>173</v>
      </c>
      <c r="BM144" s="20" t="s">
        <v>302</v>
      </c>
    </row>
    <row r="145" s="9" customFormat="1" ht="37.44" customHeight="1">
      <c r="B145" s="203"/>
      <c r="C145" s="204"/>
      <c r="D145" s="205" t="s">
        <v>766</v>
      </c>
      <c r="E145" s="205"/>
      <c r="F145" s="205"/>
      <c r="G145" s="205"/>
      <c r="H145" s="205"/>
      <c r="I145" s="205"/>
      <c r="J145" s="205"/>
      <c r="K145" s="205"/>
      <c r="L145" s="205"/>
      <c r="M145" s="205"/>
      <c r="N145" s="243">
        <f>BK145</f>
        <v>0</v>
      </c>
      <c r="O145" s="244"/>
      <c r="P145" s="244"/>
      <c r="Q145" s="244"/>
      <c r="R145" s="207"/>
      <c r="T145" s="208"/>
      <c r="U145" s="204"/>
      <c r="V145" s="204"/>
      <c r="W145" s="209">
        <f>SUM(W146:W157)</f>
        <v>0</v>
      </c>
      <c r="X145" s="204"/>
      <c r="Y145" s="209">
        <f>SUM(Y146:Y157)</f>
        <v>0</v>
      </c>
      <c r="Z145" s="204"/>
      <c r="AA145" s="210">
        <f>SUM(AA146:AA157)</f>
        <v>0</v>
      </c>
      <c r="AR145" s="211" t="s">
        <v>84</v>
      </c>
      <c r="AT145" s="212" t="s">
        <v>75</v>
      </c>
      <c r="AU145" s="212" t="s">
        <v>76</v>
      </c>
      <c r="AY145" s="211" t="s">
        <v>160</v>
      </c>
      <c r="BK145" s="213">
        <f>SUM(BK146:BK157)</f>
        <v>0</v>
      </c>
    </row>
    <row r="146" s="1" customFormat="1" ht="25.5" customHeight="1">
      <c r="B146" s="44"/>
      <c r="C146" s="217" t="s">
        <v>259</v>
      </c>
      <c r="D146" s="217" t="s">
        <v>161</v>
      </c>
      <c r="E146" s="218" t="s">
        <v>798</v>
      </c>
      <c r="F146" s="219" t="s">
        <v>799</v>
      </c>
      <c r="G146" s="219"/>
      <c r="H146" s="219"/>
      <c r="I146" s="219"/>
      <c r="J146" s="220" t="s">
        <v>218</v>
      </c>
      <c r="K146" s="221">
        <v>54</v>
      </c>
      <c r="L146" s="222">
        <v>0</v>
      </c>
      <c r="M146" s="223"/>
      <c r="N146" s="224">
        <f>ROUND(L146*K146,2)</f>
        <v>0</v>
      </c>
      <c r="O146" s="224"/>
      <c r="P146" s="224"/>
      <c r="Q146" s="224"/>
      <c r="R146" s="46"/>
      <c r="T146" s="225" t="s">
        <v>22</v>
      </c>
      <c r="U146" s="54" t="s">
        <v>41</v>
      </c>
      <c r="V146" s="45"/>
      <c r="W146" s="226">
        <f>V146*K146</f>
        <v>0</v>
      </c>
      <c r="X146" s="226">
        <v>0</v>
      </c>
      <c r="Y146" s="226">
        <f>X146*K146</f>
        <v>0</v>
      </c>
      <c r="Z146" s="226">
        <v>0</v>
      </c>
      <c r="AA146" s="227">
        <f>Z146*K146</f>
        <v>0</v>
      </c>
      <c r="AR146" s="20" t="s">
        <v>173</v>
      </c>
      <c r="AT146" s="20" t="s">
        <v>161</v>
      </c>
      <c r="AU146" s="20" t="s">
        <v>84</v>
      </c>
      <c r="AY146" s="20" t="s">
        <v>160</v>
      </c>
      <c r="BE146" s="140">
        <f>IF(U146="základní",N146,0)</f>
        <v>0</v>
      </c>
      <c r="BF146" s="140">
        <f>IF(U146="snížená",N146,0)</f>
        <v>0</v>
      </c>
      <c r="BG146" s="140">
        <f>IF(U146="zákl. přenesená",N146,0)</f>
        <v>0</v>
      </c>
      <c r="BH146" s="140">
        <f>IF(U146="sníž. přenesená",N146,0)</f>
        <v>0</v>
      </c>
      <c r="BI146" s="140">
        <f>IF(U146="nulová",N146,0)</f>
        <v>0</v>
      </c>
      <c r="BJ146" s="20" t="s">
        <v>84</v>
      </c>
      <c r="BK146" s="140">
        <f>ROUND(L146*K146,2)</f>
        <v>0</v>
      </c>
      <c r="BL146" s="20" t="s">
        <v>173</v>
      </c>
      <c r="BM146" s="20" t="s">
        <v>310</v>
      </c>
    </row>
    <row r="147" s="1" customFormat="1" ht="25.5" customHeight="1">
      <c r="B147" s="44"/>
      <c r="C147" s="217" t="s">
        <v>263</v>
      </c>
      <c r="D147" s="217" t="s">
        <v>161</v>
      </c>
      <c r="E147" s="218" t="s">
        <v>800</v>
      </c>
      <c r="F147" s="219" t="s">
        <v>801</v>
      </c>
      <c r="G147" s="219"/>
      <c r="H147" s="219"/>
      <c r="I147" s="219"/>
      <c r="J147" s="220" t="s">
        <v>218</v>
      </c>
      <c r="K147" s="221">
        <v>16</v>
      </c>
      <c r="L147" s="222">
        <v>0</v>
      </c>
      <c r="M147" s="223"/>
      <c r="N147" s="224">
        <f>ROUND(L147*K147,2)</f>
        <v>0</v>
      </c>
      <c r="O147" s="224"/>
      <c r="P147" s="224"/>
      <c r="Q147" s="224"/>
      <c r="R147" s="46"/>
      <c r="T147" s="225" t="s">
        <v>22</v>
      </c>
      <c r="U147" s="54" t="s">
        <v>41</v>
      </c>
      <c r="V147" s="45"/>
      <c r="W147" s="226">
        <f>V147*K147</f>
        <v>0</v>
      </c>
      <c r="X147" s="226">
        <v>0</v>
      </c>
      <c r="Y147" s="226">
        <f>X147*K147</f>
        <v>0</v>
      </c>
      <c r="Z147" s="226">
        <v>0</v>
      </c>
      <c r="AA147" s="227">
        <f>Z147*K147</f>
        <v>0</v>
      </c>
      <c r="AR147" s="20" t="s">
        <v>173</v>
      </c>
      <c r="AT147" s="20" t="s">
        <v>161</v>
      </c>
      <c r="AU147" s="20" t="s">
        <v>84</v>
      </c>
      <c r="AY147" s="20" t="s">
        <v>160</v>
      </c>
      <c r="BE147" s="140">
        <f>IF(U147="základní",N147,0)</f>
        <v>0</v>
      </c>
      <c r="BF147" s="140">
        <f>IF(U147="snížená",N147,0)</f>
        <v>0</v>
      </c>
      <c r="BG147" s="140">
        <f>IF(U147="zákl. přenesená",N147,0)</f>
        <v>0</v>
      </c>
      <c r="BH147" s="140">
        <f>IF(U147="sníž. přenesená",N147,0)</f>
        <v>0</v>
      </c>
      <c r="BI147" s="140">
        <f>IF(U147="nulová",N147,0)</f>
        <v>0</v>
      </c>
      <c r="BJ147" s="20" t="s">
        <v>84</v>
      </c>
      <c r="BK147" s="140">
        <f>ROUND(L147*K147,2)</f>
        <v>0</v>
      </c>
      <c r="BL147" s="20" t="s">
        <v>173</v>
      </c>
      <c r="BM147" s="20" t="s">
        <v>318</v>
      </c>
    </row>
    <row r="148" s="1" customFormat="1" ht="38.25" customHeight="1">
      <c r="B148" s="44"/>
      <c r="C148" s="217" t="s">
        <v>11</v>
      </c>
      <c r="D148" s="217" t="s">
        <v>161</v>
      </c>
      <c r="E148" s="218" t="s">
        <v>802</v>
      </c>
      <c r="F148" s="219" t="s">
        <v>803</v>
      </c>
      <c r="G148" s="219"/>
      <c r="H148" s="219"/>
      <c r="I148" s="219"/>
      <c r="J148" s="220" t="s">
        <v>218</v>
      </c>
      <c r="K148" s="221">
        <v>9</v>
      </c>
      <c r="L148" s="222">
        <v>0</v>
      </c>
      <c r="M148" s="223"/>
      <c r="N148" s="224">
        <f>ROUND(L148*K148,2)</f>
        <v>0</v>
      </c>
      <c r="O148" s="224"/>
      <c r="P148" s="224"/>
      <c r="Q148" s="224"/>
      <c r="R148" s="46"/>
      <c r="T148" s="225" t="s">
        <v>22</v>
      </c>
      <c r="U148" s="54" t="s">
        <v>41</v>
      </c>
      <c r="V148" s="45"/>
      <c r="W148" s="226">
        <f>V148*K148</f>
        <v>0</v>
      </c>
      <c r="X148" s="226">
        <v>0</v>
      </c>
      <c r="Y148" s="226">
        <f>X148*K148</f>
        <v>0</v>
      </c>
      <c r="Z148" s="226">
        <v>0</v>
      </c>
      <c r="AA148" s="227">
        <f>Z148*K148</f>
        <v>0</v>
      </c>
      <c r="AR148" s="20" t="s">
        <v>173</v>
      </c>
      <c r="AT148" s="20" t="s">
        <v>161</v>
      </c>
      <c r="AU148" s="20" t="s">
        <v>84</v>
      </c>
      <c r="AY148" s="20" t="s">
        <v>160</v>
      </c>
      <c r="BE148" s="140">
        <f>IF(U148="základní",N148,0)</f>
        <v>0</v>
      </c>
      <c r="BF148" s="140">
        <f>IF(U148="snížená",N148,0)</f>
        <v>0</v>
      </c>
      <c r="BG148" s="140">
        <f>IF(U148="zákl. přenesená",N148,0)</f>
        <v>0</v>
      </c>
      <c r="BH148" s="140">
        <f>IF(U148="sníž. přenesená",N148,0)</f>
        <v>0</v>
      </c>
      <c r="BI148" s="140">
        <f>IF(U148="nulová",N148,0)</f>
        <v>0</v>
      </c>
      <c r="BJ148" s="20" t="s">
        <v>84</v>
      </c>
      <c r="BK148" s="140">
        <f>ROUND(L148*K148,2)</f>
        <v>0</v>
      </c>
      <c r="BL148" s="20" t="s">
        <v>173</v>
      </c>
      <c r="BM148" s="20" t="s">
        <v>326</v>
      </c>
    </row>
    <row r="149" s="1" customFormat="1" ht="51" customHeight="1">
      <c r="B149" s="44"/>
      <c r="C149" s="217" t="s">
        <v>270</v>
      </c>
      <c r="D149" s="217" t="s">
        <v>161</v>
      </c>
      <c r="E149" s="218" t="s">
        <v>804</v>
      </c>
      <c r="F149" s="219" t="s">
        <v>805</v>
      </c>
      <c r="G149" s="219"/>
      <c r="H149" s="219"/>
      <c r="I149" s="219"/>
      <c r="J149" s="220" t="s">
        <v>218</v>
      </c>
      <c r="K149" s="221">
        <v>50</v>
      </c>
      <c r="L149" s="222">
        <v>0</v>
      </c>
      <c r="M149" s="223"/>
      <c r="N149" s="224">
        <f>ROUND(L149*K149,2)</f>
        <v>0</v>
      </c>
      <c r="O149" s="224"/>
      <c r="P149" s="224"/>
      <c r="Q149" s="224"/>
      <c r="R149" s="46"/>
      <c r="T149" s="225" t="s">
        <v>22</v>
      </c>
      <c r="U149" s="54" t="s">
        <v>41</v>
      </c>
      <c r="V149" s="45"/>
      <c r="W149" s="226">
        <f>V149*K149</f>
        <v>0</v>
      </c>
      <c r="X149" s="226">
        <v>0</v>
      </c>
      <c r="Y149" s="226">
        <f>X149*K149</f>
        <v>0</v>
      </c>
      <c r="Z149" s="226">
        <v>0</v>
      </c>
      <c r="AA149" s="227">
        <f>Z149*K149</f>
        <v>0</v>
      </c>
      <c r="AR149" s="20" t="s">
        <v>173</v>
      </c>
      <c r="AT149" s="20" t="s">
        <v>161</v>
      </c>
      <c r="AU149" s="20" t="s">
        <v>84</v>
      </c>
      <c r="AY149" s="20" t="s">
        <v>160</v>
      </c>
      <c r="BE149" s="140">
        <f>IF(U149="základní",N149,0)</f>
        <v>0</v>
      </c>
      <c r="BF149" s="140">
        <f>IF(U149="snížená",N149,0)</f>
        <v>0</v>
      </c>
      <c r="BG149" s="140">
        <f>IF(U149="zákl. přenesená",N149,0)</f>
        <v>0</v>
      </c>
      <c r="BH149" s="140">
        <f>IF(U149="sníž. přenesená",N149,0)</f>
        <v>0</v>
      </c>
      <c r="BI149" s="140">
        <f>IF(U149="nulová",N149,0)</f>
        <v>0</v>
      </c>
      <c r="BJ149" s="20" t="s">
        <v>84</v>
      </c>
      <c r="BK149" s="140">
        <f>ROUND(L149*K149,2)</f>
        <v>0</v>
      </c>
      <c r="BL149" s="20" t="s">
        <v>173</v>
      </c>
      <c r="BM149" s="20" t="s">
        <v>334</v>
      </c>
    </row>
    <row r="150" s="1" customFormat="1" ht="16.5" customHeight="1">
      <c r="B150" s="44"/>
      <c r="C150" s="217" t="s">
        <v>274</v>
      </c>
      <c r="D150" s="217" t="s">
        <v>161</v>
      </c>
      <c r="E150" s="218" t="s">
        <v>806</v>
      </c>
      <c r="F150" s="219" t="s">
        <v>807</v>
      </c>
      <c r="G150" s="219"/>
      <c r="H150" s="219"/>
      <c r="I150" s="219"/>
      <c r="J150" s="220" t="s">
        <v>500</v>
      </c>
      <c r="K150" s="221">
        <v>1</v>
      </c>
      <c r="L150" s="222">
        <v>0</v>
      </c>
      <c r="M150" s="223"/>
      <c r="N150" s="224">
        <f>ROUND(L150*K150,2)</f>
        <v>0</v>
      </c>
      <c r="O150" s="224"/>
      <c r="P150" s="224"/>
      <c r="Q150" s="224"/>
      <c r="R150" s="46"/>
      <c r="T150" s="225" t="s">
        <v>22</v>
      </c>
      <c r="U150" s="54" t="s">
        <v>41</v>
      </c>
      <c r="V150" s="45"/>
      <c r="W150" s="226">
        <f>V150*K150</f>
        <v>0</v>
      </c>
      <c r="X150" s="226">
        <v>0</v>
      </c>
      <c r="Y150" s="226">
        <f>X150*K150</f>
        <v>0</v>
      </c>
      <c r="Z150" s="226">
        <v>0</v>
      </c>
      <c r="AA150" s="227">
        <f>Z150*K150</f>
        <v>0</v>
      </c>
      <c r="AR150" s="20" t="s">
        <v>173</v>
      </c>
      <c r="AT150" s="20" t="s">
        <v>161</v>
      </c>
      <c r="AU150" s="20" t="s">
        <v>84</v>
      </c>
      <c r="AY150" s="20" t="s">
        <v>160</v>
      </c>
      <c r="BE150" s="140">
        <f>IF(U150="základní",N150,0)</f>
        <v>0</v>
      </c>
      <c r="BF150" s="140">
        <f>IF(U150="snížená",N150,0)</f>
        <v>0</v>
      </c>
      <c r="BG150" s="140">
        <f>IF(U150="zákl. přenesená",N150,0)</f>
        <v>0</v>
      </c>
      <c r="BH150" s="140">
        <f>IF(U150="sníž. přenesená",N150,0)</f>
        <v>0</v>
      </c>
      <c r="BI150" s="140">
        <f>IF(U150="nulová",N150,0)</f>
        <v>0</v>
      </c>
      <c r="BJ150" s="20" t="s">
        <v>84</v>
      </c>
      <c r="BK150" s="140">
        <f>ROUND(L150*K150,2)</f>
        <v>0</v>
      </c>
      <c r="BL150" s="20" t="s">
        <v>173</v>
      </c>
      <c r="BM150" s="20" t="s">
        <v>342</v>
      </c>
    </row>
    <row r="151" s="1" customFormat="1" ht="16.5" customHeight="1">
      <c r="B151" s="44"/>
      <c r="C151" s="217" t="s">
        <v>278</v>
      </c>
      <c r="D151" s="217" t="s">
        <v>161</v>
      </c>
      <c r="E151" s="218" t="s">
        <v>808</v>
      </c>
      <c r="F151" s="219" t="s">
        <v>809</v>
      </c>
      <c r="G151" s="219"/>
      <c r="H151" s="219"/>
      <c r="I151" s="219"/>
      <c r="J151" s="220" t="s">
        <v>810</v>
      </c>
      <c r="K151" s="221">
        <v>1</v>
      </c>
      <c r="L151" s="222">
        <v>0</v>
      </c>
      <c r="M151" s="223"/>
      <c r="N151" s="224">
        <f>ROUND(L151*K151,2)</f>
        <v>0</v>
      </c>
      <c r="O151" s="224"/>
      <c r="P151" s="224"/>
      <c r="Q151" s="224"/>
      <c r="R151" s="46"/>
      <c r="T151" s="225" t="s">
        <v>22</v>
      </c>
      <c r="U151" s="54" t="s">
        <v>41</v>
      </c>
      <c r="V151" s="45"/>
      <c r="W151" s="226">
        <f>V151*K151</f>
        <v>0</v>
      </c>
      <c r="X151" s="226">
        <v>0</v>
      </c>
      <c r="Y151" s="226">
        <f>X151*K151</f>
        <v>0</v>
      </c>
      <c r="Z151" s="226">
        <v>0</v>
      </c>
      <c r="AA151" s="227">
        <f>Z151*K151</f>
        <v>0</v>
      </c>
      <c r="AR151" s="20" t="s">
        <v>173</v>
      </c>
      <c r="AT151" s="20" t="s">
        <v>161</v>
      </c>
      <c r="AU151" s="20" t="s">
        <v>84</v>
      </c>
      <c r="AY151" s="20" t="s">
        <v>160</v>
      </c>
      <c r="BE151" s="140">
        <f>IF(U151="základní",N151,0)</f>
        <v>0</v>
      </c>
      <c r="BF151" s="140">
        <f>IF(U151="snížená",N151,0)</f>
        <v>0</v>
      </c>
      <c r="BG151" s="140">
        <f>IF(U151="zákl. přenesená",N151,0)</f>
        <v>0</v>
      </c>
      <c r="BH151" s="140">
        <f>IF(U151="sníž. přenesená",N151,0)</f>
        <v>0</v>
      </c>
      <c r="BI151" s="140">
        <f>IF(U151="nulová",N151,0)</f>
        <v>0</v>
      </c>
      <c r="BJ151" s="20" t="s">
        <v>84</v>
      </c>
      <c r="BK151" s="140">
        <f>ROUND(L151*K151,2)</f>
        <v>0</v>
      </c>
      <c r="BL151" s="20" t="s">
        <v>173</v>
      </c>
      <c r="BM151" s="20" t="s">
        <v>350</v>
      </c>
    </row>
    <row r="152" s="1" customFormat="1" ht="16.5" customHeight="1">
      <c r="B152" s="44"/>
      <c r="C152" s="217" t="s">
        <v>282</v>
      </c>
      <c r="D152" s="217" t="s">
        <v>161</v>
      </c>
      <c r="E152" s="218" t="s">
        <v>811</v>
      </c>
      <c r="F152" s="219" t="s">
        <v>812</v>
      </c>
      <c r="G152" s="219"/>
      <c r="H152" s="219"/>
      <c r="I152" s="219"/>
      <c r="J152" s="220" t="s">
        <v>500</v>
      </c>
      <c r="K152" s="221">
        <v>1</v>
      </c>
      <c r="L152" s="222">
        <v>0</v>
      </c>
      <c r="M152" s="223"/>
      <c r="N152" s="224">
        <f>ROUND(L152*K152,2)</f>
        <v>0</v>
      </c>
      <c r="O152" s="224"/>
      <c r="P152" s="224"/>
      <c r="Q152" s="224"/>
      <c r="R152" s="46"/>
      <c r="T152" s="225" t="s">
        <v>22</v>
      </c>
      <c r="U152" s="54" t="s">
        <v>41</v>
      </c>
      <c r="V152" s="45"/>
      <c r="W152" s="226">
        <f>V152*K152</f>
        <v>0</v>
      </c>
      <c r="X152" s="226">
        <v>0</v>
      </c>
      <c r="Y152" s="226">
        <f>X152*K152</f>
        <v>0</v>
      </c>
      <c r="Z152" s="226">
        <v>0</v>
      </c>
      <c r="AA152" s="227">
        <f>Z152*K152</f>
        <v>0</v>
      </c>
      <c r="AR152" s="20" t="s">
        <v>173</v>
      </c>
      <c r="AT152" s="20" t="s">
        <v>161</v>
      </c>
      <c r="AU152" s="20" t="s">
        <v>84</v>
      </c>
      <c r="AY152" s="20" t="s">
        <v>160</v>
      </c>
      <c r="BE152" s="140">
        <f>IF(U152="základní",N152,0)</f>
        <v>0</v>
      </c>
      <c r="BF152" s="140">
        <f>IF(U152="snížená",N152,0)</f>
        <v>0</v>
      </c>
      <c r="BG152" s="140">
        <f>IF(U152="zákl. přenesená",N152,0)</f>
        <v>0</v>
      </c>
      <c r="BH152" s="140">
        <f>IF(U152="sníž. přenesená",N152,0)</f>
        <v>0</v>
      </c>
      <c r="BI152" s="140">
        <f>IF(U152="nulová",N152,0)</f>
        <v>0</v>
      </c>
      <c r="BJ152" s="20" t="s">
        <v>84</v>
      </c>
      <c r="BK152" s="140">
        <f>ROUND(L152*K152,2)</f>
        <v>0</v>
      </c>
      <c r="BL152" s="20" t="s">
        <v>173</v>
      </c>
      <c r="BM152" s="20" t="s">
        <v>358</v>
      </c>
    </row>
    <row r="153" s="1" customFormat="1" ht="25.5" customHeight="1">
      <c r="B153" s="44"/>
      <c r="C153" s="217" t="s">
        <v>287</v>
      </c>
      <c r="D153" s="217" t="s">
        <v>161</v>
      </c>
      <c r="E153" s="218" t="s">
        <v>813</v>
      </c>
      <c r="F153" s="219" t="s">
        <v>814</v>
      </c>
      <c r="G153" s="219"/>
      <c r="H153" s="219"/>
      <c r="I153" s="219"/>
      <c r="J153" s="220" t="s">
        <v>500</v>
      </c>
      <c r="K153" s="221">
        <v>1</v>
      </c>
      <c r="L153" s="222">
        <v>0</v>
      </c>
      <c r="M153" s="223"/>
      <c r="N153" s="224">
        <f>ROUND(L153*K153,2)</f>
        <v>0</v>
      </c>
      <c r="O153" s="224"/>
      <c r="P153" s="224"/>
      <c r="Q153" s="224"/>
      <c r="R153" s="46"/>
      <c r="T153" s="225" t="s">
        <v>22</v>
      </c>
      <c r="U153" s="54" t="s">
        <v>41</v>
      </c>
      <c r="V153" s="45"/>
      <c r="W153" s="226">
        <f>V153*K153</f>
        <v>0</v>
      </c>
      <c r="X153" s="226">
        <v>0</v>
      </c>
      <c r="Y153" s="226">
        <f>X153*K153</f>
        <v>0</v>
      </c>
      <c r="Z153" s="226">
        <v>0</v>
      </c>
      <c r="AA153" s="227">
        <f>Z153*K153</f>
        <v>0</v>
      </c>
      <c r="AR153" s="20" t="s">
        <v>173</v>
      </c>
      <c r="AT153" s="20" t="s">
        <v>161</v>
      </c>
      <c r="AU153" s="20" t="s">
        <v>84</v>
      </c>
      <c r="AY153" s="20" t="s">
        <v>160</v>
      </c>
      <c r="BE153" s="140">
        <f>IF(U153="základní",N153,0)</f>
        <v>0</v>
      </c>
      <c r="BF153" s="140">
        <f>IF(U153="snížená",N153,0)</f>
        <v>0</v>
      </c>
      <c r="BG153" s="140">
        <f>IF(U153="zákl. přenesená",N153,0)</f>
        <v>0</v>
      </c>
      <c r="BH153" s="140">
        <f>IF(U153="sníž. přenesená",N153,0)</f>
        <v>0</v>
      </c>
      <c r="BI153" s="140">
        <f>IF(U153="nulová",N153,0)</f>
        <v>0</v>
      </c>
      <c r="BJ153" s="20" t="s">
        <v>84</v>
      </c>
      <c r="BK153" s="140">
        <f>ROUND(L153*K153,2)</f>
        <v>0</v>
      </c>
      <c r="BL153" s="20" t="s">
        <v>173</v>
      </c>
      <c r="BM153" s="20" t="s">
        <v>367</v>
      </c>
    </row>
    <row r="154" s="1" customFormat="1" ht="25.5" customHeight="1">
      <c r="B154" s="44"/>
      <c r="C154" s="217" t="s">
        <v>10</v>
      </c>
      <c r="D154" s="217" t="s">
        <v>161</v>
      </c>
      <c r="E154" s="218" t="s">
        <v>815</v>
      </c>
      <c r="F154" s="219" t="s">
        <v>816</v>
      </c>
      <c r="G154" s="219"/>
      <c r="H154" s="219"/>
      <c r="I154" s="219"/>
      <c r="J154" s="220" t="s">
        <v>500</v>
      </c>
      <c r="K154" s="221">
        <v>3</v>
      </c>
      <c r="L154" s="222">
        <v>0</v>
      </c>
      <c r="M154" s="223"/>
      <c r="N154" s="224">
        <f>ROUND(L154*K154,2)</f>
        <v>0</v>
      </c>
      <c r="O154" s="224"/>
      <c r="P154" s="224"/>
      <c r="Q154" s="224"/>
      <c r="R154" s="46"/>
      <c r="T154" s="225" t="s">
        <v>22</v>
      </c>
      <c r="U154" s="54" t="s">
        <v>41</v>
      </c>
      <c r="V154" s="45"/>
      <c r="W154" s="226">
        <f>V154*K154</f>
        <v>0</v>
      </c>
      <c r="X154" s="226">
        <v>0</v>
      </c>
      <c r="Y154" s="226">
        <f>X154*K154</f>
        <v>0</v>
      </c>
      <c r="Z154" s="226">
        <v>0</v>
      </c>
      <c r="AA154" s="227">
        <f>Z154*K154</f>
        <v>0</v>
      </c>
      <c r="AR154" s="20" t="s">
        <v>173</v>
      </c>
      <c r="AT154" s="20" t="s">
        <v>161</v>
      </c>
      <c r="AU154" s="20" t="s">
        <v>84</v>
      </c>
      <c r="AY154" s="20" t="s">
        <v>160</v>
      </c>
      <c r="BE154" s="140">
        <f>IF(U154="základní",N154,0)</f>
        <v>0</v>
      </c>
      <c r="BF154" s="140">
        <f>IF(U154="snížená",N154,0)</f>
        <v>0</v>
      </c>
      <c r="BG154" s="140">
        <f>IF(U154="zákl. přenesená",N154,0)</f>
        <v>0</v>
      </c>
      <c r="BH154" s="140">
        <f>IF(U154="sníž. přenesená",N154,0)</f>
        <v>0</v>
      </c>
      <c r="BI154" s="140">
        <f>IF(U154="nulová",N154,0)</f>
        <v>0</v>
      </c>
      <c r="BJ154" s="20" t="s">
        <v>84</v>
      </c>
      <c r="BK154" s="140">
        <f>ROUND(L154*K154,2)</f>
        <v>0</v>
      </c>
      <c r="BL154" s="20" t="s">
        <v>173</v>
      </c>
      <c r="BM154" s="20" t="s">
        <v>375</v>
      </c>
    </row>
    <row r="155" s="1" customFormat="1" ht="25.5" customHeight="1">
      <c r="B155" s="44"/>
      <c r="C155" s="217" t="s">
        <v>294</v>
      </c>
      <c r="D155" s="217" t="s">
        <v>161</v>
      </c>
      <c r="E155" s="218" t="s">
        <v>817</v>
      </c>
      <c r="F155" s="219" t="s">
        <v>818</v>
      </c>
      <c r="G155" s="219"/>
      <c r="H155" s="219"/>
      <c r="I155" s="219"/>
      <c r="J155" s="220" t="s">
        <v>500</v>
      </c>
      <c r="K155" s="221">
        <v>1</v>
      </c>
      <c r="L155" s="222">
        <v>0</v>
      </c>
      <c r="M155" s="223"/>
      <c r="N155" s="224">
        <f>ROUND(L155*K155,2)</f>
        <v>0</v>
      </c>
      <c r="O155" s="224"/>
      <c r="P155" s="224"/>
      <c r="Q155" s="224"/>
      <c r="R155" s="46"/>
      <c r="T155" s="225" t="s">
        <v>22</v>
      </c>
      <c r="U155" s="54" t="s">
        <v>41</v>
      </c>
      <c r="V155" s="45"/>
      <c r="W155" s="226">
        <f>V155*K155</f>
        <v>0</v>
      </c>
      <c r="X155" s="226">
        <v>0</v>
      </c>
      <c r="Y155" s="226">
        <f>X155*K155</f>
        <v>0</v>
      </c>
      <c r="Z155" s="226">
        <v>0</v>
      </c>
      <c r="AA155" s="227">
        <f>Z155*K155</f>
        <v>0</v>
      </c>
      <c r="AR155" s="20" t="s">
        <v>173</v>
      </c>
      <c r="AT155" s="20" t="s">
        <v>161</v>
      </c>
      <c r="AU155" s="20" t="s">
        <v>84</v>
      </c>
      <c r="AY155" s="20" t="s">
        <v>160</v>
      </c>
      <c r="BE155" s="140">
        <f>IF(U155="základní",N155,0)</f>
        <v>0</v>
      </c>
      <c r="BF155" s="140">
        <f>IF(U155="snížená",N155,0)</f>
        <v>0</v>
      </c>
      <c r="BG155" s="140">
        <f>IF(U155="zákl. přenesená",N155,0)</f>
        <v>0</v>
      </c>
      <c r="BH155" s="140">
        <f>IF(U155="sníž. přenesená",N155,0)</f>
        <v>0</v>
      </c>
      <c r="BI155" s="140">
        <f>IF(U155="nulová",N155,0)</f>
        <v>0</v>
      </c>
      <c r="BJ155" s="20" t="s">
        <v>84</v>
      </c>
      <c r="BK155" s="140">
        <f>ROUND(L155*K155,2)</f>
        <v>0</v>
      </c>
      <c r="BL155" s="20" t="s">
        <v>173</v>
      </c>
      <c r="BM155" s="20" t="s">
        <v>383</v>
      </c>
    </row>
    <row r="156" s="1" customFormat="1" ht="25.5" customHeight="1">
      <c r="B156" s="44"/>
      <c r="C156" s="217" t="s">
        <v>298</v>
      </c>
      <c r="D156" s="217" t="s">
        <v>161</v>
      </c>
      <c r="E156" s="218" t="s">
        <v>819</v>
      </c>
      <c r="F156" s="219" t="s">
        <v>820</v>
      </c>
      <c r="G156" s="219"/>
      <c r="H156" s="219"/>
      <c r="I156" s="219"/>
      <c r="J156" s="220" t="s">
        <v>500</v>
      </c>
      <c r="K156" s="221">
        <v>6</v>
      </c>
      <c r="L156" s="222">
        <v>0</v>
      </c>
      <c r="M156" s="223"/>
      <c r="N156" s="224">
        <f>ROUND(L156*K156,2)</f>
        <v>0</v>
      </c>
      <c r="O156" s="224"/>
      <c r="P156" s="224"/>
      <c r="Q156" s="224"/>
      <c r="R156" s="46"/>
      <c r="T156" s="225" t="s">
        <v>22</v>
      </c>
      <c r="U156" s="54" t="s">
        <v>41</v>
      </c>
      <c r="V156" s="45"/>
      <c r="W156" s="226">
        <f>V156*K156</f>
        <v>0</v>
      </c>
      <c r="X156" s="226">
        <v>0</v>
      </c>
      <c r="Y156" s="226">
        <f>X156*K156</f>
        <v>0</v>
      </c>
      <c r="Z156" s="226">
        <v>0</v>
      </c>
      <c r="AA156" s="227">
        <f>Z156*K156</f>
        <v>0</v>
      </c>
      <c r="AR156" s="20" t="s">
        <v>173</v>
      </c>
      <c r="AT156" s="20" t="s">
        <v>161</v>
      </c>
      <c r="AU156" s="20" t="s">
        <v>84</v>
      </c>
      <c r="AY156" s="20" t="s">
        <v>160</v>
      </c>
      <c r="BE156" s="140">
        <f>IF(U156="základní",N156,0)</f>
        <v>0</v>
      </c>
      <c r="BF156" s="140">
        <f>IF(U156="snížená",N156,0)</f>
        <v>0</v>
      </c>
      <c r="BG156" s="140">
        <f>IF(U156="zákl. přenesená",N156,0)</f>
        <v>0</v>
      </c>
      <c r="BH156" s="140">
        <f>IF(U156="sníž. přenesená",N156,0)</f>
        <v>0</v>
      </c>
      <c r="BI156" s="140">
        <f>IF(U156="nulová",N156,0)</f>
        <v>0</v>
      </c>
      <c r="BJ156" s="20" t="s">
        <v>84</v>
      </c>
      <c r="BK156" s="140">
        <f>ROUND(L156*K156,2)</f>
        <v>0</v>
      </c>
      <c r="BL156" s="20" t="s">
        <v>173</v>
      </c>
      <c r="BM156" s="20" t="s">
        <v>391</v>
      </c>
    </row>
    <row r="157" s="1" customFormat="1" ht="16.5" customHeight="1">
      <c r="B157" s="44"/>
      <c r="C157" s="217" t="s">
        <v>302</v>
      </c>
      <c r="D157" s="217" t="s">
        <v>161</v>
      </c>
      <c r="E157" s="218" t="s">
        <v>821</v>
      </c>
      <c r="F157" s="219" t="s">
        <v>822</v>
      </c>
      <c r="G157" s="219"/>
      <c r="H157" s="219"/>
      <c r="I157" s="219"/>
      <c r="J157" s="220" t="s">
        <v>489</v>
      </c>
      <c r="K157" s="221">
        <v>1</v>
      </c>
      <c r="L157" s="222">
        <v>0</v>
      </c>
      <c r="M157" s="223"/>
      <c r="N157" s="224">
        <f>ROUND(L157*K157,2)</f>
        <v>0</v>
      </c>
      <c r="O157" s="224"/>
      <c r="P157" s="224"/>
      <c r="Q157" s="224"/>
      <c r="R157" s="46"/>
      <c r="T157" s="225" t="s">
        <v>22</v>
      </c>
      <c r="U157" s="54" t="s">
        <v>41</v>
      </c>
      <c r="V157" s="45"/>
      <c r="W157" s="226">
        <f>V157*K157</f>
        <v>0</v>
      </c>
      <c r="X157" s="226">
        <v>0</v>
      </c>
      <c r="Y157" s="226">
        <f>X157*K157</f>
        <v>0</v>
      </c>
      <c r="Z157" s="226">
        <v>0</v>
      </c>
      <c r="AA157" s="227">
        <f>Z157*K157</f>
        <v>0</v>
      </c>
      <c r="AR157" s="20" t="s">
        <v>173</v>
      </c>
      <c r="AT157" s="20" t="s">
        <v>161</v>
      </c>
      <c r="AU157" s="20" t="s">
        <v>84</v>
      </c>
      <c r="AY157" s="20" t="s">
        <v>160</v>
      </c>
      <c r="BE157" s="140">
        <f>IF(U157="základní",N157,0)</f>
        <v>0</v>
      </c>
      <c r="BF157" s="140">
        <f>IF(U157="snížená",N157,0)</f>
        <v>0</v>
      </c>
      <c r="BG157" s="140">
        <f>IF(U157="zákl. přenesená",N157,0)</f>
        <v>0</v>
      </c>
      <c r="BH157" s="140">
        <f>IF(U157="sníž. přenesená",N157,0)</f>
        <v>0</v>
      </c>
      <c r="BI157" s="140">
        <f>IF(U157="nulová",N157,0)</f>
        <v>0</v>
      </c>
      <c r="BJ157" s="20" t="s">
        <v>84</v>
      </c>
      <c r="BK157" s="140">
        <f>ROUND(L157*K157,2)</f>
        <v>0</v>
      </c>
      <c r="BL157" s="20" t="s">
        <v>173</v>
      </c>
      <c r="BM157" s="20" t="s">
        <v>399</v>
      </c>
    </row>
    <row r="158" s="9" customFormat="1" ht="37.44" customHeight="1">
      <c r="B158" s="203"/>
      <c r="C158" s="204"/>
      <c r="D158" s="205" t="s">
        <v>767</v>
      </c>
      <c r="E158" s="205"/>
      <c r="F158" s="205"/>
      <c r="G158" s="205"/>
      <c r="H158" s="205"/>
      <c r="I158" s="205"/>
      <c r="J158" s="205"/>
      <c r="K158" s="205"/>
      <c r="L158" s="205"/>
      <c r="M158" s="205"/>
      <c r="N158" s="243">
        <f>BK158</f>
        <v>0</v>
      </c>
      <c r="O158" s="244"/>
      <c r="P158" s="244"/>
      <c r="Q158" s="244"/>
      <c r="R158" s="207"/>
      <c r="T158" s="208"/>
      <c r="U158" s="204"/>
      <c r="V158" s="204"/>
      <c r="W158" s="209">
        <f>SUM(W159:W169)</f>
        <v>0</v>
      </c>
      <c r="X158" s="204"/>
      <c r="Y158" s="209">
        <f>SUM(Y159:Y169)</f>
        <v>0</v>
      </c>
      <c r="Z158" s="204"/>
      <c r="AA158" s="210">
        <f>SUM(AA159:AA169)</f>
        <v>0</v>
      </c>
      <c r="AR158" s="211" t="s">
        <v>84</v>
      </c>
      <c r="AT158" s="212" t="s">
        <v>75</v>
      </c>
      <c r="AU158" s="212" t="s">
        <v>76</v>
      </c>
      <c r="AY158" s="211" t="s">
        <v>160</v>
      </c>
      <c r="BK158" s="213">
        <f>SUM(BK159:BK169)</f>
        <v>0</v>
      </c>
    </row>
    <row r="159" s="1" customFormat="1" ht="25.5" customHeight="1">
      <c r="B159" s="44"/>
      <c r="C159" s="217" t="s">
        <v>306</v>
      </c>
      <c r="D159" s="217" t="s">
        <v>161</v>
      </c>
      <c r="E159" s="218" t="s">
        <v>823</v>
      </c>
      <c r="F159" s="219" t="s">
        <v>799</v>
      </c>
      <c r="G159" s="219"/>
      <c r="H159" s="219"/>
      <c r="I159" s="219"/>
      <c r="J159" s="220" t="s">
        <v>218</v>
      </c>
      <c r="K159" s="221">
        <v>40</v>
      </c>
      <c r="L159" s="222">
        <v>0</v>
      </c>
      <c r="M159" s="223"/>
      <c r="N159" s="224">
        <f>ROUND(L159*K159,2)</f>
        <v>0</v>
      </c>
      <c r="O159" s="224"/>
      <c r="P159" s="224"/>
      <c r="Q159" s="224"/>
      <c r="R159" s="46"/>
      <c r="T159" s="225" t="s">
        <v>22</v>
      </c>
      <c r="U159" s="54" t="s">
        <v>41</v>
      </c>
      <c r="V159" s="45"/>
      <c r="W159" s="226">
        <f>V159*K159</f>
        <v>0</v>
      </c>
      <c r="X159" s="226">
        <v>0</v>
      </c>
      <c r="Y159" s="226">
        <f>X159*K159</f>
        <v>0</v>
      </c>
      <c r="Z159" s="226">
        <v>0</v>
      </c>
      <c r="AA159" s="227">
        <f>Z159*K159</f>
        <v>0</v>
      </c>
      <c r="AR159" s="20" t="s">
        <v>173</v>
      </c>
      <c r="AT159" s="20" t="s">
        <v>161</v>
      </c>
      <c r="AU159" s="20" t="s">
        <v>84</v>
      </c>
      <c r="AY159" s="20" t="s">
        <v>160</v>
      </c>
      <c r="BE159" s="140">
        <f>IF(U159="základní",N159,0)</f>
        <v>0</v>
      </c>
      <c r="BF159" s="140">
        <f>IF(U159="snížená",N159,0)</f>
        <v>0</v>
      </c>
      <c r="BG159" s="140">
        <f>IF(U159="zákl. přenesená",N159,0)</f>
        <v>0</v>
      </c>
      <c r="BH159" s="140">
        <f>IF(U159="sníž. přenesená",N159,0)</f>
        <v>0</v>
      </c>
      <c r="BI159" s="140">
        <f>IF(U159="nulová",N159,0)</f>
        <v>0</v>
      </c>
      <c r="BJ159" s="20" t="s">
        <v>84</v>
      </c>
      <c r="BK159" s="140">
        <f>ROUND(L159*K159,2)</f>
        <v>0</v>
      </c>
      <c r="BL159" s="20" t="s">
        <v>173</v>
      </c>
      <c r="BM159" s="20" t="s">
        <v>407</v>
      </c>
    </row>
    <row r="160" s="1" customFormat="1" ht="25.5" customHeight="1">
      <c r="B160" s="44"/>
      <c r="C160" s="217" t="s">
        <v>310</v>
      </c>
      <c r="D160" s="217" t="s">
        <v>161</v>
      </c>
      <c r="E160" s="218" t="s">
        <v>824</v>
      </c>
      <c r="F160" s="219" t="s">
        <v>801</v>
      </c>
      <c r="G160" s="219"/>
      <c r="H160" s="219"/>
      <c r="I160" s="219"/>
      <c r="J160" s="220" t="s">
        <v>218</v>
      </c>
      <c r="K160" s="221">
        <v>34</v>
      </c>
      <c r="L160" s="222">
        <v>0</v>
      </c>
      <c r="M160" s="223"/>
      <c r="N160" s="224">
        <f>ROUND(L160*K160,2)</f>
        <v>0</v>
      </c>
      <c r="O160" s="224"/>
      <c r="P160" s="224"/>
      <c r="Q160" s="224"/>
      <c r="R160" s="46"/>
      <c r="T160" s="225" t="s">
        <v>22</v>
      </c>
      <c r="U160" s="54" t="s">
        <v>41</v>
      </c>
      <c r="V160" s="45"/>
      <c r="W160" s="226">
        <f>V160*K160</f>
        <v>0</v>
      </c>
      <c r="X160" s="226">
        <v>0</v>
      </c>
      <c r="Y160" s="226">
        <f>X160*K160</f>
        <v>0</v>
      </c>
      <c r="Z160" s="226">
        <v>0</v>
      </c>
      <c r="AA160" s="227">
        <f>Z160*K160</f>
        <v>0</v>
      </c>
      <c r="AR160" s="20" t="s">
        <v>173</v>
      </c>
      <c r="AT160" s="20" t="s">
        <v>161</v>
      </c>
      <c r="AU160" s="20" t="s">
        <v>84</v>
      </c>
      <c r="AY160" s="20" t="s">
        <v>160</v>
      </c>
      <c r="BE160" s="140">
        <f>IF(U160="základní",N160,0)</f>
        <v>0</v>
      </c>
      <c r="BF160" s="140">
        <f>IF(U160="snížená",N160,0)</f>
        <v>0</v>
      </c>
      <c r="BG160" s="140">
        <f>IF(U160="zákl. přenesená",N160,0)</f>
        <v>0</v>
      </c>
      <c r="BH160" s="140">
        <f>IF(U160="sníž. přenesená",N160,0)</f>
        <v>0</v>
      </c>
      <c r="BI160" s="140">
        <f>IF(U160="nulová",N160,0)</f>
        <v>0</v>
      </c>
      <c r="BJ160" s="20" t="s">
        <v>84</v>
      </c>
      <c r="BK160" s="140">
        <f>ROUND(L160*K160,2)</f>
        <v>0</v>
      </c>
      <c r="BL160" s="20" t="s">
        <v>173</v>
      </c>
      <c r="BM160" s="20" t="s">
        <v>415</v>
      </c>
    </row>
    <row r="161" s="1" customFormat="1" ht="38.25" customHeight="1">
      <c r="B161" s="44"/>
      <c r="C161" s="217" t="s">
        <v>314</v>
      </c>
      <c r="D161" s="217" t="s">
        <v>161</v>
      </c>
      <c r="E161" s="218" t="s">
        <v>825</v>
      </c>
      <c r="F161" s="219" t="s">
        <v>826</v>
      </c>
      <c r="G161" s="219"/>
      <c r="H161" s="219"/>
      <c r="I161" s="219"/>
      <c r="J161" s="220" t="s">
        <v>218</v>
      </c>
      <c r="K161" s="221">
        <v>5</v>
      </c>
      <c r="L161" s="222">
        <v>0</v>
      </c>
      <c r="M161" s="223"/>
      <c r="N161" s="224">
        <f>ROUND(L161*K161,2)</f>
        <v>0</v>
      </c>
      <c r="O161" s="224"/>
      <c r="P161" s="224"/>
      <c r="Q161" s="224"/>
      <c r="R161" s="46"/>
      <c r="T161" s="225" t="s">
        <v>22</v>
      </c>
      <c r="U161" s="54" t="s">
        <v>41</v>
      </c>
      <c r="V161" s="45"/>
      <c r="W161" s="226">
        <f>V161*K161</f>
        <v>0</v>
      </c>
      <c r="X161" s="226">
        <v>0</v>
      </c>
      <c r="Y161" s="226">
        <f>X161*K161</f>
        <v>0</v>
      </c>
      <c r="Z161" s="226">
        <v>0</v>
      </c>
      <c r="AA161" s="227">
        <f>Z161*K161</f>
        <v>0</v>
      </c>
      <c r="AR161" s="20" t="s">
        <v>173</v>
      </c>
      <c r="AT161" s="20" t="s">
        <v>161</v>
      </c>
      <c r="AU161" s="20" t="s">
        <v>84</v>
      </c>
      <c r="AY161" s="20" t="s">
        <v>160</v>
      </c>
      <c r="BE161" s="140">
        <f>IF(U161="základní",N161,0)</f>
        <v>0</v>
      </c>
      <c r="BF161" s="140">
        <f>IF(U161="snížená",N161,0)</f>
        <v>0</v>
      </c>
      <c r="BG161" s="140">
        <f>IF(U161="zákl. přenesená",N161,0)</f>
        <v>0</v>
      </c>
      <c r="BH161" s="140">
        <f>IF(U161="sníž. přenesená",N161,0)</f>
        <v>0</v>
      </c>
      <c r="BI161" s="140">
        <f>IF(U161="nulová",N161,0)</f>
        <v>0</v>
      </c>
      <c r="BJ161" s="20" t="s">
        <v>84</v>
      </c>
      <c r="BK161" s="140">
        <f>ROUND(L161*K161,2)</f>
        <v>0</v>
      </c>
      <c r="BL161" s="20" t="s">
        <v>173</v>
      </c>
      <c r="BM161" s="20" t="s">
        <v>423</v>
      </c>
    </row>
    <row r="162" s="1" customFormat="1" ht="51" customHeight="1">
      <c r="B162" s="44"/>
      <c r="C162" s="217" t="s">
        <v>318</v>
      </c>
      <c r="D162" s="217" t="s">
        <v>161</v>
      </c>
      <c r="E162" s="218" t="s">
        <v>827</v>
      </c>
      <c r="F162" s="219" t="s">
        <v>805</v>
      </c>
      <c r="G162" s="219"/>
      <c r="H162" s="219"/>
      <c r="I162" s="219"/>
      <c r="J162" s="220" t="s">
        <v>218</v>
      </c>
      <c r="K162" s="221">
        <v>40</v>
      </c>
      <c r="L162" s="222">
        <v>0</v>
      </c>
      <c r="M162" s="223"/>
      <c r="N162" s="224">
        <f>ROUND(L162*K162,2)</f>
        <v>0</v>
      </c>
      <c r="O162" s="224"/>
      <c r="P162" s="224"/>
      <c r="Q162" s="224"/>
      <c r="R162" s="46"/>
      <c r="T162" s="225" t="s">
        <v>22</v>
      </c>
      <c r="U162" s="54" t="s">
        <v>41</v>
      </c>
      <c r="V162" s="45"/>
      <c r="W162" s="226">
        <f>V162*K162</f>
        <v>0</v>
      </c>
      <c r="X162" s="226">
        <v>0</v>
      </c>
      <c r="Y162" s="226">
        <f>X162*K162</f>
        <v>0</v>
      </c>
      <c r="Z162" s="226">
        <v>0</v>
      </c>
      <c r="AA162" s="227">
        <f>Z162*K162</f>
        <v>0</v>
      </c>
      <c r="AR162" s="20" t="s">
        <v>173</v>
      </c>
      <c r="AT162" s="20" t="s">
        <v>161</v>
      </c>
      <c r="AU162" s="20" t="s">
        <v>84</v>
      </c>
      <c r="AY162" s="20" t="s">
        <v>160</v>
      </c>
      <c r="BE162" s="140">
        <f>IF(U162="základní",N162,0)</f>
        <v>0</v>
      </c>
      <c r="BF162" s="140">
        <f>IF(U162="snížená",N162,0)</f>
        <v>0</v>
      </c>
      <c r="BG162" s="140">
        <f>IF(U162="zákl. přenesená",N162,0)</f>
        <v>0</v>
      </c>
      <c r="BH162" s="140">
        <f>IF(U162="sníž. přenesená",N162,0)</f>
        <v>0</v>
      </c>
      <c r="BI162" s="140">
        <f>IF(U162="nulová",N162,0)</f>
        <v>0</v>
      </c>
      <c r="BJ162" s="20" t="s">
        <v>84</v>
      </c>
      <c r="BK162" s="140">
        <f>ROUND(L162*K162,2)</f>
        <v>0</v>
      </c>
      <c r="BL162" s="20" t="s">
        <v>173</v>
      </c>
      <c r="BM162" s="20" t="s">
        <v>443</v>
      </c>
    </row>
    <row r="163" s="1" customFormat="1" ht="25.5" customHeight="1">
      <c r="B163" s="44"/>
      <c r="C163" s="217" t="s">
        <v>322</v>
      </c>
      <c r="D163" s="217" t="s">
        <v>161</v>
      </c>
      <c r="E163" s="218" t="s">
        <v>828</v>
      </c>
      <c r="F163" s="219" t="s">
        <v>829</v>
      </c>
      <c r="G163" s="219"/>
      <c r="H163" s="219"/>
      <c r="I163" s="219"/>
      <c r="J163" s="220" t="s">
        <v>500</v>
      </c>
      <c r="K163" s="221">
        <v>7</v>
      </c>
      <c r="L163" s="222">
        <v>0</v>
      </c>
      <c r="M163" s="223"/>
      <c r="N163" s="224">
        <f>ROUND(L163*K163,2)</f>
        <v>0</v>
      </c>
      <c r="O163" s="224"/>
      <c r="P163" s="224"/>
      <c r="Q163" s="224"/>
      <c r="R163" s="46"/>
      <c r="T163" s="225" t="s">
        <v>22</v>
      </c>
      <c r="U163" s="54" t="s">
        <v>41</v>
      </c>
      <c r="V163" s="45"/>
      <c r="W163" s="226">
        <f>V163*K163</f>
        <v>0</v>
      </c>
      <c r="X163" s="226">
        <v>0</v>
      </c>
      <c r="Y163" s="226">
        <f>X163*K163</f>
        <v>0</v>
      </c>
      <c r="Z163" s="226">
        <v>0</v>
      </c>
      <c r="AA163" s="227">
        <f>Z163*K163</f>
        <v>0</v>
      </c>
      <c r="AR163" s="20" t="s">
        <v>173</v>
      </c>
      <c r="AT163" s="20" t="s">
        <v>161</v>
      </c>
      <c r="AU163" s="20" t="s">
        <v>84</v>
      </c>
      <c r="AY163" s="20" t="s">
        <v>160</v>
      </c>
      <c r="BE163" s="140">
        <f>IF(U163="základní",N163,0)</f>
        <v>0</v>
      </c>
      <c r="BF163" s="140">
        <f>IF(U163="snížená",N163,0)</f>
        <v>0</v>
      </c>
      <c r="BG163" s="140">
        <f>IF(U163="zákl. přenesená",N163,0)</f>
        <v>0</v>
      </c>
      <c r="BH163" s="140">
        <f>IF(U163="sníž. přenesená",N163,0)</f>
        <v>0</v>
      </c>
      <c r="BI163" s="140">
        <f>IF(U163="nulová",N163,0)</f>
        <v>0</v>
      </c>
      <c r="BJ163" s="20" t="s">
        <v>84</v>
      </c>
      <c r="BK163" s="140">
        <f>ROUND(L163*K163,2)</f>
        <v>0</v>
      </c>
      <c r="BL163" s="20" t="s">
        <v>173</v>
      </c>
      <c r="BM163" s="20" t="s">
        <v>451</v>
      </c>
    </row>
    <row r="164" s="1" customFormat="1" ht="25.5" customHeight="1">
      <c r="B164" s="44"/>
      <c r="C164" s="217" t="s">
        <v>326</v>
      </c>
      <c r="D164" s="217" t="s">
        <v>161</v>
      </c>
      <c r="E164" s="218" t="s">
        <v>830</v>
      </c>
      <c r="F164" s="219" t="s">
        <v>831</v>
      </c>
      <c r="G164" s="219"/>
      <c r="H164" s="219"/>
      <c r="I164" s="219"/>
      <c r="J164" s="220" t="s">
        <v>500</v>
      </c>
      <c r="K164" s="221">
        <v>6</v>
      </c>
      <c r="L164" s="222">
        <v>0</v>
      </c>
      <c r="M164" s="223"/>
      <c r="N164" s="224">
        <f>ROUND(L164*K164,2)</f>
        <v>0</v>
      </c>
      <c r="O164" s="224"/>
      <c r="P164" s="224"/>
      <c r="Q164" s="224"/>
      <c r="R164" s="46"/>
      <c r="T164" s="225" t="s">
        <v>22</v>
      </c>
      <c r="U164" s="54" t="s">
        <v>41</v>
      </c>
      <c r="V164" s="45"/>
      <c r="W164" s="226">
        <f>V164*K164</f>
        <v>0</v>
      </c>
      <c r="X164" s="226">
        <v>0</v>
      </c>
      <c r="Y164" s="226">
        <f>X164*K164</f>
        <v>0</v>
      </c>
      <c r="Z164" s="226">
        <v>0</v>
      </c>
      <c r="AA164" s="227">
        <f>Z164*K164</f>
        <v>0</v>
      </c>
      <c r="AR164" s="20" t="s">
        <v>173</v>
      </c>
      <c r="AT164" s="20" t="s">
        <v>161</v>
      </c>
      <c r="AU164" s="20" t="s">
        <v>84</v>
      </c>
      <c r="AY164" s="20" t="s">
        <v>160</v>
      </c>
      <c r="BE164" s="140">
        <f>IF(U164="základní",N164,0)</f>
        <v>0</v>
      </c>
      <c r="BF164" s="140">
        <f>IF(U164="snížená",N164,0)</f>
        <v>0</v>
      </c>
      <c r="BG164" s="140">
        <f>IF(U164="zákl. přenesená",N164,0)</f>
        <v>0</v>
      </c>
      <c r="BH164" s="140">
        <f>IF(U164="sníž. přenesená",N164,0)</f>
        <v>0</v>
      </c>
      <c r="BI164" s="140">
        <f>IF(U164="nulová",N164,0)</f>
        <v>0</v>
      </c>
      <c r="BJ164" s="20" t="s">
        <v>84</v>
      </c>
      <c r="BK164" s="140">
        <f>ROUND(L164*K164,2)</f>
        <v>0</v>
      </c>
      <c r="BL164" s="20" t="s">
        <v>173</v>
      </c>
      <c r="BM164" s="20" t="s">
        <v>459</v>
      </c>
    </row>
    <row r="165" s="1" customFormat="1" ht="16.5" customHeight="1">
      <c r="B165" s="44"/>
      <c r="C165" s="217" t="s">
        <v>330</v>
      </c>
      <c r="D165" s="217" t="s">
        <v>161</v>
      </c>
      <c r="E165" s="218" t="s">
        <v>832</v>
      </c>
      <c r="F165" s="219" t="s">
        <v>822</v>
      </c>
      <c r="G165" s="219"/>
      <c r="H165" s="219"/>
      <c r="I165" s="219"/>
      <c r="J165" s="220" t="s">
        <v>489</v>
      </c>
      <c r="K165" s="221">
        <v>1</v>
      </c>
      <c r="L165" s="222">
        <v>0</v>
      </c>
      <c r="M165" s="223"/>
      <c r="N165" s="224">
        <f>ROUND(L165*K165,2)</f>
        <v>0</v>
      </c>
      <c r="O165" s="224"/>
      <c r="P165" s="224"/>
      <c r="Q165" s="224"/>
      <c r="R165" s="46"/>
      <c r="T165" s="225" t="s">
        <v>22</v>
      </c>
      <c r="U165" s="54" t="s">
        <v>41</v>
      </c>
      <c r="V165" s="45"/>
      <c r="W165" s="226">
        <f>V165*K165</f>
        <v>0</v>
      </c>
      <c r="X165" s="226">
        <v>0</v>
      </c>
      <c r="Y165" s="226">
        <f>X165*K165</f>
        <v>0</v>
      </c>
      <c r="Z165" s="226">
        <v>0</v>
      </c>
      <c r="AA165" s="227">
        <f>Z165*K165</f>
        <v>0</v>
      </c>
      <c r="AR165" s="20" t="s">
        <v>173</v>
      </c>
      <c r="AT165" s="20" t="s">
        <v>161</v>
      </c>
      <c r="AU165" s="20" t="s">
        <v>84</v>
      </c>
      <c r="AY165" s="20" t="s">
        <v>160</v>
      </c>
      <c r="BE165" s="140">
        <f>IF(U165="základní",N165,0)</f>
        <v>0</v>
      </c>
      <c r="BF165" s="140">
        <f>IF(U165="snížená",N165,0)</f>
        <v>0</v>
      </c>
      <c r="BG165" s="140">
        <f>IF(U165="zákl. přenesená",N165,0)</f>
        <v>0</v>
      </c>
      <c r="BH165" s="140">
        <f>IF(U165="sníž. přenesená",N165,0)</f>
        <v>0</v>
      </c>
      <c r="BI165" s="140">
        <f>IF(U165="nulová",N165,0)</f>
        <v>0</v>
      </c>
      <c r="BJ165" s="20" t="s">
        <v>84</v>
      </c>
      <c r="BK165" s="140">
        <f>ROUND(L165*K165,2)</f>
        <v>0</v>
      </c>
      <c r="BL165" s="20" t="s">
        <v>173</v>
      </c>
      <c r="BM165" s="20" t="s">
        <v>467</v>
      </c>
    </row>
    <row r="166" s="1" customFormat="1" ht="25.5" customHeight="1">
      <c r="B166" s="44"/>
      <c r="C166" s="217" t="s">
        <v>334</v>
      </c>
      <c r="D166" s="217" t="s">
        <v>161</v>
      </c>
      <c r="E166" s="218" t="s">
        <v>833</v>
      </c>
      <c r="F166" s="219" t="s">
        <v>834</v>
      </c>
      <c r="G166" s="219"/>
      <c r="H166" s="219"/>
      <c r="I166" s="219"/>
      <c r="J166" s="220" t="s">
        <v>500</v>
      </c>
      <c r="K166" s="221">
        <v>4</v>
      </c>
      <c r="L166" s="222">
        <v>0</v>
      </c>
      <c r="M166" s="223"/>
      <c r="N166" s="224">
        <f>ROUND(L166*K166,2)</f>
        <v>0</v>
      </c>
      <c r="O166" s="224"/>
      <c r="P166" s="224"/>
      <c r="Q166" s="224"/>
      <c r="R166" s="46"/>
      <c r="T166" s="225" t="s">
        <v>22</v>
      </c>
      <c r="U166" s="54" t="s">
        <v>41</v>
      </c>
      <c r="V166" s="45"/>
      <c r="W166" s="226">
        <f>V166*K166</f>
        <v>0</v>
      </c>
      <c r="X166" s="226">
        <v>0</v>
      </c>
      <c r="Y166" s="226">
        <f>X166*K166</f>
        <v>0</v>
      </c>
      <c r="Z166" s="226">
        <v>0</v>
      </c>
      <c r="AA166" s="227">
        <f>Z166*K166</f>
        <v>0</v>
      </c>
      <c r="AR166" s="20" t="s">
        <v>173</v>
      </c>
      <c r="AT166" s="20" t="s">
        <v>161</v>
      </c>
      <c r="AU166" s="20" t="s">
        <v>84</v>
      </c>
      <c r="AY166" s="20" t="s">
        <v>160</v>
      </c>
      <c r="BE166" s="140">
        <f>IF(U166="základní",N166,0)</f>
        <v>0</v>
      </c>
      <c r="BF166" s="140">
        <f>IF(U166="snížená",N166,0)</f>
        <v>0</v>
      </c>
      <c r="BG166" s="140">
        <f>IF(U166="zákl. přenesená",N166,0)</f>
        <v>0</v>
      </c>
      <c r="BH166" s="140">
        <f>IF(U166="sníž. přenesená",N166,0)</f>
        <v>0</v>
      </c>
      <c r="BI166" s="140">
        <f>IF(U166="nulová",N166,0)</f>
        <v>0</v>
      </c>
      <c r="BJ166" s="20" t="s">
        <v>84</v>
      </c>
      <c r="BK166" s="140">
        <f>ROUND(L166*K166,2)</f>
        <v>0</v>
      </c>
      <c r="BL166" s="20" t="s">
        <v>173</v>
      </c>
      <c r="BM166" s="20" t="s">
        <v>475</v>
      </c>
    </row>
    <row r="167" s="1" customFormat="1" ht="25.5" customHeight="1">
      <c r="B167" s="44"/>
      <c r="C167" s="217" t="s">
        <v>338</v>
      </c>
      <c r="D167" s="217" t="s">
        <v>161</v>
      </c>
      <c r="E167" s="218" t="s">
        <v>835</v>
      </c>
      <c r="F167" s="219" t="s">
        <v>836</v>
      </c>
      <c r="G167" s="219"/>
      <c r="H167" s="219"/>
      <c r="I167" s="219"/>
      <c r="J167" s="220" t="s">
        <v>500</v>
      </c>
      <c r="K167" s="221">
        <v>2</v>
      </c>
      <c r="L167" s="222">
        <v>0</v>
      </c>
      <c r="M167" s="223"/>
      <c r="N167" s="224">
        <f>ROUND(L167*K167,2)</f>
        <v>0</v>
      </c>
      <c r="O167" s="224"/>
      <c r="P167" s="224"/>
      <c r="Q167" s="224"/>
      <c r="R167" s="46"/>
      <c r="T167" s="225" t="s">
        <v>22</v>
      </c>
      <c r="U167" s="54" t="s">
        <v>41</v>
      </c>
      <c r="V167" s="45"/>
      <c r="W167" s="226">
        <f>V167*K167</f>
        <v>0</v>
      </c>
      <c r="X167" s="226">
        <v>0</v>
      </c>
      <c r="Y167" s="226">
        <f>X167*K167</f>
        <v>0</v>
      </c>
      <c r="Z167" s="226">
        <v>0</v>
      </c>
      <c r="AA167" s="227">
        <f>Z167*K167</f>
        <v>0</v>
      </c>
      <c r="AR167" s="20" t="s">
        <v>173</v>
      </c>
      <c r="AT167" s="20" t="s">
        <v>161</v>
      </c>
      <c r="AU167" s="20" t="s">
        <v>84</v>
      </c>
      <c r="AY167" s="20" t="s">
        <v>160</v>
      </c>
      <c r="BE167" s="140">
        <f>IF(U167="základní",N167,0)</f>
        <v>0</v>
      </c>
      <c r="BF167" s="140">
        <f>IF(U167="snížená",N167,0)</f>
        <v>0</v>
      </c>
      <c r="BG167" s="140">
        <f>IF(U167="zákl. přenesená",N167,0)</f>
        <v>0</v>
      </c>
      <c r="BH167" s="140">
        <f>IF(U167="sníž. přenesená",N167,0)</f>
        <v>0</v>
      </c>
      <c r="BI167" s="140">
        <f>IF(U167="nulová",N167,0)</f>
        <v>0</v>
      </c>
      <c r="BJ167" s="20" t="s">
        <v>84</v>
      </c>
      <c r="BK167" s="140">
        <f>ROUND(L167*K167,2)</f>
        <v>0</v>
      </c>
      <c r="BL167" s="20" t="s">
        <v>173</v>
      </c>
      <c r="BM167" s="20" t="s">
        <v>427</v>
      </c>
    </row>
    <row r="168" s="1" customFormat="1" ht="25.5" customHeight="1">
      <c r="B168" s="44"/>
      <c r="C168" s="217" t="s">
        <v>342</v>
      </c>
      <c r="D168" s="217" t="s">
        <v>161</v>
      </c>
      <c r="E168" s="218" t="s">
        <v>837</v>
      </c>
      <c r="F168" s="219" t="s">
        <v>838</v>
      </c>
      <c r="G168" s="219"/>
      <c r="H168" s="219"/>
      <c r="I168" s="219"/>
      <c r="J168" s="220" t="s">
        <v>500</v>
      </c>
      <c r="K168" s="221">
        <v>1</v>
      </c>
      <c r="L168" s="222">
        <v>0</v>
      </c>
      <c r="M168" s="223"/>
      <c r="N168" s="224">
        <f>ROUND(L168*K168,2)</f>
        <v>0</v>
      </c>
      <c r="O168" s="224"/>
      <c r="P168" s="224"/>
      <c r="Q168" s="224"/>
      <c r="R168" s="46"/>
      <c r="T168" s="225" t="s">
        <v>22</v>
      </c>
      <c r="U168" s="54" t="s">
        <v>41</v>
      </c>
      <c r="V168" s="45"/>
      <c r="W168" s="226">
        <f>V168*K168</f>
        <v>0</v>
      </c>
      <c r="X168" s="226">
        <v>0</v>
      </c>
      <c r="Y168" s="226">
        <f>X168*K168</f>
        <v>0</v>
      </c>
      <c r="Z168" s="226">
        <v>0</v>
      </c>
      <c r="AA168" s="227">
        <f>Z168*K168</f>
        <v>0</v>
      </c>
      <c r="AR168" s="20" t="s">
        <v>173</v>
      </c>
      <c r="AT168" s="20" t="s">
        <v>161</v>
      </c>
      <c r="AU168" s="20" t="s">
        <v>84</v>
      </c>
      <c r="AY168" s="20" t="s">
        <v>160</v>
      </c>
      <c r="BE168" s="140">
        <f>IF(U168="základní",N168,0)</f>
        <v>0</v>
      </c>
      <c r="BF168" s="140">
        <f>IF(U168="snížená",N168,0)</f>
        <v>0</v>
      </c>
      <c r="BG168" s="140">
        <f>IF(U168="zákl. přenesená",N168,0)</f>
        <v>0</v>
      </c>
      <c r="BH168" s="140">
        <f>IF(U168="sníž. přenesená",N168,0)</f>
        <v>0</v>
      </c>
      <c r="BI168" s="140">
        <f>IF(U168="nulová",N168,0)</f>
        <v>0</v>
      </c>
      <c r="BJ168" s="20" t="s">
        <v>84</v>
      </c>
      <c r="BK168" s="140">
        <f>ROUND(L168*K168,2)</f>
        <v>0</v>
      </c>
      <c r="BL168" s="20" t="s">
        <v>173</v>
      </c>
      <c r="BM168" s="20" t="s">
        <v>431</v>
      </c>
    </row>
    <row r="169" s="1" customFormat="1" ht="25.5" customHeight="1">
      <c r="B169" s="44"/>
      <c r="C169" s="217" t="s">
        <v>346</v>
      </c>
      <c r="D169" s="217" t="s">
        <v>161</v>
      </c>
      <c r="E169" s="218" t="s">
        <v>839</v>
      </c>
      <c r="F169" s="219" t="s">
        <v>840</v>
      </c>
      <c r="G169" s="219"/>
      <c r="H169" s="219"/>
      <c r="I169" s="219"/>
      <c r="J169" s="220" t="s">
        <v>500</v>
      </c>
      <c r="K169" s="221">
        <v>1</v>
      </c>
      <c r="L169" s="222">
        <v>0</v>
      </c>
      <c r="M169" s="223"/>
      <c r="N169" s="224">
        <f>ROUND(L169*K169,2)</f>
        <v>0</v>
      </c>
      <c r="O169" s="224"/>
      <c r="P169" s="224"/>
      <c r="Q169" s="224"/>
      <c r="R169" s="46"/>
      <c r="T169" s="225" t="s">
        <v>22</v>
      </c>
      <c r="U169" s="54" t="s">
        <v>41</v>
      </c>
      <c r="V169" s="45"/>
      <c r="W169" s="226">
        <f>V169*K169</f>
        <v>0</v>
      </c>
      <c r="X169" s="226">
        <v>0</v>
      </c>
      <c r="Y169" s="226">
        <f>X169*K169</f>
        <v>0</v>
      </c>
      <c r="Z169" s="226">
        <v>0</v>
      </c>
      <c r="AA169" s="227">
        <f>Z169*K169</f>
        <v>0</v>
      </c>
      <c r="AR169" s="20" t="s">
        <v>173</v>
      </c>
      <c r="AT169" s="20" t="s">
        <v>161</v>
      </c>
      <c r="AU169" s="20" t="s">
        <v>84</v>
      </c>
      <c r="AY169" s="20" t="s">
        <v>160</v>
      </c>
      <c r="BE169" s="140">
        <f>IF(U169="základní",N169,0)</f>
        <v>0</v>
      </c>
      <c r="BF169" s="140">
        <f>IF(U169="snížená",N169,0)</f>
        <v>0</v>
      </c>
      <c r="BG169" s="140">
        <f>IF(U169="zákl. přenesená",N169,0)</f>
        <v>0</v>
      </c>
      <c r="BH169" s="140">
        <f>IF(U169="sníž. přenesená",N169,0)</f>
        <v>0</v>
      </c>
      <c r="BI169" s="140">
        <f>IF(U169="nulová",N169,0)</f>
        <v>0</v>
      </c>
      <c r="BJ169" s="20" t="s">
        <v>84</v>
      </c>
      <c r="BK169" s="140">
        <f>ROUND(L169*K169,2)</f>
        <v>0</v>
      </c>
      <c r="BL169" s="20" t="s">
        <v>173</v>
      </c>
      <c r="BM169" s="20" t="s">
        <v>224</v>
      </c>
    </row>
    <row r="170" s="9" customFormat="1" ht="37.44" customHeight="1">
      <c r="B170" s="203"/>
      <c r="C170" s="204"/>
      <c r="D170" s="205" t="s">
        <v>768</v>
      </c>
      <c r="E170" s="205"/>
      <c r="F170" s="205"/>
      <c r="G170" s="205"/>
      <c r="H170" s="205"/>
      <c r="I170" s="205"/>
      <c r="J170" s="205"/>
      <c r="K170" s="205"/>
      <c r="L170" s="205"/>
      <c r="M170" s="205"/>
      <c r="N170" s="243">
        <f>BK170</f>
        <v>0</v>
      </c>
      <c r="O170" s="244"/>
      <c r="P170" s="244"/>
      <c r="Q170" s="244"/>
      <c r="R170" s="207"/>
      <c r="T170" s="208"/>
      <c r="U170" s="204"/>
      <c r="V170" s="204"/>
      <c r="W170" s="209">
        <f>SUM(W171:W177)</f>
        <v>0</v>
      </c>
      <c r="X170" s="204"/>
      <c r="Y170" s="209">
        <f>SUM(Y171:Y177)</f>
        <v>0</v>
      </c>
      <c r="Z170" s="204"/>
      <c r="AA170" s="210">
        <f>SUM(AA171:AA177)</f>
        <v>0</v>
      </c>
      <c r="AR170" s="211" t="s">
        <v>84</v>
      </c>
      <c r="AT170" s="212" t="s">
        <v>75</v>
      </c>
      <c r="AU170" s="212" t="s">
        <v>76</v>
      </c>
      <c r="AY170" s="211" t="s">
        <v>160</v>
      </c>
      <c r="BK170" s="213">
        <f>SUM(BK171:BK177)</f>
        <v>0</v>
      </c>
    </row>
    <row r="171" s="1" customFormat="1" ht="89.25" customHeight="1">
      <c r="B171" s="44"/>
      <c r="C171" s="217" t="s">
        <v>350</v>
      </c>
      <c r="D171" s="217" t="s">
        <v>161</v>
      </c>
      <c r="E171" s="218" t="s">
        <v>841</v>
      </c>
      <c r="F171" s="219" t="s">
        <v>842</v>
      </c>
      <c r="G171" s="219"/>
      <c r="H171" s="219"/>
      <c r="I171" s="219"/>
      <c r="J171" s="220" t="s">
        <v>500</v>
      </c>
      <c r="K171" s="221">
        <v>1</v>
      </c>
      <c r="L171" s="222">
        <v>0</v>
      </c>
      <c r="M171" s="223"/>
      <c r="N171" s="224">
        <f>ROUND(L171*K171,2)</f>
        <v>0</v>
      </c>
      <c r="O171" s="224"/>
      <c r="P171" s="224"/>
      <c r="Q171" s="224"/>
      <c r="R171" s="46"/>
      <c r="T171" s="225" t="s">
        <v>22</v>
      </c>
      <c r="U171" s="54" t="s">
        <v>41</v>
      </c>
      <c r="V171" s="45"/>
      <c r="W171" s="226">
        <f>V171*K171</f>
        <v>0</v>
      </c>
      <c r="X171" s="226">
        <v>0</v>
      </c>
      <c r="Y171" s="226">
        <f>X171*K171</f>
        <v>0</v>
      </c>
      <c r="Z171" s="226">
        <v>0</v>
      </c>
      <c r="AA171" s="227">
        <f>Z171*K171</f>
        <v>0</v>
      </c>
      <c r="AR171" s="20" t="s">
        <v>173</v>
      </c>
      <c r="AT171" s="20" t="s">
        <v>161</v>
      </c>
      <c r="AU171" s="20" t="s">
        <v>84</v>
      </c>
      <c r="AY171" s="20" t="s">
        <v>160</v>
      </c>
      <c r="BE171" s="140">
        <f>IF(U171="základní",N171,0)</f>
        <v>0</v>
      </c>
      <c r="BF171" s="140">
        <f>IF(U171="snížená",N171,0)</f>
        <v>0</v>
      </c>
      <c r="BG171" s="140">
        <f>IF(U171="zákl. přenesená",N171,0)</f>
        <v>0</v>
      </c>
      <c r="BH171" s="140">
        <f>IF(U171="sníž. přenesená",N171,0)</f>
        <v>0</v>
      </c>
      <c r="BI171" s="140">
        <f>IF(U171="nulová",N171,0)</f>
        <v>0</v>
      </c>
      <c r="BJ171" s="20" t="s">
        <v>84</v>
      </c>
      <c r="BK171" s="140">
        <f>ROUND(L171*K171,2)</f>
        <v>0</v>
      </c>
      <c r="BL171" s="20" t="s">
        <v>173</v>
      </c>
      <c r="BM171" s="20" t="s">
        <v>232</v>
      </c>
    </row>
    <row r="172" s="1" customFormat="1" ht="16.5" customHeight="1">
      <c r="B172" s="44"/>
      <c r="C172" s="217" t="s">
        <v>354</v>
      </c>
      <c r="D172" s="217" t="s">
        <v>161</v>
      </c>
      <c r="E172" s="218" t="s">
        <v>843</v>
      </c>
      <c r="F172" s="219" t="s">
        <v>844</v>
      </c>
      <c r="G172" s="219"/>
      <c r="H172" s="219"/>
      <c r="I172" s="219"/>
      <c r="J172" s="220" t="s">
        <v>500</v>
      </c>
      <c r="K172" s="221">
        <v>1</v>
      </c>
      <c r="L172" s="222">
        <v>0</v>
      </c>
      <c r="M172" s="223"/>
      <c r="N172" s="224">
        <f>ROUND(L172*K172,2)</f>
        <v>0</v>
      </c>
      <c r="O172" s="224"/>
      <c r="P172" s="224"/>
      <c r="Q172" s="224"/>
      <c r="R172" s="46"/>
      <c r="T172" s="225" t="s">
        <v>22</v>
      </c>
      <c r="U172" s="54" t="s">
        <v>41</v>
      </c>
      <c r="V172" s="45"/>
      <c r="W172" s="226">
        <f>V172*K172</f>
        <v>0</v>
      </c>
      <c r="X172" s="226">
        <v>0</v>
      </c>
      <c r="Y172" s="226">
        <f>X172*K172</f>
        <v>0</v>
      </c>
      <c r="Z172" s="226">
        <v>0</v>
      </c>
      <c r="AA172" s="227">
        <f>Z172*K172</f>
        <v>0</v>
      </c>
      <c r="AR172" s="20" t="s">
        <v>173</v>
      </c>
      <c r="AT172" s="20" t="s">
        <v>161</v>
      </c>
      <c r="AU172" s="20" t="s">
        <v>84</v>
      </c>
      <c r="AY172" s="20" t="s">
        <v>160</v>
      </c>
      <c r="BE172" s="140">
        <f>IF(U172="základní",N172,0)</f>
        <v>0</v>
      </c>
      <c r="BF172" s="140">
        <f>IF(U172="snížená",N172,0)</f>
        <v>0</v>
      </c>
      <c r="BG172" s="140">
        <f>IF(U172="zákl. přenesená",N172,0)</f>
        <v>0</v>
      </c>
      <c r="BH172" s="140">
        <f>IF(U172="sníž. přenesená",N172,0)</f>
        <v>0</v>
      </c>
      <c r="BI172" s="140">
        <f>IF(U172="nulová",N172,0)</f>
        <v>0</v>
      </c>
      <c r="BJ172" s="20" t="s">
        <v>84</v>
      </c>
      <c r="BK172" s="140">
        <f>ROUND(L172*K172,2)</f>
        <v>0</v>
      </c>
      <c r="BL172" s="20" t="s">
        <v>173</v>
      </c>
      <c r="BM172" s="20" t="s">
        <v>562</v>
      </c>
    </row>
    <row r="173" s="1" customFormat="1" ht="16.5" customHeight="1">
      <c r="B173" s="44"/>
      <c r="C173" s="217" t="s">
        <v>358</v>
      </c>
      <c r="D173" s="217" t="s">
        <v>161</v>
      </c>
      <c r="E173" s="218" t="s">
        <v>845</v>
      </c>
      <c r="F173" s="219" t="s">
        <v>846</v>
      </c>
      <c r="G173" s="219"/>
      <c r="H173" s="219"/>
      <c r="I173" s="219"/>
      <c r="J173" s="220" t="s">
        <v>500</v>
      </c>
      <c r="K173" s="221">
        <v>1</v>
      </c>
      <c r="L173" s="222">
        <v>0</v>
      </c>
      <c r="M173" s="223"/>
      <c r="N173" s="224">
        <f>ROUND(L173*K173,2)</f>
        <v>0</v>
      </c>
      <c r="O173" s="224"/>
      <c r="P173" s="224"/>
      <c r="Q173" s="224"/>
      <c r="R173" s="46"/>
      <c r="T173" s="225" t="s">
        <v>22</v>
      </c>
      <c r="U173" s="54" t="s">
        <v>41</v>
      </c>
      <c r="V173" s="45"/>
      <c r="W173" s="226">
        <f>V173*K173</f>
        <v>0</v>
      </c>
      <c r="X173" s="226">
        <v>0</v>
      </c>
      <c r="Y173" s="226">
        <f>X173*K173</f>
        <v>0</v>
      </c>
      <c r="Z173" s="226">
        <v>0</v>
      </c>
      <c r="AA173" s="227">
        <f>Z173*K173</f>
        <v>0</v>
      </c>
      <c r="AR173" s="20" t="s">
        <v>173</v>
      </c>
      <c r="AT173" s="20" t="s">
        <v>161</v>
      </c>
      <c r="AU173" s="20" t="s">
        <v>84</v>
      </c>
      <c r="AY173" s="20" t="s">
        <v>160</v>
      </c>
      <c r="BE173" s="140">
        <f>IF(U173="základní",N173,0)</f>
        <v>0</v>
      </c>
      <c r="BF173" s="140">
        <f>IF(U173="snížená",N173,0)</f>
        <v>0</v>
      </c>
      <c r="BG173" s="140">
        <f>IF(U173="zákl. přenesená",N173,0)</f>
        <v>0</v>
      </c>
      <c r="BH173" s="140">
        <f>IF(U173="sníž. přenesená",N173,0)</f>
        <v>0</v>
      </c>
      <c r="BI173" s="140">
        <f>IF(U173="nulová",N173,0)</f>
        <v>0</v>
      </c>
      <c r="BJ173" s="20" t="s">
        <v>84</v>
      </c>
      <c r="BK173" s="140">
        <f>ROUND(L173*K173,2)</f>
        <v>0</v>
      </c>
      <c r="BL173" s="20" t="s">
        <v>173</v>
      </c>
      <c r="BM173" s="20" t="s">
        <v>565</v>
      </c>
    </row>
    <row r="174" s="1" customFormat="1" ht="16.5" customHeight="1">
      <c r="B174" s="44"/>
      <c r="C174" s="217" t="s">
        <v>362</v>
      </c>
      <c r="D174" s="217" t="s">
        <v>161</v>
      </c>
      <c r="E174" s="218" t="s">
        <v>847</v>
      </c>
      <c r="F174" s="219" t="s">
        <v>848</v>
      </c>
      <c r="G174" s="219"/>
      <c r="H174" s="219"/>
      <c r="I174" s="219"/>
      <c r="J174" s="220" t="s">
        <v>500</v>
      </c>
      <c r="K174" s="221">
        <v>1</v>
      </c>
      <c r="L174" s="222">
        <v>0</v>
      </c>
      <c r="M174" s="223"/>
      <c r="N174" s="224">
        <f>ROUND(L174*K174,2)</f>
        <v>0</v>
      </c>
      <c r="O174" s="224"/>
      <c r="P174" s="224"/>
      <c r="Q174" s="224"/>
      <c r="R174" s="46"/>
      <c r="T174" s="225" t="s">
        <v>22</v>
      </c>
      <c r="U174" s="54" t="s">
        <v>41</v>
      </c>
      <c r="V174" s="45"/>
      <c r="W174" s="226">
        <f>V174*K174</f>
        <v>0</v>
      </c>
      <c r="X174" s="226">
        <v>0</v>
      </c>
      <c r="Y174" s="226">
        <f>X174*K174</f>
        <v>0</v>
      </c>
      <c r="Z174" s="226">
        <v>0</v>
      </c>
      <c r="AA174" s="227">
        <f>Z174*K174</f>
        <v>0</v>
      </c>
      <c r="AR174" s="20" t="s">
        <v>173</v>
      </c>
      <c r="AT174" s="20" t="s">
        <v>161</v>
      </c>
      <c r="AU174" s="20" t="s">
        <v>84</v>
      </c>
      <c r="AY174" s="20" t="s">
        <v>160</v>
      </c>
      <c r="BE174" s="140">
        <f>IF(U174="základní",N174,0)</f>
        <v>0</v>
      </c>
      <c r="BF174" s="140">
        <f>IF(U174="snížená",N174,0)</f>
        <v>0</v>
      </c>
      <c r="BG174" s="140">
        <f>IF(U174="zákl. přenesená",N174,0)</f>
        <v>0</v>
      </c>
      <c r="BH174" s="140">
        <f>IF(U174="sníž. přenesená",N174,0)</f>
        <v>0</v>
      </c>
      <c r="BI174" s="140">
        <f>IF(U174="nulová",N174,0)</f>
        <v>0</v>
      </c>
      <c r="BJ174" s="20" t="s">
        <v>84</v>
      </c>
      <c r="BK174" s="140">
        <f>ROUND(L174*K174,2)</f>
        <v>0</v>
      </c>
      <c r="BL174" s="20" t="s">
        <v>173</v>
      </c>
      <c r="BM174" s="20" t="s">
        <v>568</v>
      </c>
    </row>
    <row r="175" s="1" customFormat="1" ht="25.5" customHeight="1">
      <c r="B175" s="44"/>
      <c r="C175" s="217" t="s">
        <v>367</v>
      </c>
      <c r="D175" s="217" t="s">
        <v>161</v>
      </c>
      <c r="E175" s="218" t="s">
        <v>849</v>
      </c>
      <c r="F175" s="219" t="s">
        <v>801</v>
      </c>
      <c r="G175" s="219"/>
      <c r="H175" s="219"/>
      <c r="I175" s="219"/>
      <c r="J175" s="220" t="s">
        <v>218</v>
      </c>
      <c r="K175" s="221">
        <v>8</v>
      </c>
      <c r="L175" s="222">
        <v>0</v>
      </c>
      <c r="M175" s="223"/>
      <c r="N175" s="224">
        <f>ROUND(L175*K175,2)</f>
        <v>0</v>
      </c>
      <c r="O175" s="224"/>
      <c r="P175" s="224"/>
      <c r="Q175" s="224"/>
      <c r="R175" s="46"/>
      <c r="T175" s="225" t="s">
        <v>22</v>
      </c>
      <c r="U175" s="54" t="s">
        <v>41</v>
      </c>
      <c r="V175" s="45"/>
      <c r="W175" s="226">
        <f>V175*K175</f>
        <v>0</v>
      </c>
      <c r="X175" s="226">
        <v>0</v>
      </c>
      <c r="Y175" s="226">
        <f>X175*K175</f>
        <v>0</v>
      </c>
      <c r="Z175" s="226">
        <v>0</v>
      </c>
      <c r="AA175" s="227">
        <f>Z175*K175</f>
        <v>0</v>
      </c>
      <c r="AR175" s="20" t="s">
        <v>173</v>
      </c>
      <c r="AT175" s="20" t="s">
        <v>161</v>
      </c>
      <c r="AU175" s="20" t="s">
        <v>84</v>
      </c>
      <c r="AY175" s="20" t="s">
        <v>160</v>
      </c>
      <c r="BE175" s="140">
        <f>IF(U175="základní",N175,0)</f>
        <v>0</v>
      </c>
      <c r="BF175" s="140">
        <f>IF(U175="snížená",N175,0)</f>
        <v>0</v>
      </c>
      <c r="BG175" s="140">
        <f>IF(U175="zákl. přenesená",N175,0)</f>
        <v>0</v>
      </c>
      <c r="BH175" s="140">
        <f>IF(U175="sníž. přenesená",N175,0)</f>
        <v>0</v>
      </c>
      <c r="BI175" s="140">
        <f>IF(U175="nulová",N175,0)</f>
        <v>0</v>
      </c>
      <c r="BJ175" s="20" t="s">
        <v>84</v>
      </c>
      <c r="BK175" s="140">
        <f>ROUND(L175*K175,2)</f>
        <v>0</v>
      </c>
      <c r="BL175" s="20" t="s">
        <v>173</v>
      </c>
      <c r="BM175" s="20" t="s">
        <v>571</v>
      </c>
    </row>
    <row r="176" s="1" customFormat="1" ht="25.5" customHeight="1">
      <c r="B176" s="44"/>
      <c r="C176" s="217" t="s">
        <v>371</v>
      </c>
      <c r="D176" s="217" t="s">
        <v>161</v>
      </c>
      <c r="E176" s="218" t="s">
        <v>850</v>
      </c>
      <c r="F176" s="219" t="s">
        <v>851</v>
      </c>
      <c r="G176" s="219"/>
      <c r="H176" s="219"/>
      <c r="I176" s="219"/>
      <c r="J176" s="220" t="s">
        <v>500</v>
      </c>
      <c r="K176" s="221">
        <v>3</v>
      </c>
      <c r="L176" s="222">
        <v>0</v>
      </c>
      <c r="M176" s="223"/>
      <c r="N176" s="224">
        <f>ROUND(L176*K176,2)</f>
        <v>0</v>
      </c>
      <c r="O176" s="224"/>
      <c r="P176" s="224"/>
      <c r="Q176" s="224"/>
      <c r="R176" s="46"/>
      <c r="T176" s="225" t="s">
        <v>22</v>
      </c>
      <c r="U176" s="54" t="s">
        <v>41</v>
      </c>
      <c r="V176" s="45"/>
      <c r="W176" s="226">
        <f>V176*K176</f>
        <v>0</v>
      </c>
      <c r="X176" s="226">
        <v>0</v>
      </c>
      <c r="Y176" s="226">
        <f>X176*K176</f>
        <v>0</v>
      </c>
      <c r="Z176" s="226">
        <v>0</v>
      </c>
      <c r="AA176" s="227">
        <f>Z176*K176</f>
        <v>0</v>
      </c>
      <c r="AR176" s="20" t="s">
        <v>173</v>
      </c>
      <c r="AT176" s="20" t="s">
        <v>161</v>
      </c>
      <c r="AU176" s="20" t="s">
        <v>84</v>
      </c>
      <c r="AY176" s="20" t="s">
        <v>160</v>
      </c>
      <c r="BE176" s="140">
        <f>IF(U176="základní",N176,0)</f>
        <v>0</v>
      </c>
      <c r="BF176" s="140">
        <f>IF(U176="snížená",N176,0)</f>
        <v>0</v>
      </c>
      <c r="BG176" s="140">
        <f>IF(U176="zákl. přenesená",N176,0)</f>
        <v>0</v>
      </c>
      <c r="BH176" s="140">
        <f>IF(U176="sníž. přenesená",N176,0)</f>
        <v>0</v>
      </c>
      <c r="BI176" s="140">
        <f>IF(U176="nulová",N176,0)</f>
        <v>0</v>
      </c>
      <c r="BJ176" s="20" t="s">
        <v>84</v>
      </c>
      <c r="BK176" s="140">
        <f>ROUND(L176*K176,2)</f>
        <v>0</v>
      </c>
      <c r="BL176" s="20" t="s">
        <v>173</v>
      </c>
      <c r="BM176" s="20" t="s">
        <v>574</v>
      </c>
    </row>
    <row r="177" s="1" customFormat="1" ht="38.25" customHeight="1">
      <c r="B177" s="44"/>
      <c r="C177" s="217" t="s">
        <v>375</v>
      </c>
      <c r="D177" s="217" t="s">
        <v>161</v>
      </c>
      <c r="E177" s="218" t="s">
        <v>852</v>
      </c>
      <c r="F177" s="219" t="s">
        <v>803</v>
      </c>
      <c r="G177" s="219"/>
      <c r="H177" s="219"/>
      <c r="I177" s="219"/>
      <c r="J177" s="220" t="s">
        <v>218</v>
      </c>
      <c r="K177" s="221">
        <v>8</v>
      </c>
      <c r="L177" s="222">
        <v>0</v>
      </c>
      <c r="M177" s="223"/>
      <c r="N177" s="224">
        <f>ROUND(L177*K177,2)</f>
        <v>0</v>
      </c>
      <c r="O177" s="224"/>
      <c r="P177" s="224"/>
      <c r="Q177" s="224"/>
      <c r="R177" s="46"/>
      <c r="T177" s="225" t="s">
        <v>22</v>
      </c>
      <c r="U177" s="54" t="s">
        <v>41</v>
      </c>
      <c r="V177" s="45"/>
      <c r="W177" s="226">
        <f>V177*K177</f>
        <v>0</v>
      </c>
      <c r="X177" s="226">
        <v>0</v>
      </c>
      <c r="Y177" s="226">
        <f>X177*K177</f>
        <v>0</v>
      </c>
      <c r="Z177" s="226">
        <v>0</v>
      </c>
      <c r="AA177" s="227">
        <f>Z177*K177</f>
        <v>0</v>
      </c>
      <c r="AR177" s="20" t="s">
        <v>173</v>
      </c>
      <c r="AT177" s="20" t="s">
        <v>161</v>
      </c>
      <c r="AU177" s="20" t="s">
        <v>84</v>
      </c>
      <c r="AY177" s="20" t="s">
        <v>160</v>
      </c>
      <c r="BE177" s="140">
        <f>IF(U177="základní",N177,0)</f>
        <v>0</v>
      </c>
      <c r="BF177" s="140">
        <f>IF(U177="snížená",N177,0)</f>
        <v>0</v>
      </c>
      <c r="BG177" s="140">
        <f>IF(U177="zákl. přenesená",N177,0)</f>
        <v>0</v>
      </c>
      <c r="BH177" s="140">
        <f>IF(U177="sníž. přenesená",N177,0)</f>
        <v>0</v>
      </c>
      <c r="BI177" s="140">
        <f>IF(U177="nulová",N177,0)</f>
        <v>0</v>
      </c>
      <c r="BJ177" s="20" t="s">
        <v>84</v>
      </c>
      <c r="BK177" s="140">
        <f>ROUND(L177*K177,2)</f>
        <v>0</v>
      </c>
      <c r="BL177" s="20" t="s">
        <v>173</v>
      </c>
      <c r="BM177" s="20" t="s">
        <v>577</v>
      </c>
    </row>
    <row r="178" s="9" customFormat="1" ht="37.44" customHeight="1">
      <c r="B178" s="203"/>
      <c r="C178" s="204"/>
      <c r="D178" s="205" t="s">
        <v>769</v>
      </c>
      <c r="E178" s="205"/>
      <c r="F178" s="205"/>
      <c r="G178" s="205"/>
      <c r="H178" s="205"/>
      <c r="I178" s="205"/>
      <c r="J178" s="205"/>
      <c r="K178" s="205"/>
      <c r="L178" s="205"/>
      <c r="M178" s="205"/>
      <c r="N178" s="243">
        <f>BK178</f>
        <v>0</v>
      </c>
      <c r="O178" s="244"/>
      <c r="P178" s="244"/>
      <c r="Q178" s="244"/>
      <c r="R178" s="207"/>
      <c r="T178" s="208"/>
      <c r="U178" s="204"/>
      <c r="V178" s="204"/>
      <c r="W178" s="209">
        <f>SUM(W179:W185)</f>
        <v>0</v>
      </c>
      <c r="X178" s="204"/>
      <c r="Y178" s="209">
        <f>SUM(Y179:Y185)</f>
        <v>0</v>
      </c>
      <c r="Z178" s="204"/>
      <c r="AA178" s="210">
        <f>SUM(AA179:AA185)</f>
        <v>0</v>
      </c>
      <c r="AR178" s="211" t="s">
        <v>84</v>
      </c>
      <c r="AT178" s="212" t="s">
        <v>75</v>
      </c>
      <c r="AU178" s="212" t="s">
        <v>76</v>
      </c>
      <c r="AY178" s="211" t="s">
        <v>160</v>
      </c>
      <c r="BK178" s="213">
        <f>SUM(BK179:BK185)</f>
        <v>0</v>
      </c>
    </row>
    <row r="179" s="1" customFormat="1" ht="89.25" customHeight="1">
      <c r="B179" s="44"/>
      <c r="C179" s="217" t="s">
        <v>379</v>
      </c>
      <c r="D179" s="217" t="s">
        <v>161</v>
      </c>
      <c r="E179" s="218" t="s">
        <v>853</v>
      </c>
      <c r="F179" s="219" t="s">
        <v>842</v>
      </c>
      <c r="G179" s="219"/>
      <c r="H179" s="219"/>
      <c r="I179" s="219"/>
      <c r="J179" s="220" t="s">
        <v>500</v>
      </c>
      <c r="K179" s="221">
        <v>1</v>
      </c>
      <c r="L179" s="222">
        <v>0</v>
      </c>
      <c r="M179" s="223"/>
      <c r="N179" s="224">
        <f>ROUND(L179*K179,2)</f>
        <v>0</v>
      </c>
      <c r="O179" s="224"/>
      <c r="P179" s="224"/>
      <c r="Q179" s="224"/>
      <c r="R179" s="46"/>
      <c r="T179" s="225" t="s">
        <v>22</v>
      </c>
      <c r="U179" s="54" t="s">
        <v>41</v>
      </c>
      <c r="V179" s="45"/>
      <c r="W179" s="226">
        <f>V179*K179</f>
        <v>0</v>
      </c>
      <c r="X179" s="226">
        <v>0</v>
      </c>
      <c r="Y179" s="226">
        <f>X179*K179</f>
        <v>0</v>
      </c>
      <c r="Z179" s="226">
        <v>0</v>
      </c>
      <c r="AA179" s="227">
        <f>Z179*K179</f>
        <v>0</v>
      </c>
      <c r="AR179" s="20" t="s">
        <v>173</v>
      </c>
      <c r="AT179" s="20" t="s">
        <v>161</v>
      </c>
      <c r="AU179" s="20" t="s">
        <v>84</v>
      </c>
      <c r="AY179" s="20" t="s">
        <v>160</v>
      </c>
      <c r="BE179" s="140">
        <f>IF(U179="základní",N179,0)</f>
        <v>0</v>
      </c>
      <c r="BF179" s="140">
        <f>IF(U179="snížená",N179,0)</f>
        <v>0</v>
      </c>
      <c r="BG179" s="140">
        <f>IF(U179="zákl. přenesená",N179,0)</f>
        <v>0</v>
      </c>
      <c r="BH179" s="140">
        <f>IF(U179="sníž. přenesená",N179,0)</f>
        <v>0</v>
      </c>
      <c r="BI179" s="140">
        <f>IF(U179="nulová",N179,0)</f>
        <v>0</v>
      </c>
      <c r="BJ179" s="20" t="s">
        <v>84</v>
      </c>
      <c r="BK179" s="140">
        <f>ROUND(L179*K179,2)</f>
        <v>0</v>
      </c>
      <c r="BL179" s="20" t="s">
        <v>173</v>
      </c>
      <c r="BM179" s="20" t="s">
        <v>580</v>
      </c>
    </row>
    <row r="180" s="1" customFormat="1" ht="16.5" customHeight="1">
      <c r="B180" s="44"/>
      <c r="C180" s="217" t="s">
        <v>383</v>
      </c>
      <c r="D180" s="217" t="s">
        <v>161</v>
      </c>
      <c r="E180" s="218" t="s">
        <v>854</v>
      </c>
      <c r="F180" s="219" t="s">
        <v>855</v>
      </c>
      <c r="G180" s="219"/>
      <c r="H180" s="219"/>
      <c r="I180" s="219"/>
      <c r="J180" s="220" t="s">
        <v>500</v>
      </c>
      <c r="K180" s="221">
        <v>1</v>
      </c>
      <c r="L180" s="222">
        <v>0</v>
      </c>
      <c r="M180" s="223"/>
      <c r="N180" s="224">
        <f>ROUND(L180*K180,2)</f>
        <v>0</v>
      </c>
      <c r="O180" s="224"/>
      <c r="P180" s="224"/>
      <c r="Q180" s="224"/>
      <c r="R180" s="46"/>
      <c r="T180" s="225" t="s">
        <v>22</v>
      </c>
      <c r="U180" s="54" t="s">
        <v>41</v>
      </c>
      <c r="V180" s="45"/>
      <c r="W180" s="226">
        <f>V180*K180</f>
        <v>0</v>
      </c>
      <c r="X180" s="226">
        <v>0</v>
      </c>
      <c r="Y180" s="226">
        <f>X180*K180</f>
        <v>0</v>
      </c>
      <c r="Z180" s="226">
        <v>0</v>
      </c>
      <c r="AA180" s="227">
        <f>Z180*K180</f>
        <v>0</v>
      </c>
      <c r="AR180" s="20" t="s">
        <v>173</v>
      </c>
      <c r="AT180" s="20" t="s">
        <v>161</v>
      </c>
      <c r="AU180" s="20" t="s">
        <v>84</v>
      </c>
      <c r="AY180" s="20" t="s">
        <v>160</v>
      </c>
      <c r="BE180" s="140">
        <f>IF(U180="základní",N180,0)</f>
        <v>0</v>
      </c>
      <c r="BF180" s="140">
        <f>IF(U180="snížená",N180,0)</f>
        <v>0</v>
      </c>
      <c r="BG180" s="140">
        <f>IF(U180="zákl. přenesená",N180,0)</f>
        <v>0</v>
      </c>
      <c r="BH180" s="140">
        <f>IF(U180="sníž. přenesená",N180,0)</f>
        <v>0</v>
      </c>
      <c r="BI180" s="140">
        <f>IF(U180="nulová",N180,0)</f>
        <v>0</v>
      </c>
      <c r="BJ180" s="20" t="s">
        <v>84</v>
      </c>
      <c r="BK180" s="140">
        <f>ROUND(L180*K180,2)</f>
        <v>0</v>
      </c>
      <c r="BL180" s="20" t="s">
        <v>173</v>
      </c>
      <c r="BM180" s="20" t="s">
        <v>583</v>
      </c>
    </row>
    <row r="181" s="1" customFormat="1" ht="16.5" customHeight="1">
      <c r="B181" s="44"/>
      <c r="C181" s="217" t="s">
        <v>387</v>
      </c>
      <c r="D181" s="217" t="s">
        <v>161</v>
      </c>
      <c r="E181" s="218" t="s">
        <v>856</v>
      </c>
      <c r="F181" s="219" t="s">
        <v>857</v>
      </c>
      <c r="G181" s="219"/>
      <c r="H181" s="219"/>
      <c r="I181" s="219"/>
      <c r="J181" s="220" t="s">
        <v>500</v>
      </c>
      <c r="K181" s="221">
        <v>1</v>
      </c>
      <c r="L181" s="222">
        <v>0</v>
      </c>
      <c r="M181" s="223"/>
      <c r="N181" s="224">
        <f>ROUND(L181*K181,2)</f>
        <v>0</v>
      </c>
      <c r="O181" s="224"/>
      <c r="P181" s="224"/>
      <c r="Q181" s="224"/>
      <c r="R181" s="46"/>
      <c r="T181" s="225" t="s">
        <v>22</v>
      </c>
      <c r="U181" s="54" t="s">
        <v>41</v>
      </c>
      <c r="V181" s="45"/>
      <c r="W181" s="226">
        <f>V181*K181</f>
        <v>0</v>
      </c>
      <c r="X181" s="226">
        <v>0</v>
      </c>
      <c r="Y181" s="226">
        <f>X181*K181</f>
        <v>0</v>
      </c>
      <c r="Z181" s="226">
        <v>0</v>
      </c>
      <c r="AA181" s="227">
        <f>Z181*K181</f>
        <v>0</v>
      </c>
      <c r="AR181" s="20" t="s">
        <v>173</v>
      </c>
      <c r="AT181" s="20" t="s">
        <v>161</v>
      </c>
      <c r="AU181" s="20" t="s">
        <v>84</v>
      </c>
      <c r="AY181" s="20" t="s">
        <v>160</v>
      </c>
      <c r="BE181" s="140">
        <f>IF(U181="základní",N181,0)</f>
        <v>0</v>
      </c>
      <c r="BF181" s="140">
        <f>IF(U181="snížená",N181,0)</f>
        <v>0</v>
      </c>
      <c r="BG181" s="140">
        <f>IF(U181="zákl. přenesená",N181,0)</f>
        <v>0</v>
      </c>
      <c r="BH181" s="140">
        <f>IF(U181="sníž. přenesená",N181,0)</f>
        <v>0</v>
      </c>
      <c r="BI181" s="140">
        <f>IF(U181="nulová",N181,0)</f>
        <v>0</v>
      </c>
      <c r="BJ181" s="20" t="s">
        <v>84</v>
      </c>
      <c r="BK181" s="140">
        <f>ROUND(L181*K181,2)</f>
        <v>0</v>
      </c>
      <c r="BL181" s="20" t="s">
        <v>173</v>
      </c>
      <c r="BM181" s="20" t="s">
        <v>586</v>
      </c>
    </row>
    <row r="182" s="1" customFormat="1" ht="16.5" customHeight="1">
      <c r="B182" s="44"/>
      <c r="C182" s="217" t="s">
        <v>391</v>
      </c>
      <c r="D182" s="217" t="s">
        <v>161</v>
      </c>
      <c r="E182" s="218" t="s">
        <v>858</v>
      </c>
      <c r="F182" s="219" t="s">
        <v>859</v>
      </c>
      <c r="G182" s="219"/>
      <c r="H182" s="219"/>
      <c r="I182" s="219"/>
      <c r="J182" s="220" t="s">
        <v>500</v>
      </c>
      <c r="K182" s="221">
        <v>1</v>
      </c>
      <c r="L182" s="222">
        <v>0</v>
      </c>
      <c r="M182" s="223"/>
      <c r="N182" s="224">
        <f>ROUND(L182*K182,2)</f>
        <v>0</v>
      </c>
      <c r="O182" s="224"/>
      <c r="P182" s="224"/>
      <c r="Q182" s="224"/>
      <c r="R182" s="46"/>
      <c r="T182" s="225" t="s">
        <v>22</v>
      </c>
      <c r="U182" s="54" t="s">
        <v>41</v>
      </c>
      <c r="V182" s="45"/>
      <c r="W182" s="226">
        <f>V182*K182</f>
        <v>0</v>
      </c>
      <c r="X182" s="226">
        <v>0</v>
      </c>
      <c r="Y182" s="226">
        <f>X182*K182</f>
        <v>0</v>
      </c>
      <c r="Z182" s="226">
        <v>0</v>
      </c>
      <c r="AA182" s="227">
        <f>Z182*K182</f>
        <v>0</v>
      </c>
      <c r="AR182" s="20" t="s">
        <v>173</v>
      </c>
      <c r="AT182" s="20" t="s">
        <v>161</v>
      </c>
      <c r="AU182" s="20" t="s">
        <v>84</v>
      </c>
      <c r="AY182" s="20" t="s">
        <v>160</v>
      </c>
      <c r="BE182" s="140">
        <f>IF(U182="základní",N182,0)</f>
        <v>0</v>
      </c>
      <c r="BF182" s="140">
        <f>IF(U182="snížená",N182,0)</f>
        <v>0</v>
      </c>
      <c r="BG182" s="140">
        <f>IF(U182="zákl. přenesená",N182,0)</f>
        <v>0</v>
      </c>
      <c r="BH182" s="140">
        <f>IF(U182="sníž. přenesená",N182,0)</f>
        <v>0</v>
      </c>
      <c r="BI182" s="140">
        <f>IF(U182="nulová",N182,0)</f>
        <v>0</v>
      </c>
      <c r="BJ182" s="20" t="s">
        <v>84</v>
      </c>
      <c r="BK182" s="140">
        <f>ROUND(L182*K182,2)</f>
        <v>0</v>
      </c>
      <c r="BL182" s="20" t="s">
        <v>173</v>
      </c>
      <c r="BM182" s="20" t="s">
        <v>589</v>
      </c>
    </row>
    <row r="183" s="1" customFormat="1" ht="25.5" customHeight="1">
      <c r="B183" s="44"/>
      <c r="C183" s="217" t="s">
        <v>395</v>
      </c>
      <c r="D183" s="217" t="s">
        <v>161</v>
      </c>
      <c r="E183" s="218" t="s">
        <v>860</v>
      </c>
      <c r="F183" s="219" t="s">
        <v>801</v>
      </c>
      <c r="G183" s="219"/>
      <c r="H183" s="219"/>
      <c r="I183" s="219"/>
      <c r="J183" s="220" t="s">
        <v>218</v>
      </c>
      <c r="K183" s="221">
        <v>8</v>
      </c>
      <c r="L183" s="222">
        <v>0</v>
      </c>
      <c r="M183" s="223"/>
      <c r="N183" s="224">
        <f>ROUND(L183*K183,2)</f>
        <v>0</v>
      </c>
      <c r="O183" s="224"/>
      <c r="P183" s="224"/>
      <c r="Q183" s="224"/>
      <c r="R183" s="46"/>
      <c r="T183" s="225" t="s">
        <v>22</v>
      </c>
      <c r="U183" s="54" t="s">
        <v>41</v>
      </c>
      <c r="V183" s="45"/>
      <c r="W183" s="226">
        <f>V183*K183</f>
        <v>0</v>
      </c>
      <c r="X183" s="226">
        <v>0</v>
      </c>
      <c r="Y183" s="226">
        <f>X183*K183</f>
        <v>0</v>
      </c>
      <c r="Z183" s="226">
        <v>0</v>
      </c>
      <c r="AA183" s="227">
        <f>Z183*K183</f>
        <v>0</v>
      </c>
      <c r="AR183" s="20" t="s">
        <v>173</v>
      </c>
      <c r="AT183" s="20" t="s">
        <v>161</v>
      </c>
      <c r="AU183" s="20" t="s">
        <v>84</v>
      </c>
      <c r="AY183" s="20" t="s">
        <v>160</v>
      </c>
      <c r="BE183" s="140">
        <f>IF(U183="základní",N183,0)</f>
        <v>0</v>
      </c>
      <c r="BF183" s="140">
        <f>IF(U183="snížená",N183,0)</f>
        <v>0</v>
      </c>
      <c r="BG183" s="140">
        <f>IF(U183="zákl. přenesená",N183,0)</f>
        <v>0</v>
      </c>
      <c r="BH183" s="140">
        <f>IF(U183="sníž. přenesená",N183,0)</f>
        <v>0</v>
      </c>
      <c r="BI183" s="140">
        <f>IF(U183="nulová",N183,0)</f>
        <v>0</v>
      </c>
      <c r="BJ183" s="20" t="s">
        <v>84</v>
      </c>
      <c r="BK183" s="140">
        <f>ROUND(L183*K183,2)</f>
        <v>0</v>
      </c>
      <c r="BL183" s="20" t="s">
        <v>173</v>
      </c>
      <c r="BM183" s="20" t="s">
        <v>592</v>
      </c>
    </row>
    <row r="184" s="1" customFormat="1" ht="25.5" customHeight="1">
      <c r="B184" s="44"/>
      <c r="C184" s="217" t="s">
        <v>399</v>
      </c>
      <c r="D184" s="217" t="s">
        <v>161</v>
      </c>
      <c r="E184" s="218" t="s">
        <v>861</v>
      </c>
      <c r="F184" s="219" t="s">
        <v>851</v>
      </c>
      <c r="G184" s="219"/>
      <c r="H184" s="219"/>
      <c r="I184" s="219"/>
      <c r="J184" s="220" t="s">
        <v>500</v>
      </c>
      <c r="K184" s="221">
        <v>3</v>
      </c>
      <c r="L184" s="222">
        <v>0</v>
      </c>
      <c r="M184" s="223"/>
      <c r="N184" s="224">
        <f>ROUND(L184*K184,2)</f>
        <v>0</v>
      </c>
      <c r="O184" s="224"/>
      <c r="P184" s="224"/>
      <c r="Q184" s="224"/>
      <c r="R184" s="46"/>
      <c r="T184" s="225" t="s">
        <v>22</v>
      </c>
      <c r="U184" s="54" t="s">
        <v>41</v>
      </c>
      <c r="V184" s="45"/>
      <c r="W184" s="226">
        <f>V184*K184</f>
        <v>0</v>
      </c>
      <c r="X184" s="226">
        <v>0</v>
      </c>
      <c r="Y184" s="226">
        <f>X184*K184</f>
        <v>0</v>
      </c>
      <c r="Z184" s="226">
        <v>0</v>
      </c>
      <c r="AA184" s="227">
        <f>Z184*K184</f>
        <v>0</v>
      </c>
      <c r="AR184" s="20" t="s">
        <v>173</v>
      </c>
      <c r="AT184" s="20" t="s">
        <v>161</v>
      </c>
      <c r="AU184" s="20" t="s">
        <v>84</v>
      </c>
      <c r="AY184" s="20" t="s">
        <v>160</v>
      </c>
      <c r="BE184" s="140">
        <f>IF(U184="základní",N184,0)</f>
        <v>0</v>
      </c>
      <c r="BF184" s="140">
        <f>IF(U184="snížená",N184,0)</f>
        <v>0</v>
      </c>
      <c r="BG184" s="140">
        <f>IF(U184="zákl. přenesená",N184,0)</f>
        <v>0</v>
      </c>
      <c r="BH184" s="140">
        <f>IF(U184="sníž. přenesená",N184,0)</f>
        <v>0</v>
      </c>
      <c r="BI184" s="140">
        <f>IF(U184="nulová",N184,0)</f>
        <v>0</v>
      </c>
      <c r="BJ184" s="20" t="s">
        <v>84</v>
      </c>
      <c r="BK184" s="140">
        <f>ROUND(L184*K184,2)</f>
        <v>0</v>
      </c>
      <c r="BL184" s="20" t="s">
        <v>173</v>
      </c>
      <c r="BM184" s="20" t="s">
        <v>595</v>
      </c>
    </row>
    <row r="185" s="1" customFormat="1" ht="38.25" customHeight="1">
      <c r="B185" s="44"/>
      <c r="C185" s="217" t="s">
        <v>403</v>
      </c>
      <c r="D185" s="217" t="s">
        <v>161</v>
      </c>
      <c r="E185" s="218" t="s">
        <v>862</v>
      </c>
      <c r="F185" s="219" t="s">
        <v>803</v>
      </c>
      <c r="G185" s="219"/>
      <c r="H185" s="219"/>
      <c r="I185" s="219"/>
      <c r="J185" s="220" t="s">
        <v>218</v>
      </c>
      <c r="K185" s="221">
        <v>8</v>
      </c>
      <c r="L185" s="222">
        <v>0</v>
      </c>
      <c r="M185" s="223"/>
      <c r="N185" s="224">
        <f>ROUND(L185*K185,2)</f>
        <v>0</v>
      </c>
      <c r="O185" s="224"/>
      <c r="P185" s="224"/>
      <c r="Q185" s="224"/>
      <c r="R185" s="46"/>
      <c r="T185" s="225" t="s">
        <v>22</v>
      </c>
      <c r="U185" s="54" t="s">
        <v>41</v>
      </c>
      <c r="V185" s="45"/>
      <c r="W185" s="226">
        <f>V185*K185</f>
        <v>0</v>
      </c>
      <c r="X185" s="226">
        <v>0</v>
      </c>
      <c r="Y185" s="226">
        <f>X185*K185</f>
        <v>0</v>
      </c>
      <c r="Z185" s="226">
        <v>0</v>
      </c>
      <c r="AA185" s="227">
        <f>Z185*K185</f>
        <v>0</v>
      </c>
      <c r="AR185" s="20" t="s">
        <v>173</v>
      </c>
      <c r="AT185" s="20" t="s">
        <v>161</v>
      </c>
      <c r="AU185" s="20" t="s">
        <v>84</v>
      </c>
      <c r="AY185" s="20" t="s">
        <v>160</v>
      </c>
      <c r="BE185" s="140">
        <f>IF(U185="základní",N185,0)</f>
        <v>0</v>
      </c>
      <c r="BF185" s="140">
        <f>IF(U185="snížená",N185,0)</f>
        <v>0</v>
      </c>
      <c r="BG185" s="140">
        <f>IF(U185="zákl. přenesená",N185,0)</f>
        <v>0</v>
      </c>
      <c r="BH185" s="140">
        <f>IF(U185="sníž. přenesená",N185,0)</f>
        <v>0</v>
      </c>
      <c r="BI185" s="140">
        <f>IF(U185="nulová",N185,0)</f>
        <v>0</v>
      </c>
      <c r="BJ185" s="20" t="s">
        <v>84</v>
      </c>
      <c r="BK185" s="140">
        <f>ROUND(L185*K185,2)</f>
        <v>0</v>
      </c>
      <c r="BL185" s="20" t="s">
        <v>173</v>
      </c>
      <c r="BM185" s="20" t="s">
        <v>598</v>
      </c>
    </row>
    <row r="186" s="9" customFormat="1" ht="37.44" customHeight="1">
      <c r="B186" s="203"/>
      <c r="C186" s="204"/>
      <c r="D186" s="205" t="s">
        <v>770</v>
      </c>
      <c r="E186" s="205"/>
      <c r="F186" s="205"/>
      <c r="G186" s="205"/>
      <c r="H186" s="205"/>
      <c r="I186" s="205"/>
      <c r="J186" s="205"/>
      <c r="K186" s="205"/>
      <c r="L186" s="205"/>
      <c r="M186" s="205"/>
      <c r="N186" s="243">
        <f>BK186</f>
        <v>0</v>
      </c>
      <c r="O186" s="244"/>
      <c r="P186" s="244"/>
      <c r="Q186" s="244"/>
      <c r="R186" s="207"/>
      <c r="T186" s="208"/>
      <c r="U186" s="204"/>
      <c r="V186" s="204"/>
      <c r="W186" s="209">
        <f>SUM(W187:W196)</f>
        <v>0</v>
      </c>
      <c r="X186" s="204"/>
      <c r="Y186" s="209">
        <f>SUM(Y187:Y196)</f>
        <v>0</v>
      </c>
      <c r="Z186" s="204"/>
      <c r="AA186" s="210">
        <f>SUM(AA187:AA196)</f>
        <v>0</v>
      </c>
      <c r="AR186" s="211" t="s">
        <v>84</v>
      </c>
      <c r="AT186" s="212" t="s">
        <v>75</v>
      </c>
      <c r="AU186" s="212" t="s">
        <v>76</v>
      </c>
      <c r="AY186" s="211" t="s">
        <v>160</v>
      </c>
      <c r="BK186" s="213">
        <f>SUM(BK187:BK196)</f>
        <v>0</v>
      </c>
    </row>
    <row r="187" s="1" customFormat="1" ht="16.5" customHeight="1">
      <c r="B187" s="44"/>
      <c r="C187" s="217" t="s">
        <v>407</v>
      </c>
      <c r="D187" s="217" t="s">
        <v>161</v>
      </c>
      <c r="E187" s="218" t="s">
        <v>863</v>
      </c>
      <c r="F187" s="219" t="s">
        <v>864</v>
      </c>
      <c r="G187" s="219"/>
      <c r="H187" s="219"/>
      <c r="I187" s="219"/>
      <c r="J187" s="220" t="s">
        <v>500</v>
      </c>
      <c r="K187" s="221">
        <v>1</v>
      </c>
      <c r="L187" s="222">
        <v>0</v>
      </c>
      <c r="M187" s="223"/>
      <c r="N187" s="224">
        <f>ROUND(L187*K187,2)</f>
        <v>0</v>
      </c>
      <c r="O187" s="224"/>
      <c r="P187" s="224"/>
      <c r="Q187" s="224"/>
      <c r="R187" s="46"/>
      <c r="T187" s="225" t="s">
        <v>22</v>
      </c>
      <c r="U187" s="54" t="s">
        <v>41</v>
      </c>
      <c r="V187" s="45"/>
      <c r="W187" s="226">
        <f>V187*K187</f>
        <v>0</v>
      </c>
      <c r="X187" s="226">
        <v>0</v>
      </c>
      <c r="Y187" s="226">
        <f>X187*K187</f>
        <v>0</v>
      </c>
      <c r="Z187" s="226">
        <v>0</v>
      </c>
      <c r="AA187" s="227">
        <f>Z187*K187</f>
        <v>0</v>
      </c>
      <c r="AR187" s="20" t="s">
        <v>173</v>
      </c>
      <c r="AT187" s="20" t="s">
        <v>161</v>
      </c>
      <c r="AU187" s="20" t="s">
        <v>84</v>
      </c>
      <c r="AY187" s="20" t="s">
        <v>160</v>
      </c>
      <c r="BE187" s="140">
        <f>IF(U187="základní",N187,0)</f>
        <v>0</v>
      </c>
      <c r="BF187" s="140">
        <f>IF(U187="snížená",N187,0)</f>
        <v>0</v>
      </c>
      <c r="BG187" s="140">
        <f>IF(U187="zákl. přenesená",N187,0)</f>
        <v>0</v>
      </c>
      <c r="BH187" s="140">
        <f>IF(U187="sníž. přenesená",N187,0)</f>
        <v>0</v>
      </c>
      <c r="BI187" s="140">
        <f>IF(U187="nulová",N187,0)</f>
        <v>0</v>
      </c>
      <c r="BJ187" s="20" t="s">
        <v>84</v>
      </c>
      <c r="BK187" s="140">
        <f>ROUND(L187*K187,2)</f>
        <v>0</v>
      </c>
      <c r="BL187" s="20" t="s">
        <v>173</v>
      </c>
      <c r="BM187" s="20" t="s">
        <v>601</v>
      </c>
    </row>
    <row r="188" s="1" customFormat="1" ht="16.5" customHeight="1">
      <c r="B188" s="44"/>
      <c r="C188" s="217" t="s">
        <v>411</v>
      </c>
      <c r="D188" s="217" t="s">
        <v>161</v>
      </c>
      <c r="E188" s="218" t="s">
        <v>865</v>
      </c>
      <c r="F188" s="219" t="s">
        <v>866</v>
      </c>
      <c r="G188" s="219"/>
      <c r="H188" s="219"/>
      <c r="I188" s="219"/>
      <c r="J188" s="220" t="s">
        <v>500</v>
      </c>
      <c r="K188" s="221">
        <v>1</v>
      </c>
      <c r="L188" s="222">
        <v>0</v>
      </c>
      <c r="M188" s="223"/>
      <c r="N188" s="224">
        <f>ROUND(L188*K188,2)</f>
        <v>0</v>
      </c>
      <c r="O188" s="224"/>
      <c r="P188" s="224"/>
      <c r="Q188" s="224"/>
      <c r="R188" s="46"/>
      <c r="T188" s="225" t="s">
        <v>22</v>
      </c>
      <c r="U188" s="54" t="s">
        <v>41</v>
      </c>
      <c r="V188" s="45"/>
      <c r="W188" s="226">
        <f>V188*K188</f>
        <v>0</v>
      </c>
      <c r="X188" s="226">
        <v>0</v>
      </c>
      <c r="Y188" s="226">
        <f>X188*K188</f>
        <v>0</v>
      </c>
      <c r="Z188" s="226">
        <v>0</v>
      </c>
      <c r="AA188" s="227">
        <f>Z188*K188</f>
        <v>0</v>
      </c>
      <c r="AR188" s="20" t="s">
        <v>173</v>
      </c>
      <c r="AT188" s="20" t="s">
        <v>161</v>
      </c>
      <c r="AU188" s="20" t="s">
        <v>84</v>
      </c>
      <c r="AY188" s="20" t="s">
        <v>160</v>
      </c>
      <c r="BE188" s="140">
        <f>IF(U188="základní",N188,0)</f>
        <v>0</v>
      </c>
      <c r="BF188" s="140">
        <f>IF(U188="snížená",N188,0)</f>
        <v>0</v>
      </c>
      <c r="BG188" s="140">
        <f>IF(U188="zákl. přenesená",N188,0)</f>
        <v>0</v>
      </c>
      <c r="BH188" s="140">
        <f>IF(U188="sníž. přenesená",N188,0)</f>
        <v>0</v>
      </c>
      <c r="BI188" s="140">
        <f>IF(U188="nulová",N188,0)</f>
        <v>0</v>
      </c>
      <c r="BJ188" s="20" t="s">
        <v>84</v>
      </c>
      <c r="BK188" s="140">
        <f>ROUND(L188*K188,2)</f>
        <v>0</v>
      </c>
      <c r="BL188" s="20" t="s">
        <v>173</v>
      </c>
      <c r="BM188" s="20" t="s">
        <v>603</v>
      </c>
    </row>
    <row r="189" s="1" customFormat="1" ht="16.5" customHeight="1">
      <c r="B189" s="44"/>
      <c r="C189" s="217" t="s">
        <v>415</v>
      </c>
      <c r="D189" s="217" t="s">
        <v>161</v>
      </c>
      <c r="E189" s="218" t="s">
        <v>867</v>
      </c>
      <c r="F189" s="219" t="s">
        <v>868</v>
      </c>
      <c r="G189" s="219"/>
      <c r="H189" s="219"/>
      <c r="I189" s="219"/>
      <c r="J189" s="220" t="s">
        <v>810</v>
      </c>
      <c r="K189" s="221">
        <v>1</v>
      </c>
      <c r="L189" s="222">
        <v>0</v>
      </c>
      <c r="M189" s="223"/>
      <c r="N189" s="224">
        <f>ROUND(L189*K189,2)</f>
        <v>0</v>
      </c>
      <c r="O189" s="224"/>
      <c r="P189" s="224"/>
      <c r="Q189" s="224"/>
      <c r="R189" s="46"/>
      <c r="T189" s="225" t="s">
        <v>22</v>
      </c>
      <c r="U189" s="54" t="s">
        <v>41</v>
      </c>
      <c r="V189" s="45"/>
      <c r="W189" s="226">
        <f>V189*K189</f>
        <v>0</v>
      </c>
      <c r="X189" s="226">
        <v>0</v>
      </c>
      <c r="Y189" s="226">
        <f>X189*K189</f>
        <v>0</v>
      </c>
      <c r="Z189" s="226">
        <v>0</v>
      </c>
      <c r="AA189" s="227">
        <f>Z189*K189</f>
        <v>0</v>
      </c>
      <c r="AR189" s="20" t="s">
        <v>173</v>
      </c>
      <c r="AT189" s="20" t="s">
        <v>161</v>
      </c>
      <c r="AU189" s="20" t="s">
        <v>84</v>
      </c>
      <c r="AY189" s="20" t="s">
        <v>160</v>
      </c>
      <c r="BE189" s="140">
        <f>IF(U189="základní",N189,0)</f>
        <v>0</v>
      </c>
      <c r="BF189" s="140">
        <f>IF(U189="snížená",N189,0)</f>
        <v>0</v>
      </c>
      <c r="BG189" s="140">
        <f>IF(U189="zákl. přenesená",N189,0)</f>
        <v>0</v>
      </c>
      <c r="BH189" s="140">
        <f>IF(U189="sníž. přenesená",N189,0)</f>
        <v>0</v>
      </c>
      <c r="BI189" s="140">
        <f>IF(U189="nulová",N189,0)</f>
        <v>0</v>
      </c>
      <c r="BJ189" s="20" t="s">
        <v>84</v>
      </c>
      <c r="BK189" s="140">
        <f>ROUND(L189*K189,2)</f>
        <v>0</v>
      </c>
      <c r="BL189" s="20" t="s">
        <v>173</v>
      </c>
      <c r="BM189" s="20" t="s">
        <v>606</v>
      </c>
    </row>
    <row r="190" s="1" customFormat="1" ht="25.5" customHeight="1">
      <c r="B190" s="44"/>
      <c r="C190" s="217" t="s">
        <v>419</v>
      </c>
      <c r="D190" s="217" t="s">
        <v>161</v>
      </c>
      <c r="E190" s="218" t="s">
        <v>869</v>
      </c>
      <c r="F190" s="219" t="s">
        <v>870</v>
      </c>
      <c r="G190" s="219"/>
      <c r="H190" s="219"/>
      <c r="I190" s="219"/>
      <c r="J190" s="220" t="s">
        <v>218</v>
      </c>
      <c r="K190" s="221">
        <v>60</v>
      </c>
      <c r="L190" s="222">
        <v>0</v>
      </c>
      <c r="M190" s="223"/>
      <c r="N190" s="224">
        <f>ROUND(L190*K190,2)</f>
        <v>0</v>
      </c>
      <c r="O190" s="224"/>
      <c r="P190" s="224"/>
      <c r="Q190" s="224"/>
      <c r="R190" s="46"/>
      <c r="T190" s="225" t="s">
        <v>22</v>
      </c>
      <c r="U190" s="54" t="s">
        <v>41</v>
      </c>
      <c r="V190" s="45"/>
      <c r="W190" s="226">
        <f>V190*K190</f>
        <v>0</v>
      </c>
      <c r="X190" s="226">
        <v>0</v>
      </c>
      <c r="Y190" s="226">
        <f>X190*K190</f>
        <v>0</v>
      </c>
      <c r="Z190" s="226">
        <v>0</v>
      </c>
      <c r="AA190" s="227">
        <f>Z190*K190</f>
        <v>0</v>
      </c>
      <c r="AR190" s="20" t="s">
        <v>173</v>
      </c>
      <c r="AT190" s="20" t="s">
        <v>161</v>
      </c>
      <c r="AU190" s="20" t="s">
        <v>84</v>
      </c>
      <c r="AY190" s="20" t="s">
        <v>160</v>
      </c>
      <c r="BE190" s="140">
        <f>IF(U190="základní",N190,0)</f>
        <v>0</v>
      </c>
      <c r="BF190" s="140">
        <f>IF(U190="snížená",N190,0)</f>
        <v>0</v>
      </c>
      <c r="BG190" s="140">
        <f>IF(U190="zákl. přenesená",N190,0)</f>
        <v>0</v>
      </c>
      <c r="BH190" s="140">
        <f>IF(U190="sníž. přenesená",N190,0)</f>
        <v>0</v>
      </c>
      <c r="BI190" s="140">
        <f>IF(U190="nulová",N190,0)</f>
        <v>0</v>
      </c>
      <c r="BJ190" s="20" t="s">
        <v>84</v>
      </c>
      <c r="BK190" s="140">
        <f>ROUND(L190*K190,2)</f>
        <v>0</v>
      </c>
      <c r="BL190" s="20" t="s">
        <v>173</v>
      </c>
      <c r="BM190" s="20" t="s">
        <v>609</v>
      </c>
    </row>
    <row r="191" s="1" customFormat="1" ht="16.5" customHeight="1">
      <c r="B191" s="44"/>
      <c r="C191" s="217" t="s">
        <v>423</v>
      </c>
      <c r="D191" s="217" t="s">
        <v>161</v>
      </c>
      <c r="E191" s="218" t="s">
        <v>871</v>
      </c>
      <c r="F191" s="219" t="s">
        <v>872</v>
      </c>
      <c r="G191" s="219"/>
      <c r="H191" s="219"/>
      <c r="I191" s="219"/>
      <c r="J191" s="220" t="s">
        <v>500</v>
      </c>
      <c r="K191" s="221">
        <v>10</v>
      </c>
      <c r="L191" s="222">
        <v>0</v>
      </c>
      <c r="M191" s="223"/>
      <c r="N191" s="224">
        <f>ROUND(L191*K191,2)</f>
        <v>0</v>
      </c>
      <c r="O191" s="224"/>
      <c r="P191" s="224"/>
      <c r="Q191" s="224"/>
      <c r="R191" s="46"/>
      <c r="T191" s="225" t="s">
        <v>22</v>
      </c>
      <c r="U191" s="54" t="s">
        <v>41</v>
      </c>
      <c r="V191" s="45"/>
      <c r="W191" s="226">
        <f>V191*K191</f>
        <v>0</v>
      </c>
      <c r="X191" s="226">
        <v>0</v>
      </c>
      <c r="Y191" s="226">
        <f>X191*K191</f>
        <v>0</v>
      </c>
      <c r="Z191" s="226">
        <v>0</v>
      </c>
      <c r="AA191" s="227">
        <f>Z191*K191</f>
        <v>0</v>
      </c>
      <c r="AR191" s="20" t="s">
        <v>173</v>
      </c>
      <c r="AT191" s="20" t="s">
        <v>161</v>
      </c>
      <c r="AU191" s="20" t="s">
        <v>84</v>
      </c>
      <c r="AY191" s="20" t="s">
        <v>160</v>
      </c>
      <c r="BE191" s="140">
        <f>IF(U191="základní",N191,0)</f>
        <v>0</v>
      </c>
      <c r="BF191" s="140">
        <f>IF(U191="snížená",N191,0)</f>
        <v>0</v>
      </c>
      <c r="BG191" s="140">
        <f>IF(U191="zákl. přenesená",N191,0)</f>
        <v>0</v>
      </c>
      <c r="BH191" s="140">
        <f>IF(U191="sníž. přenesená",N191,0)</f>
        <v>0</v>
      </c>
      <c r="BI191" s="140">
        <f>IF(U191="nulová",N191,0)</f>
        <v>0</v>
      </c>
      <c r="BJ191" s="20" t="s">
        <v>84</v>
      </c>
      <c r="BK191" s="140">
        <f>ROUND(L191*K191,2)</f>
        <v>0</v>
      </c>
      <c r="BL191" s="20" t="s">
        <v>173</v>
      </c>
      <c r="BM191" s="20" t="s">
        <v>612</v>
      </c>
    </row>
    <row r="192" s="1" customFormat="1" ht="16.5" customHeight="1">
      <c r="B192" s="44"/>
      <c r="C192" s="217" t="s">
        <v>439</v>
      </c>
      <c r="D192" s="217" t="s">
        <v>161</v>
      </c>
      <c r="E192" s="218" t="s">
        <v>873</v>
      </c>
      <c r="F192" s="219" t="s">
        <v>874</v>
      </c>
      <c r="G192" s="219"/>
      <c r="H192" s="219"/>
      <c r="I192" s="219"/>
      <c r="J192" s="220" t="s">
        <v>500</v>
      </c>
      <c r="K192" s="221">
        <v>10</v>
      </c>
      <c r="L192" s="222">
        <v>0</v>
      </c>
      <c r="M192" s="223"/>
      <c r="N192" s="224">
        <f>ROUND(L192*K192,2)</f>
        <v>0</v>
      </c>
      <c r="O192" s="224"/>
      <c r="P192" s="224"/>
      <c r="Q192" s="224"/>
      <c r="R192" s="46"/>
      <c r="T192" s="225" t="s">
        <v>22</v>
      </c>
      <c r="U192" s="54" t="s">
        <v>41</v>
      </c>
      <c r="V192" s="45"/>
      <c r="W192" s="226">
        <f>V192*K192</f>
        <v>0</v>
      </c>
      <c r="X192" s="226">
        <v>0</v>
      </c>
      <c r="Y192" s="226">
        <f>X192*K192</f>
        <v>0</v>
      </c>
      <c r="Z192" s="226">
        <v>0</v>
      </c>
      <c r="AA192" s="227">
        <f>Z192*K192</f>
        <v>0</v>
      </c>
      <c r="AR192" s="20" t="s">
        <v>173</v>
      </c>
      <c r="AT192" s="20" t="s">
        <v>161</v>
      </c>
      <c r="AU192" s="20" t="s">
        <v>84</v>
      </c>
      <c r="AY192" s="20" t="s">
        <v>160</v>
      </c>
      <c r="BE192" s="140">
        <f>IF(U192="základní",N192,0)</f>
        <v>0</v>
      </c>
      <c r="BF192" s="140">
        <f>IF(U192="snížená",N192,0)</f>
        <v>0</v>
      </c>
      <c r="BG192" s="140">
        <f>IF(U192="zákl. přenesená",N192,0)</f>
        <v>0</v>
      </c>
      <c r="BH192" s="140">
        <f>IF(U192="sníž. přenesená",N192,0)</f>
        <v>0</v>
      </c>
      <c r="BI192" s="140">
        <f>IF(U192="nulová",N192,0)</f>
        <v>0</v>
      </c>
      <c r="BJ192" s="20" t="s">
        <v>84</v>
      </c>
      <c r="BK192" s="140">
        <f>ROUND(L192*K192,2)</f>
        <v>0</v>
      </c>
      <c r="BL192" s="20" t="s">
        <v>173</v>
      </c>
      <c r="BM192" s="20" t="s">
        <v>615</v>
      </c>
    </row>
    <row r="193" s="1" customFormat="1" ht="16.5" customHeight="1">
      <c r="B193" s="44"/>
      <c r="C193" s="217" t="s">
        <v>443</v>
      </c>
      <c r="D193" s="217" t="s">
        <v>161</v>
      </c>
      <c r="E193" s="218" t="s">
        <v>875</v>
      </c>
      <c r="F193" s="219" t="s">
        <v>876</v>
      </c>
      <c r="G193" s="219"/>
      <c r="H193" s="219"/>
      <c r="I193" s="219"/>
      <c r="J193" s="220" t="s">
        <v>500</v>
      </c>
      <c r="K193" s="221">
        <v>20</v>
      </c>
      <c r="L193" s="222">
        <v>0</v>
      </c>
      <c r="M193" s="223"/>
      <c r="N193" s="224">
        <f>ROUND(L193*K193,2)</f>
        <v>0</v>
      </c>
      <c r="O193" s="224"/>
      <c r="P193" s="224"/>
      <c r="Q193" s="224"/>
      <c r="R193" s="46"/>
      <c r="T193" s="225" t="s">
        <v>22</v>
      </c>
      <c r="U193" s="54" t="s">
        <v>41</v>
      </c>
      <c r="V193" s="45"/>
      <c r="W193" s="226">
        <f>V193*K193</f>
        <v>0</v>
      </c>
      <c r="X193" s="226">
        <v>0</v>
      </c>
      <c r="Y193" s="226">
        <f>X193*K193</f>
        <v>0</v>
      </c>
      <c r="Z193" s="226">
        <v>0</v>
      </c>
      <c r="AA193" s="227">
        <f>Z193*K193</f>
        <v>0</v>
      </c>
      <c r="AR193" s="20" t="s">
        <v>173</v>
      </c>
      <c r="AT193" s="20" t="s">
        <v>161</v>
      </c>
      <c r="AU193" s="20" t="s">
        <v>84</v>
      </c>
      <c r="AY193" s="20" t="s">
        <v>160</v>
      </c>
      <c r="BE193" s="140">
        <f>IF(U193="základní",N193,0)</f>
        <v>0</v>
      </c>
      <c r="BF193" s="140">
        <f>IF(U193="snížená",N193,0)</f>
        <v>0</v>
      </c>
      <c r="BG193" s="140">
        <f>IF(U193="zákl. přenesená",N193,0)</f>
        <v>0</v>
      </c>
      <c r="BH193" s="140">
        <f>IF(U193="sníž. přenesená",N193,0)</f>
        <v>0</v>
      </c>
      <c r="BI193" s="140">
        <f>IF(U193="nulová",N193,0)</f>
        <v>0</v>
      </c>
      <c r="BJ193" s="20" t="s">
        <v>84</v>
      </c>
      <c r="BK193" s="140">
        <f>ROUND(L193*K193,2)</f>
        <v>0</v>
      </c>
      <c r="BL193" s="20" t="s">
        <v>173</v>
      </c>
      <c r="BM193" s="20" t="s">
        <v>618</v>
      </c>
    </row>
    <row r="194" s="1" customFormat="1" ht="16.5" customHeight="1">
      <c r="B194" s="44"/>
      <c r="C194" s="217" t="s">
        <v>447</v>
      </c>
      <c r="D194" s="217" t="s">
        <v>161</v>
      </c>
      <c r="E194" s="218" t="s">
        <v>877</v>
      </c>
      <c r="F194" s="219" t="s">
        <v>878</v>
      </c>
      <c r="G194" s="219"/>
      <c r="H194" s="219"/>
      <c r="I194" s="219"/>
      <c r="J194" s="220" t="s">
        <v>810</v>
      </c>
      <c r="K194" s="221">
        <v>110</v>
      </c>
      <c r="L194" s="222">
        <v>0</v>
      </c>
      <c r="M194" s="223"/>
      <c r="N194" s="224">
        <f>ROUND(L194*K194,2)</f>
        <v>0</v>
      </c>
      <c r="O194" s="224"/>
      <c r="P194" s="224"/>
      <c r="Q194" s="224"/>
      <c r="R194" s="46"/>
      <c r="T194" s="225" t="s">
        <v>22</v>
      </c>
      <c r="U194" s="54" t="s">
        <v>41</v>
      </c>
      <c r="V194" s="45"/>
      <c r="W194" s="226">
        <f>V194*K194</f>
        <v>0</v>
      </c>
      <c r="X194" s="226">
        <v>0</v>
      </c>
      <c r="Y194" s="226">
        <f>X194*K194</f>
        <v>0</v>
      </c>
      <c r="Z194" s="226">
        <v>0</v>
      </c>
      <c r="AA194" s="227">
        <f>Z194*K194</f>
        <v>0</v>
      </c>
      <c r="AR194" s="20" t="s">
        <v>173</v>
      </c>
      <c r="AT194" s="20" t="s">
        <v>161</v>
      </c>
      <c r="AU194" s="20" t="s">
        <v>84</v>
      </c>
      <c r="AY194" s="20" t="s">
        <v>160</v>
      </c>
      <c r="BE194" s="140">
        <f>IF(U194="základní",N194,0)</f>
        <v>0</v>
      </c>
      <c r="BF194" s="140">
        <f>IF(U194="snížená",N194,0)</f>
        <v>0</v>
      </c>
      <c r="BG194" s="140">
        <f>IF(U194="zákl. přenesená",N194,0)</f>
        <v>0</v>
      </c>
      <c r="BH194" s="140">
        <f>IF(U194="sníž. přenesená",N194,0)</f>
        <v>0</v>
      </c>
      <c r="BI194" s="140">
        <f>IF(U194="nulová",N194,0)</f>
        <v>0</v>
      </c>
      <c r="BJ194" s="20" t="s">
        <v>84</v>
      </c>
      <c r="BK194" s="140">
        <f>ROUND(L194*K194,2)</f>
        <v>0</v>
      </c>
      <c r="BL194" s="20" t="s">
        <v>173</v>
      </c>
      <c r="BM194" s="20" t="s">
        <v>621</v>
      </c>
    </row>
    <row r="195" s="1" customFormat="1" ht="63.75" customHeight="1">
      <c r="B195" s="44"/>
      <c r="C195" s="217" t="s">
        <v>451</v>
      </c>
      <c r="D195" s="217" t="s">
        <v>161</v>
      </c>
      <c r="E195" s="218" t="s">
        <v>879</v>
      </c>
      <c r="F195" s="219" t="s">
        <v>880</v>
      </c>
      <c r="G195" s="219"/>
      <c r="H195" s="219"/>
      <c r="I195" s="219"/>
      <c r="J195" s="220" t="s">
        <v>500</v>
      </c>
      <c r="K195" s="221">
        <v>10</v>
      </c>
      <c r="L195" s="222">
        <v>0</v>
      </c>
      <c r="M195" s="223"/>
      <c r="N195" s="224">
        <f>ROUND(L195*K195,2)</f>
        <v>0</v>
      </c>
      <c r="O195" s="224"/>
      <c r="P195" s="224"/>
      <c r="Q195" s="224"/>
      <c r="R195" s="46"/>
      <c r="T195" s="225" t="s">
        <v>22</v>
      </c>
      <c r="U195" s="54" t="s">
        <v>41</v>
      </c>
      <c r="V195" s="45"/>
      <c r="W195" s="226">
        <f>V195*K195</f>
        <v>0</v>
      </c>
      <c r="X195" s="226">
        <v>0</v>
      </c>
      <c r="Y195" s="226">
        <f>X195*K195</f>
        <v>0</v>
      </c>
      <c r="Z195" s="226">
        <v>0</v>
      </c>
      <c r="AA195" s="227">
        <f>Z195*K195</f>
        <v>0</v>
      </c>
      <c r="AR195" s="20" t="s">
        <v>173</v>
      </c>
      <c r="AT195" s="20" t="s">
        <v>161</v>
      </c>
      <c r="AU195" s="20" t="s">
        <v>84</v>
      </c>
      <c r="AY195" s="20" t="s">
        <v>160</v>
      </c>
      <c r="BE195" s="140">
        <f>IF(U195="základní",N195,0)</f>
        <v>0</v>
      </c>
      <c r="BF195" s="140">
        <f>IF(U195="snížená",N195,0)</f>
        <v>0</v>
      </c>
      <c r="BG195" s="140">
        <f>IF(U195="zákl. přenesená",N195,0)</f>
        <v>0</v>
      </c>
      <c r="BH195" s="140">
        <f>IF(U195="sníž. přenesená",N195,0)</f>
        <v>0</v>
      </c>
      <c r="BI195" s="140">
        <f>IF(U195="nulová",N195,0)</f>
        <v>0</v>
      </c>
      <c r="BJ195" s="20" t="s">
        <v>84</v>
      </c>
      <c r="BK195" s="140">
        <f>ROUND(L195*K195,2)</f>
        <v>0</v>
      </c>
      <c r="BL195" s="20" t="s">
        <v>173</v>
      </c>
      <c r="BM195" s="20" t="s">
        <v>624</v>
      </c>
    </row>
    <row r="196" s="1" customFormat="1" ht="51" customHeight="1">
      <c r="B196" s="44"/>
      <c r="C196" s="217" t="s">
        <v>455</v>
      </c>
      <c r="D196" s="217" t="s">
        <v>161</v>
      </c>
      <c r="E196" s="218" t="s">
        <v>881</v>
      </c>
      <c r="F196" s="219" t="s">
        <v>882</v>
      </c>
      <c r="G196" s="219"/>
      <c r="H196" s="219"/>
      <c r="I196" s="219"/>
      <c r="J196" s="220" t="s">
        <v>489</v>
      </c>
      <c r="K196" s="221">
        <v>10</v>
      </c>
      <c r="L196" s="222">
        <v>0</v>
      </c>
      <c r="M196" s="223"/>
      <c r="N196" s="224">
        <f>ROUND(L196*K196,2)</f>
        <v>0</v>
      </c>
      <c r="O196" s="224"/>
      <c r="P196" s="224"/>
      <c r="Q196" s="224"/>
      <c r="R196" s="46"/>
      <c r="T196" s="225" t="s">
        <v>22</v>
      </c>
      <c r="U196" s="54" t="s">
        <v>41</v>
      </c>
      <c r="V196" s="45"/>
      <c r="W196" s="226">
        <f>V196*K196</f>
        <v>0</v>
      </c>
      <c r="X196" s="226">
        <v>0</v>
      </c>
      <c r="Y196" s="226">
        <f>X196*K196</f>
        <v>0</v>
      </c>
      <c r="Z196" s="226">
        <v>0</v>
      </c>
      <c r="AA196" s="227">
        <f>Z196*K196</f>
        <v>0</v>
      </c>
      <c r="AR196" s="20" t="s">
        <v>173</v>
      </c>
      <c r="AT196" s="20" t="s">
        <v>161</v>
      </c>
      <c r="AU196" s="20" t="s">
        <v>84</v>
      </c>
      <c r="AY196" s="20" t="s">
        <v>160</v>
      </c>
      <c r="BE196" s="140">
        <f>IF(U196="základní",N196,0)</f>
        <v>0</v>
      </c>
      <c r="BF196" s="140">
        <f>IF(U196="snížená",N196,0)</f>
        <v>0</v>
      </c>
      <c r="BG196" s="140">
        <f>IF(U196="zákl. přenesená",N196,0)</f>
        <v>0</v>
      </c>
      <c r="BH196" s="140">
        <f>IF(U196="sníž. přenesená",N196,0)</f>
        <v>0</v>
      </c>
      <c r="BI196" s="140">
        <f>IF(U196="nulová",N196,0)</f>
        <v>0</v>
      </c>
      <c r="BJ196" s="20" t="s">
        <v>84</v>
      </c>
      <c r="BK196" s="140">
        <f>ROUND(L196*K196,2)</f>
        <v>0</v>
      </c>
      <c r="BL196" s="20" t="s">
        <v>173</v>
      </c>
      <c r="BM196" s="20" t="s">
        <v>627</v>
      </c>
    </row>
    <row r="197" s="9" customFormat="1" ht="37.44" customHeight="1">
      <c r="B197" s="203"/>
      <c r="C197" s="204"/>
      <c r="D197" s="205" t="s">
        <v>771</v>
      </c>
      <c r="E197" s="205"/>
      <c r="F197" s="205"/>
      <c r="G197" s="205"/>
      <c r="H197" s="205"/>
      <c r="I197" s="205"/>
      <c r="J197" s="205"/>
      <c r="K197" s="205"/>
      <c r="L197" s="205"/>
      <c r="M197" s="205"/>
      <c r="N197" s="243">
        <f>BK197</f>
        <v>0</v>
      </c>
      <c r="O197" s="244"/>
      <c r="P197" s="244"/>
      <c r="Q197" s="244"/>
      <c r="R197" s="207"/>
      <c r="T197" s="208"/>
      <c r="U197" s="204"/>
      <c r="V197" s="204"/>
      <c r="W197" s="209">
        <f>SUM(W198:W208)</f>
        <v>0</v>
      </c>
      <c r="X197" s="204"/>
      <c r="Y197" s="209">
        <f>SUM(Y198:Y208)</f>
        <v>0</v>
      </c>
      <c r="Z197" s="204"/>
      <c r="AA197" s="210">
        <f>SUM(AA198:AA208)</f>
        <v>0</v>
      </c>
      <c r="AR197" s="211" t="s">
        <v>84</v>
      </c>
      <c r="AT197" s="212" t="s">
        <v>75</v>
      </c>
      <c r="AU197" s="212" t="s">
        <v>76</v>
      </c>
      <c r="AY197" s="211" t="s">
        <v>160</v>
      </c>
      <c r="BK197" s="213">
        <f>SUM(BK198:BK208)</f>
        <v>0</v>
      </c>
    </row>
    <row r="198" s="1" customFormat="1" ht="16.5" customHeight="1">
      <c r="B198" s="44"/>
      <c r="C198" s="217" t="s">
        <v>459</v>
      </c>
      <c r="D198" s="217" t="s">
        <v>161</v>
      </c>
      <c r="E198" s="218" t="s">
        <v>883</v>
      </c>
      <c r="F198" s="219" t="s">
        <v>884</v>
      </c>
      <c r="G198" s="219"/>
      <c r="H198" s="219"/>
      <c r="I198" s="219"/>
      <c r="J198" s="220" t="s">
        <v>500</v>
      </c>
      <c r="K198" s="221">
        <v>1</v>
      </c>
      <c r="L198" s="222">
        <v>0</v>
      </c>
      <c r="M198" s="223"/>
      <c r="N198" s="224">
        <f>ROUND(L198*K198,2)</f>
        <v>0</v>
      </c>
      <c r="O198" s="224"/>
      <c r="P198" s="224"/>
      <c r="Q198" s="224"/>
      <c r="R198" s="46"/>
      <c r="T198" s="225" t="s">
        <v>22</v>
      </c>
      <c r="U198" s="54" t="s">
        <v>41</v>
      </c>
      <c r="V198" s="45"/>
      <c r="W198" s="226">
        <f>V198*K198</f>
        <v>0</v>
      </c>
      <c r="X198" s="226">
        <v>0</v>
      </c>
      <c r="Y198" s="226">
        <f>X198*K198</f>
        <v>0</v>
      </c>
      <c r="Z198" s="226">
        <v>0</v>
      </c>
      <c r="AA198" s="227">
        <f>Z198*K198</f>
        <v>0</v>
      </c>
      <c r="AR198" s="20" t="s">
        <v>173</v>
      </c>
      <c r="AT198" s="20" t="s">
        <v>161</v>
      </c>
      <c r="AU198" s="20" t="s">
        <v>84</v>
      </c>
      <c r="AY198" s="20" t="s">
        <v>160</v>
      </c>
      <c r="BE198" s="140">
        <f>IF(U198="základní",N198,0)</f>
        <v>0</v>
      </c>
      <c r="BF198" s="140">
        <f>IF(U198="snížená",N198,0)</f>
        <v>0</v>
      </c>
      <c r="BG198" s="140">
        <f>IF(U198="zákl. přenesená",N198,0)</f>
        <v>0</v>
      </c>
      <c r="BH198" s="140">
        <f>IF(U198="sníž. přenesená",N198,0)</f>
        <v>0</v>
      </c>
      <c r="BI198" s="140">
        <f>IF(U198="nulová",N198,0)</f>
        <v>0</v>
      </c>
      <c r="BJ198" s="20" t="s">
        <v>84</v>
      </c>
      <c r="BK198" s="140">
        <f>ROUND(L198*K198,2)</f>
        <v>0</v>
      </c>
      <c r="BL198" s="20" t="s">
        <v>173</v>
      </c>
      <c r="BM198" s="20" t="s">
        <v>630</v>
      </c>
    </row>
    <row r="199" s="1" customFormat="1" ht="16.5" customHeight="1">
      <c r="B199" s="44"/>
      <c r="C199" s="217" t="s">
        <v>463</v>
      </c>
      <c r="D199" s="217" t="s">
        <v>161</v>
      </c>
      <c r="E199" s="218" t="s">
        <v>885</v>
      </c>
      <c r="F199" s="219" t="s">
        <v>866</v>
      </c>
      <c r="G199" s="219"/>
      <c r="H199" s="219"/>
      <c r="I199" s="219"/>
      <c r="J199" s="220" t="s">
        <v>500</v>
      </c>
      <c r="K199" s="221">
        <v>1</v>
      </c>
      <c r="L199" s="222">
        <v>0</v>
      </c>
      <c r="M199" s="223"/>
      <c r="N199" s="224">
        <f>ROUND(L199*K199,2)</f>
        <v>0</v>
      </c>
      <c r="O199" s="224"/>
      <c r="P199" s="224"/>
      <c r="Q199" s="224"/>
      <c r="R199" s="46"/>
      <c r="T199" s="225" t="s">
        <v>22</v>
      </c>
      <c r="U199" s="54" t="s">
        <v>41</v>
      </c>
      <c r="V199" s="45"/>
      <c r="W199" s="226">
        <f>V199*K199</f>
        <v>0</v>
      </c>
      <c r="X199" s="226">
        <v>0</v>
      </c>
      <c r="Y199" s="226">
        <f>X199*K199</f>
        <v>0</v>
      </c>
      <c r="Z199" s="226">
        <v>0</v>
      </c>
      <c r="AA199" s="227">
        <f>Z199*K199</f>
        <v>0</v>
      </c>
      <c r="AR199" s="20" t="s">
        <v>173</v>
      </c>
      <c r="AT199" s="20" t="s">
        <v>161</v>
      </c>
      <c r="AU199" s="20" t="s">
        <v>84</v>
      </c>
      <c r="AY199" s="20" t="s">
        <v>160</v>
      </c>
      <c r="BE199" s="140">
        <f>IF(U199="základní",N199,0)</f>
        <v>0</v>
      </c>
      <c r="BF199" s="140">
        <f>IF(U199="snížená",N199,0)</f>
        <v>0</v>
      </c>
      <c r="BG199" s="140">
        <f>IF(U199="zákl. přenesená",N199,0)</f>
        <v>0</v>
      </c>
      <c r="BH199" s="140">
        <f>IF(U199="sníž. přenesená",N199,0)</f>
        <v>0</v>
      </c>
      <c r="BI199" s="140">
        <f>IF(U199="nulová",N199,0)</f>
        <v>0</v>
      </c>
      <c r="BJ199" s="20" t="s">
        <v>84</v>
      </c>
      <c r="BK199" s="140">
        <f>ROUND(L199*K199,2)</f>
        <v>0</v>
      </c>
      <c r="BL199" s="20" t="s">
        <v>173</v>
      </c>
      <c r="BM199" s="20" t="s">
        <v>886</v>
      </c>
    </row>
    <row r="200" s="1" customFormat="1" ht="16.5" customHeight="1">
      <c r="B200" s="44"/>
      <c r="C200" s="217" t="s">
        <v>467</v>
      </c>
      <c r="D200" s="217" t="s">
        <v>161</v>
      </c>
      <c r="E200" s="218" t="s">
        <v>887</v>
      </c>
      <c r="F200" s="219" t="s">
        <v>868</v>
      </c>
      <c r="G200" s="219"/>
      <c r="H200" s="219"/>
      <c r="I200" s="219"/>
      <c r="J200" s="220" t="s">
        <v>810</v>
      </c>
      <c r="K200" s="221">
        <v>1</v>
      </c>
      <c r="L200" s="222">
        <v>0</v>
      </c>
      <c r="M200" s="223"/>
      <c r="N200" s="224">
        <f>ROUND(L200*K200,2)</f>
        <v>0</v>
      </c>
      <c r="O200" s="224"/>
      <c r="P200" s="224"/>
      <c r="Q200" s="224"/>
      <c r="R200" s="46"/>
      <c r="T200" s="225" t="s">
        <v>22</v>
      </c>
      <c r="U200" s="54" t="s">
        <v>41</v>
      </c>
      <c r="V200" s="45"/>
      <c r="W200" s="226">
        <f>V200*K200</f>
        <v>0</v>
      </c>
      <c r="X200" s="226">
        <v>0</v>
      </c>
      <c r="Y200" s="226">
        <f>X200*K200</f>
        <v>0</v>
      </c>
      <c r="Z200" s="226">
        <v>0</v>
      </c>
      <c r="AA200" s="227">
        <f>Z200*K200</f>
        <v>0</v>
      </c>
      <c r="AR200" s="20" t="s">
        <v>173</v>
      </c>
      <c r="AT200" s="20" t="s">
        <v>161</v>
      </c>
      <c r="AU200" s="20" t="s">
        <v>84</v>
      </c>
      <c r="AY200" s="20" t="s">
        <v>160</v>
      </c>
      <c r="BE200" s="140">
        <f>IF(U200="základní",N200,0)</f>
        <v>0</v>
      </c>
      <c r="BF200" s="140">
        <f>IF(U200="snížená",N200,0)</f>
        <v>0</v>
      </c>
      <c r="BG200" s="140">
        <f>IF(U200="zákl. přenesená",N200,0)</f>
        <v>0</v>
      </c>
      <c r="BH200" s="140">
        <f>IF(U200="sníž. přenesená",N200,0)</f>
        <v>0</v>
      </c>
      <c r="BI200" s="140">
        <f>IF(U200="nulová",N200,0)</f>
        <v>0</v>
      </c>
      <c r="BJ200" s="20" t="s">
        <v>84</v>
      </c>
      <c r="BK200" s="140">
        <f>ROUND(L200*K200,2)</f>
        <v>0</v>
      </c>
      <c r="BL200" s="20" t="s">
        <v>173</v>
      </c>
      <c r="BM200" s="20" t="s">
        <v>633</v>
      </c>
    </row>
    <row r="201" s="1" customFormat="1" ht="25.5" customHeight="1">
      <c r="B201" s="44"/>
      <c r="C201" s="217" t="s">
        <v>471</v>
      </c>
      <c r="D201" s="217" t="s">
        <v>161</v>
      </c>
      <c r="E201" s="218" t="s">
        <v>888</v>
      </c>
      <c r="F201" s="219" t="s">
        <v>870</v>
      </c>
      <c r="G201" s="219"/>
      <c r="H201" s="219"/>
      <c r="I201" s="219"/>
      <c r="J201" s="220" t="s">
        <v>218</v>
      </c>
      <c r="K201" s="221">
        <v>82</v>
      </c>
      <c r="L201" s="222">
        <v>0</v>
      </c>
      <c r="M201" s="223"/>
      <c r="N201" s="224">
        <f>ROUND(L201*K201,2)</f>
        <v>0</v>
      </c>
      <c r="O201" s="224"/>
      <c r="P201" s="224"/>
      <c r="Q201" s="224"/>
      <c r="R201" s="46"/>
      <c r="T201" s="225" t="s">
        <v>22</v>
      </c>
      <c r="U201" s="54" t="s">
        <v>41</v>
      </c>
      <c r="V201" s="45"/>
      <c r="W201" s="226">
        <f>V201*K201</f>
        <v>0</v>
      </c>
      <c r="X201" s="226">
        <v>0</v>
      </c>
      <c r="Y201" s="226">
        <f>X201*K201</f>
        <v>0</v>
      </c>
      <c r="Z201" s="226">
        <v>0</v>
      </c>
      <c r="AA201" s="227">
        <f>Z201*K201</f>
        <v>0</v>
      </c>
      <c r="AR201" s="20" t="s">
        <v>173</v>
      </c>
      <c r="AT201" s="20" t="s">
        <v>161</v>
      </c>
      <c r="AU201" s="20" t="s">
        <v>84</v>
      </c>
      <c r="AY201" s="20" t="s">
        <v>160</v>
      </c>
      <c r="BE201" s="140">
        <f>IF(U201="základní",N201,0)</f>
        <v>0</v>
      </c>
      <c r="BF201" s="140">
        <f>IF(U201="snížená",N201,0)</f>
        <v>0</v>
      </c>
      <c r="BG201" s="140">
        <f>IF(U201="zákl. přenesená",N201,0)</f>
        <v>0</v>
      </c>
      <c r="BH201" s="140">
        <f>IF(U201="sníž. přenesená",N201,0)</f>
        <v>0</v>
      </c>
      <c r="BI201" s="140">
        <f>IF(U201="nulová",N201,0)</f>
        <v>0</v>
      </c>
      <c r="BJ201" s="20" t="s">
        <v>84</v>
      </c>
      <c r="BK201" s="140">
        <f>ROUND(L201*K201,2)</f>
        <v>0</v>
      </c>
      <c r="BL201" s="20" t="s">
        <v>173</v>
      </c>
      <c r="BM201" s="20" t="s">
        <v>889</v>
      </c>
    </row>
    <row r="202" s="1" customFormat="1" ht="16.5" customHeight="1">
      <c r="B202" s="44"/>
      <c r="C202" s="217" t="s">
        <v>475</v>
      </c>
      <c r="D202" s="217" t="s">
        <v>161</v>
      </c>
      <c r="E202" s="218" t="s">
        <v>890</v>
      </c>
      <c r="F202" s="219" t="s">
        <v>872</v>
      </c>
      <c r="G202" s="219"/>
      <c r="H202" s="219"/>
      <c r="I202" s="219"/>
      <c r="J202" s="220" t="s">
        <v>500</v>
      </c>
      <c r="K202" s="221">
        <v>11</v>
      </c>
      <c r="L202" s="222">
        <v>0</v>
      </c>
      <c r="M202" s="223"/>
      <c r="N202" s="224">
        <f>ROUND(L202*K202,2)</f>
        <v>0</v>
      </c>
      <c r="O202" s="224"/>
      <c r="P202" s="224"/>
      <c r="Q202" s="224"/>
      <c r="R202" s="46"/>
      <c r="T202" s="225" t="s">
        <v>22</v>
      </c>
      <c r="U202" s="54" t="s">
        <v>41</v>
      </c>
      <c r="V202" s="45"/>
      <c r="W202" s="226">
        <f>V202*K202</f>
        <v>0</v>
      </c>
      <c r="X202" s="226">
        <v>0</v>
      </c>
      <c r="Y202" s="226">
        <f>X202*K202</f>
        <v>0</v>
      </c>
      <c r="Z202" s="226">
        <v>0</v>
      </c>
      <c r="AA202" s="227">
        <f>Z202*K202</f>
        <v>0</v>
      </c>
      <c r="AR202" s="20" t="s">
        <v>173</v>
      </c>
      <c r="AT202" s="20" t="s">
        <v>161</v>
      </c>
      <c r="AU202" s="20" t="s">
        <v>84</v>
      </c>
      <c r="AY202" s="20" t="s">
        <v>160</v>
      </c>
      <c r="BE202" s="140">
        <f>IF(U202="základní",N202,0)</f>
        <v>0</v>
      </c>
      <c r="BF202" s="140">
        <f>IF(U202="snížená",N202,0)</f>
        <v>0</v>
      </c>
      <c r="BG202" s="140">
        <f>IF(U202="zákl. přenesená",N202,0)</f>
        <v>0</v>
      </c>
      <c r="BH202" s="140">
        <f>IF(U202="sníž. přenesená",N202,0)</f>
        <v>0</v>
      </c>
      <c r="BI202" s="140">
        <f>IF(U202="nulová",N202,0)</f>
        <v>0</v>
      </c>
      <c r="BJ202" s="20" t="s">
        <v>84</v>
      </c>
      <c r="BK202" s="140">
        <f>ROUND(L202*K202,2)</f>
        <v>0</v>
      </c>
      <c r="BL202" s="20" t="s">
        <v>173</v>
      </c>
      <c r="BM202" s="20" t="s">
        <v>636</v>
      </c>
    </row>
    <row r="203" s="1" customFormat="1" ht="16.5" customHeight="1">
      <c r="B203" s="44"/>
      <c r="C203" s="217" t="s">
        <v>479</v>
      </c>
      <c r="D203" s="217" t="s">
        <v>161</v>
      </c>
      <c r="E203" s="218" t="s">
        <v>891</v>
      </c>
      <c r="F203" s="219" t="s">
        <v>874</v>
      </c>
      <c r="G203" s="219"/>
      <c r="H203" s="219"/>
      <c r="I203" s="219"/>
      <c r="J203" s="220" t="s">
        <v>500</v>
      </c>
      <c r="K203" s="221">
        <v>11</v>
      </c>
      <c r="L203" s="222">
        <v>0</v>
      </c>
      <c r="M203" s="223"/>
      <c r="N203" s="224">
        <f>ROUND(L203*K203,2)</f>
        <v>0</v>
      </c>
      <c r="O203" s="224"/>
      <c r="P203" s="224"/>
      <c r="Q203" s="224"/>
      <c r="R203" s="46"/>
      <c r="T203" s="225" t="s">
        <v>22</v>
      </c>
      <c r="U203" s="54" t="s">
        <v>41</v>
      </c>
      <c r="V203" s="45"/>
      <c r="W203" s="226">
        <f>V203*K203</f>
        <v>0</v>
      </c>
      <c r="X203" s="226">
        <v>0</v>
      </c>
      <c r="Y203" s="226">
        <f>X203*K203</f>
        <v>0</v>
      </c>
      <c r="Z203" s="226">
        <v>0</v>
      </c>
      <c r="AA203" s="227">
        <f>Z203*K203</f>
        <v>0</v>
      </c>
      <c r="AR203" s="20" t="s">
        <v>173</v>
      </c>
      <c r="AT203" s="20" t="s">
        <v>161</v>
      </c>
      <c r="AU203" s="20" t="s">
        <v>84</v>
      </c>
      <c r="AY203" s="20" t="s">
        <v>160</v>
      </c>
      <c r="BE203" s="140">
        <f>IF(U203="základní",N203,0)</f>
        <v>0</v>
      </c>
      <c r="BF203" s="140">
        <f>IF(U203="snížená",N203,0)</f>
        <v>0</v>
      </c>
      <c r="BG203" s="140">
        <f>IF(U203="zákl. přenesená",N203,0)</f>
        <v>0</v>
      </c>
      <c r="BH203" s="140">
        <f>IF(U203="sníž. přenesená",N203,0)</f>
        <v>0</v>
      </c>
      <c r="BI203" s="140">
        <f>IF(U203="nulová",N203,0)</f>
        <v>0</v>
      </c>
      <c r="BJ203" s="20" t="s">
        <v>84</v>
      </c>
      <c r="BK203" s="140">
        <f>ROUND(L203*K203,2)</f>
        <v>0</v>
      </c>
      <c r="BL203" s="20" t="s">
        <v>173</v>
      </c>
      <c r="BM203" s="20" t="s">
        <v>639</v>
      </c>
    </row>
    <row r="204" s="1" customFormat="1" ht="16.5" customHeight="1">
      <c r="B204" s="44"/>
      <c r="C204" s="217" t="s">
        <v>427</v>
      </c>
      <c r="D204" s="217" t="s">
        <v>161</v>
      </c>
      <c r="E204" s="218" t="s">
        <v>892</v>
      </c>
      <c r="F204" s="219" t="s">
        <v>876</v>
      </c>
      <c r="G204" s="219"/>
      <c r="H204" s="219"/>
      <c r="I204" s="219"/>
      <c r="J204" s="220" t="s">
        <v>500</v>
      </c>
      <c r="K204" s="221">
        <v>22</v>
      </c>
      <c r="L204" s="222">
        <v>0</v>
      </c>
      <c r="M204" s="223"/>
      <c r="N204" s="224">
        <f>ROUND(L204*K204,2)</f>
        <v>0</v>
      </c>
      <c r="O204" s="224"/>
      <c r="P204" s="224"/>
      <c r="Q204" s="224"/>
      <c r="R204" s="46"/>
      <c r="T204" s="225" t="s">
        <v>22</v>
      </c>
      <c r="U204" s="54" t="s">
        <v>41</v>
      </c>
      <c r="V204" s="45"/>
      <c r="W204" s="226">
        <f>V204*K204</f>
        <v>0</v>
      </c>
      <c r="X204" s="226">
        <v>0</v>
      </c>
      <c r="Y204" s="226">
        <f>X204*K204</f>
        <v>0</v>
      </c>
      <c r="Z204" s="226">
        <v>0</v>
      </c>
      <c r="AA204" s="227">
        <f>Z204*K204</f>
        <v>0</v>
      </c>
      <c r="AR204" s="20" t="s">
        <v>173</v>
      </c>
      <c r="AT204" s="20" t="s">
        <v>161</v>
      </c>
      <c r="AU204" s="20" t="s">
        <v>84</v>
      </c>
      <c r="AY204" s="20" t="s">
        <v>160</v>
      </c>
      <c r="BE204" s="140">
        <f>IF(U204="základní",N204,0)</f>
        <v>0</v>
      </c>
      <c r="BF204" s="140">
        <f>IF(U204="snížená",N204,0)</f>
        <v>0</v>
      </c>
      <c r="BG204" s="140">
        <f>IF(U204="zákl. přenesená",N204,0)</f>
        <v>0</v>
      </c>
      <c r="BH204" s="140">
        <f>IF(U204="sníž. přenesená",N204,0)</f>
        <v>0</v>
      </c>
      <c r="BI204" s="140">
        <f>IF(U204="nulová",N204,0)</f>
        <v>0</v>
      </c>
      <c r="BJ204" s="20" t="s">
        <v>84</v>
      </c>
      <c r="BK204" s="140">
        <f>ROUND(L204*K204,2)</f>
        <v>0</v>
      </c>
      <c r="BL204" s="20" t="s">
        <v>173</v>
      </c>
      <c r="BM204" s="20" t="s">
        <v>642</v>
      </c>
    </row>
    <row r="205" s="1" customFormat="1" ht="16.5" customHeight="1">
      <c r="B205" s="44"/>
      <c r="C205" s="217" t="s">
        <v>435</v>
      </c>
      <c r="D205" s="217" t="s">
        <v>161</v>
      </c>
      <c r="E205" s="218" t="s">
        <v>893</v>
      </c>
      <c r="F205" s="219" t="s">
        <v>894</v>
      </c>
      <c r="G205" s="219"/>
      <c r="H205" s="219"/>
      <c r="I205" s="219"/>
      <c r="J205" s="220" t="s">
        <v>810</v>
      </c>
      <c r="K205" s="221">
        <v>40</v>
      </c>
      <c r="L205" s="222">
        <v>0</v>
      </c>
      <c r="M205" s="223"/>
      <c r="N205" s="224">
        <f>ROUND(L205*K205,2)</f>
        <v>0</v>
      </c>
      <c r="O205" s="224"/>
      <c r="P205" s="224"/>
      <c r="Q205" s="224"/>
      <c r="R205" s="46"/>
      <c r="T205" s="225" t="s">
        <v>22</v>
      </c>
      <c r="U205" s="54" t="s">
        <v>41</v>
      </c>
      <c r="V205" s="45"/>
      <c r="W205" s="226">
        <f>V205*K205</f>
        <v>0</v>
      </c>
      <c r="X205" s="226">
        <v>0</v>
      </c>
      <c r="Y205" s="226">
        <f>X205*K205</f>
        <v>0</v>
      </c>
      <c r="Z205" s="226">
        <v>0</v>
      </c>
      <c r="AA205" s="227">
        <f>Z205*K205</f>
        <v>0</v>
      </c>
      <c r="AR205" s="20" t="s">
        <v>173</v>
      </c>
      <c r="AT205" s="20" t="s">
        <v>161</v>
      </c>
      <c r="AU205" s="20" t="s">
        <v>84</v>
      </c>
      <c r="AY205" s="20" t="s">
        <v>160</v>
      </c>
      <c r="BE205" s="140">
        <f>IF(U205="základní",N205,0)</f>
        <v>0</v>
      </c>
      <c r="BF205" s="140">
        <f>IF(U205="snížená",N205,0)</f>
        <v>0</v>
      </c>
      <c r="BG205" s="140">
        <f>IF(U205="zákl. přenesená",N205,0)</f>
        <v>0</v>
      </c>
      <c r="BH205" s="140">
        <f>IF(U205="sníž. přenesená",N205,0)</f>
        <v>0</v>
      </c>
      <c r="BI205" s="140">
        <f>IF(U205="nulová",N205,0)</f>
        <v>0</v>
      </c>
      <c r="BJ205" s="20" t="s">
        <v>84</v>
      </c>
      <c r="BK205" s="140">
        <f>ROUND(L205*K205,2)</f>
        <v>0</v>
      </c>
      <c r="BL205" s="20" t="s">
        <v>173</v>
      </c>
      <c r="BM205" s="20" t="s">
        <v>895</v>
      </c>
    </row>
    <row r="206" s="1" customFormat="1" ht="38.25" customHeight="1">
      <c r="B206" s="44"/>
      <c r="C206" s="217" t="s">
        <v>431</v>
      </c>
      <c r="D206" s="217" t="s">
        <v>161</v>
      </c>
      <c r="E206" s="218" t="s">
        <v>896</v>
      </c>
      <c r="F206" s="219" t="s">
        <v>897</v>
      </c>
      <c r="G206" s="219"/>
      <c r="H206" s="219"/>
      <c r="I206" s="219"/>
      <c r="J206" s="220" t="s">
        <v>500</v>
      </c>
      <c r="K206" s="221">
        <v>11</v>
      </c>
      <c r="L206" s="222">
        <v>0</v>
      </c>
      <c r="M206" s="223"/>
      <c r="N206" s="224">
        <f>ROUND(L206*K206,2)</f>
        <v>0</v>
      </c>
      <c r="O206" s="224"/>
      <c r="P206" s="224"/>
      <c r="Q206" s="224"/>
      <c r="R206" s="46"/>
      <c r="T206" s="225" t="s">
        <v>22</v>
      </c>
      <c r="U206" s="54" t="s">
        <v>41</v>
      </c>
      <c r="V206" s="45"/>
      <c r="W206" s="226">
        <f>V206*K206</f>
        <v>0</v>
      </c>
      <c r="X206" s="226">
        <v>0</v>
      </c>
      <c r="Y206" s="226">
        <f>X206*K206</f>
        <v>0</v>
      </c>
      <c r="Z206" s="226">
        <v>0</v>
      </c>
      <c r="AA206" s="227">
        <f>Z206*K206</f>
        <v>0</v>
      </c>
      <c r="AR206" s="20" t="s">
        <v>173</v>
      </c>
      <c r="AT206" s="20" t="s">
        <v>161</v>
      </c>
      <c r="AU206" s="20" t="s">
        <v>84</v>
      </c>
      <c r="AY206" s="20" t="s">
        <v>160</v>
      </c>
      <c r="BE206" s="140">
        <f>IF(U206="základní",N206,0)</f>
        <v>0</v>
      </c>
      <c r="BF206" s="140">
        <f>IF(U206="snížená",N206,0)</f>
        <v>0</v>
      </c>
      <c r="BG206" s="140">
        <f>IF(U206="zákl. přenesená",N206,0)</f>
        <v>0</v>
      </c>
      <c r="BH206" s="140">
        <f>IF(U206="sníž. přenesená",N206,0)</f>
        <v>0</v>
      </c>
      <c r="BI206" s="140">
        <f>IF(U206="nulová",N206,0)</f>
        <v>0</v>
      </c>
      <c r="BJ206" s="20" t="s">
        <v>84</v>
      </c>
      <c r="BK206" s="140">
        <f>ROUND(L206*K206,2)</f>
        <v>0</v>
      </c>
      <c r="BL206" s="20" t="s">
        <v>173</v>
      </c>
      <c r="BM206" s="20" t="s">
        <v>898</v>
      </c>
    </row>
    <row r="207" s="1" customFormat="1" ht="63.75" customHeight="1">
      <c r="B207" s="44"/>
      <c r="C207" s="217" t="s">
        <v>220</v>
      </c>
      <c r="D207" s="217" t="s">
        <v>161</v>
      </c>
      <c r="E207" s="218" t="s">
        <v>899</v>
      </c>
      <c r="F207" s="219" t="s">
        <v>900</v>
      </c>
      <c r="G207" s="219"/>
      <c r="H207" s="219"/>
      <c r="I207" s="219"/>
      <c r="J207" s="220" t="s">
        <v>489</v>
      </c>
      <c r="K207" s="221">
        <v>11</v>
      </c>
      <c r="L207" s="222">
        <v>0</v>
      </c>
      <c r="M207" s="223"/>
      <c r="N207" s="224">
        <f>ROUND(L207*K207,2)</f>
        <v>0</v>
      </c>
      <c r="O207" s="224"/>
      <c r="P207" s="224"/>
      <c r="Q207" s="224"/>
      <c r="R207" s="46"/>
      <c r="T207" s="225" t="s">
        <v>22</v>
      </c>
      <c r="U207" s="54" t="s">
        <v>41</v>
      </c>
      <c r="V207" s="45"/>
      <c r="W207" s="226">
        <f>V207*K207</f>
        <v>0</v>
      </c>
      <c r="X207" s="226">
        <v>0</v>
      </c>
      <c r="Y207" s="226">
        <f>X207*K207</f>
        <v>0</v>
      </c>
      <c r="Z207" s="226">
        <v>0</v>
      </c>
      <c r="AA207" s="227">
        <f>Z207*K207</f>
        <v>0</v>
      </c>
      <c r="AR207" s="20" t="s">
        <v>173</v>
      </c>
      <c r="AT207" s="20" t="s">
        <v>161</v>
      </c>
      <c r="AU207" s="20" t="s">
        <v>84</v>
      </c>
      <c r="AY207" s="20" t="s">
        <v>160</v>
      </c>
      <c r="BE207" s="140">
        <f>IF(U207="základní",N207,0)</f>
        <v>0</v>
      </c>
      <c r="BF207" s="140">
        <f>IF(U207="snížená",N207,0)</f>
        <v>0</v>
      </c>
      <c r="BG207" s="140">
        <f>IF(U207="zákl. přenesená",N207,0)</f>
        <v>0</v>
      </c>
      <c r="BH207" s="140">
        <f>IF(U207="sníž. přenesená",N207,0)</f>
        <v>0</v>
      </c>
      <c r="BI207" s="140">
        <f>IF(U207="nulová",N207,0)</f>
        <v>0</v>
      </c>
      <c r="BJ207" s="20" t="s">
        <v>84</v>
      </c>
      <c r="BK207" s="140">
        <f>ROUND(L207*K207,2)</f>
        <v>0</v>
      </c>
      <c r="BL207" s="20" t="s">
        <v>173</v>
      </c>
      <c r="BM207" s="20" t="s">
        <v>901</v>
      </c>
    </row>
    <row r="208" s="1" customFormat="1" ht="38.25" customHeight="1">
      <c r="B208" s="44"/>
      <c r="C208" s="217" t="s">
        <v>224</v>
      </c>
      <c r="D208" s="217" t="s">
        <v>161</v>
      </c>
      <c r="E208" s="218" t="s">
        <v>902</v>
      </c>
      <c r="F208" s="219" t="s">
        <v>903</v>
      </c>
      <c r="G208" s="219"/>
      <c r="H208" s="219"/>
      <c r="I208" s="219"/>
      <c r="J208" s="220" t="s">
        <v>489</v>
      </c>
      <c r="K208" s="221">
        <v>1</v>
      </c>
      <c r="L208" s="222">
        <v>0</v>
      </c>
      <c r="M208" s="223"/>
      <c r="N208" s="224">
        <f>ROUND(L208*K208,2)</f>
        <v>0</v>
      </c>
      <c r="O208" s="224"/>
      <c r="P208" s="224"/>
      <c r="Q208" s="224"/>
      <c r="R208" s="46"/>
      <c r="T208" s="225" t="s">
        <v>22</v>
      </c>
      <c r="U208" s="54" t="s">
        <v>41</v>
      </c>
      <c r="V208" s="45"/>
      <c r="W208" s="226">
        <f>V208*K208</f>
        <v>0</v>
      </c>
      <c r="X208" s="226">
        <v>0</v>
      </c>
      <c r="Y208" s="226">
        <f>X208*K208</f>
        <v>0</v>
      </c>
      <c r="Z208" s="226">
        <v>0</v>
      </c>
      <c r="AA208" s="227">
        <f>Z208*K208</f>
        <v>0</v>
      </c>
      <c r="AR208" s="20" t="s">
        <v>173</v>
      </c>
      <c r="AT208" s="20" t="s">
        <v>161</v>
      </c>
      <c r="AU208" s="20" t="s">
        <v>84</v>
      </c>
      <c r="AY208" s="20" t="s">
        <v>160</v>
      </c>
      <c r="BE208" s="140">
        <f>IF(U208="základní",N208,0)</f>
        <v>0</v>
      </c>
      <c r="BF208" s="140">
        <f>IF(U208="snížená",N208,0)</f>
        <v>0</v>
      </c>
      <c r="BG208" s="140">
        <f>IF(U208="zákl. přenesená",N208,0)</f>
        <v>0</v>
      </c>
      <c r="BH208" s="140">
        <f>IF(U208="sníž. přenesená",N208,0)</f>
        <v>0</v>
      </c>
      <c r="BI208" s="140">
        <f>IF(U208="nulová",N208,0)</f>
        <v>0</v>
      </c>
      <c r="BJ208" s="20" t="s">
        <v>84</v>
      </c>
      <c r="BK208" s="140">
        <f>ROUND(L208*K208,2)</f>
        <v>0</v>
      </c>
      <c r="BL208" s="20" t="s">
        <v>173</v>
      </c>
      <c r="BM208" s="20" t="s">
        <v>904</v>
      </c>
    </row>
    <row r="209" s="9" customFormat="1" ht="37.44" customHeight="1">
      <c r="B209" s="203"/>
      <c r="C209" s="204"/>
      <c r="D209" s="205" t="s">
        <v>772</v>
      </c>
      <c r="E209" s="205"/>
      <c r="F209" s="205"/>
      <c r="G209" s="205"/>
      <c r="H209" s="205"/>
      <c r="I209" s="205"/>
      <c r="J209" s="205"/>
      <c r="K209" s="205"/>
      <c r="L209" s="205"/>
      <c r="M209" s="205"/>
      <c r="N209" s="243">
        <f>BK209</f>
        <v>0</v>
      </c>
      <c r="O209" s="244"/>
      <c r="P209" s="244"/>
      <c r="Q209" s="244"/>
      <c r="R209" s="207"/>
      <c r="T209" s="208"/>
      <c r="U209" s="204"/>
      <c r="V209" s="204"/>
      <c r="W209" s="209">
        <f>SUM(W210:W212)</f>
        <v>0</v>
      </c>
      <c r="X209" s="204"/>
      <c r="Y209" s="209">
        <f>SUM(Y210:Y212)</f>
        <v>0</v>
      </c>
      <c r="Z209" s="204"/>
      <c r="AA209" s="210">
        <f>SUM(AA210:AA212)</f>
        <v>0</v>
      </c>
      <c r="AR209" s="211" t="s">
        <v>84</v>
      </c>
      <c r="AT209" s="212" t="s">
        <v>75</v>
      </c>
      <c r="AU209" s="212" t="s">
        <v>76</v>
      </c>
      <c r="AY209" s="211" t="s">
        <v>160</v>
      </c>
      <c r="BK209" s="213">
        <f>SUM(BK210:BK212)</f>
        <v>0</v>
      </c>
    </row>
    <row r="210" s="1" customFormat="1" ht="16.5" customHeight="1">
      <c r="B210" s="44"/>
      <c r="C210" s="217" t="s">
        <v>228</v>
      </c>
      <c r="D210" s="217" t="s">
        <v>161</v>
      </c>
      <c r="E210" s="218" t="s">
        <v>905</v>
      </c>
      <c r="F210" s="219" t="s">
        <v>906</v>
      </c>
      <c r="G210" s="219"/>
      <c r="H210" s="219"/>
      <c r="I210" s="219"/>
      <c r="J210" s="220" t="s">
        <v>810</v>
      </c>
      <c r="K210" s="221">
        <v>2</v>
      </c>
      <c r="L210" s="222">
        <v>0</v>
      </c>
      <c r="M210" s="223"/>
      <c r="N210" s="224">
        <f>ROUND(L210*K210,2)</f>
        <v>0</v>
      </c>
      <c r="O210" s="224"/>
      <c r="P210" s="224"/>
      <c r="Q210" s="224"/>
      <c r="R210" s="46"/>
      <c r="T210" s="225" t="s">
        <v>22</v>
      </c>
      <c r="U210" s="54" t="s">
        <v>41</v>
      </c>
      <c r="V210" s="45"/>
      <c r="W210" s="226">
        <f>V210*K210</f>
        <v>0</v>
      </c>
      <c r="X210" s="226">
        <v>0</v>
      </c>
      <c r="Y210" s="226">
        <f>X210*K210</f>
        <v>0</v>
      </c>
      <c r="Z210" s="226">
        <v>0</v>
      </c>
      <c r="AA210" s="227">
        <f>Z210*K210</f>
        <v>0</v>
      </c>
      <c r="AR210" s="20" t="s">
        <v>173</v>
      </c>
      <c r="AT210" s="20" t="s">
        <v>161</v>
      </c>
      <c r="AU210" s="20" t="s">
        <v>84</v>
      </c>
      <c r="AY210" s="20" t="s">
        <v>160</v>
      </c>
      <c r="BE210" s="140">
        <f>IF(U210="základní",N210,0)</f>
        <v>0</v>
      </c>
      <c r="BF210" s="140">
        <f>IF(U210="snížená",N210,0)</f>
        <v>0</v>
      </c>
      <c r="BG210" s="140">
        <f>IF(U210="zákl. přenesená",N210,0)</f>
        <v>0</v>
      </c>
      <c r="BH210" s="140">
        <f>IF(U210="sníž. přenesená",N210,0)</f>
        <v>0</v>
      </c>
      <c r="BI210" s="140">
        <f>IF(U210="nulová",N210,0)</f>
        <v>0</v>
      </c>
      <c r="BJ210" s="20" t="s">
        <v>84</v>
      </c>
      <c r="BK210" s="140">
        <f>ROUND(L210*K210,2)</f>
        <v>0</v>
      </c>
      <c r="BL210" s="20" t="s">
        <v>173</v>
      </c>
      <c r="BM210" s="20" t="s">
        <v>907</v>
      </c>
    </row>
    <row r="211" s="1" customFormat="1" ht="25.5" customHeight="1">
      <c r="B211" s="44"/>
      <c r="C211" s="217" t="s">
        <v>232</v>
      </c>
      <c r="D211" s="217" t="s">
        <v>161</v>
      </c>
      <c r="E211" s="218" t="s">
        <v>908</v>
      </c>
      <c r="F211" s="219" t="s">
        <v>909</v>
      </c>
      <c r="G211" s="219"/>
      <c r="H211" s="219"/>
      <c r="I211" s="219"/>
      <c r="J211" s="220" t="s">
        <v>500</v>
      </c>
      <c r="K211" s="221">
        <v>2</v>
      </c>
      <c r="L211" s="222">
        <v>0</v>
      </c>
      <c r="M211" s="223"/>
      <c r="N211" s="224">
        <f>ROUND(L211*K211,2)</f>
        <v>0</v>
      </c>
      <c r="O211" s="224"/>
      <c r="P211" s="224"/>
      <c r="Q211" s="224"/>
      <c r="R211" s="46"/>
      <c r="T211" s="225" t="s">
        <v>22</v>
      </c>
      <c r="U211" s="54" t="s">
        <v>41</v>
      </c>
      <c r="V211" s="45"/>
      <c r="W211" s="226">
        <f>V211*K211</f>
        <v>0</v>
      </c>
      <c r="X211" s="226">
        <v>0</v>
      </c>
      <c r="Y211" s="226">
        <f>X211*K211</f>
        <v>0</v>
      </c>
      <c r="Z211" s="226">
        <v>0</v>
      </c>
      <c r="AA211" s="227">
        <f>Z211*K211</f>
        <v>0</v>
      </c>
      <c r="AR211" s="20" t="s">
        <v>173</v>
      </c>
      <c r="AT211" s="20" t="s">
        <v>161</v>
      </c>
      <c r="AU211" s="20" t="s">
        <v>84</v>
      </c>
      <c r="AY211" s="20" t="s">
        <v>160</v>
      </c>
      <c r="BE211" s="140">
        <f>IF(U211="základní",N211,0)</f>
        <v>0</v>
      </c>
      <c r="BF211" s="140">
        <f>IF(U211="snížená",N211,0)</f>
        <v>0</v>
      </c>
      <c r="BG211" s="140">
        <f>IF(U211="zákl. přenesená",N211,0)</f>
        <v>0</v>
      </c>
      <c r="BH211" s="140">
        <f>IF(U211="sníž. přenesená",N211,0)</f>
        <v>0</v>
      </c>
      <c r="BI211" s="140">
        <f>IF(U211="nulová",N211,0)</f>
        <v>0</v>
      </c>
      <c r="BJ211" s="20" t="s">
        <v>84</v>
      </c>
      <c r="BK211" s="140">
        <f>ROUND(L211*K211,2)</f>
        <v>0</v>
      </c>
      <c r="BL211" s="20" t="s">
        <v>173</v>
      </c>
      <c r="BM211" s="20" t="s">
        <v>910</v>
      </c>
    </row>
    <row r="212" s="1" customFormat="1" ht="51" customHeight="1">
      <c r="B212" s="44"/>
      <c r="C212" s="217" t="s">
        <v>911</v>
      </c>
      <c r="D212" s="217" t="s">
        <v>161</v>
      </c>
      <c r="E212" s="218" t="s">
        <v>912</v>
      </c>
      <c r="F212" s="219" t="s">
        <v>913</v>
      </c>
      <c r="G212" s="219"/>
      <c r="H212" s="219"/>
      <c r="I212" s="219"/>
      <c r="J212" s="220" t="s">
        <v>500</v>
      </c>
      <c r="K212" s="221">
        <v>2</v>
      </c>
      <c r="L212" s="222">
        <v>0</v>
      </c>
      <c r="M212" s="223"/>
      <c r="N212" s="224">
        <f>ROUND(L212*K212,2)</f>
        <v>0</v>
      </c>
      <c r="O212" s="224"/>
      <c r="P212" s="224"/>
      <c r="Q212" s="224"/>
      <c r="R212" s="46"/>
      <c r="T212" s="225" t="s">
        <v>22</v>
      </c>
      <c r="U212" s="54" t="s">
        <v>41</v>
      </c>
      <c r="V212" s="45"/>
      <c r="W212" s="226">
        <f>V212*K212</f>
        <v>0</v>
      </c>
      <c r="X212" s="226">
        <v>0</v>
      </c>
      <c r="Y212" s="226">
        <f>X212*K212</f>
        <v>0</v>
      </c>
      <c r="Z212" s="226">
        <v>0</v>
      </c>
      <c r="AA212" s="227">
        <f>Z212*K212</f>
        <v>0</v>
      </c>
      <c r="AR212" s="20" t="s">
        <v>173</v>
      </c>
      <c r="AT212" s="20" t="s">
        <v>161</v>
      </c>
      <c r="AU212" s="20" t="s">
        <v>84</v>
      </c>
      <c r="AY212" s="20" t="s">
        <v>160</v>
      </c>
      <c r="BE212" s="140">
        <f>IF(U212="základní",N212,0)</f>
        <v>0</v>
      </c>
      <c r="BF212" s="140">
        <f>IF(U212="snížená",N212,0)</f>
        <v>0</v>
      </c>
      <c r="BG212" s="140">
        <f>IF(U212="zákl. přenesená",N212,0)</f>
        <v>0</v>
      </c>
      <c r="BH212" s="140">
        <f>IF(U212="sníž. přenesená",N212,0)</f>
        <v>0</v>
      </c>
      <c r="BI212" s="140">
        <f>IF(U212="nulová",N212,0)</f>
        <v>0</v>
      </c>
      <c r="BJ212" s="20" t="s">
        <v>84</v>
      </c>
      <c r="BK212" s="140">
        <f>ROUND(L212*K212,2)</f>
        <v>0</v>
      </c>
      <c r="BL212" s="20" t="s">
        <v>173</v>
      </c>
      <c r="BM212" s="20" t="s">
        <v>914</v>
      </c>
    </row>
    <row r="213" s="9" customFormat="1" ht="37.44" customHeight="1">
      <c r="B213" s="203"/>
      <c r="C213" s="204"/>
      <c r="D213" s="205" t="s">
        <v>773</v>
      </c>
      <c r="E213" s="205"/>
      <c r="F213" s="205"/>
      <c r="G213" s="205"/>
      <c r="H213" s="205"/>
      <c r="I213" s="205"/>
      <c r="J213" s="205"/>
      <c r="K213" s="205"/>
      <c r="L213" s="205"/>
      <c r="M213" s="205"/>
      <c r="N213" s="243">
        <f>BK213</f>
        <v>0</v>
      </c>
      <c r="O213" s="244"/>
      <c r="P213" s="244"/>
      <c r="Q213" s="244"/>
      <c r="R213" s="207"/>
      <c r="T213" s="208"/>
      <c r="U213" s="204"/>
      <c r="V213" s="204"/>
      <c r="W213" s="209">
        <f>SUM(W214:W216)</f>
        <v>0</v>
      </c>
      <c r="X213" s="204"/>
      <c r="Y213" s="209">
        <f>SUM(Y214:Y216)</f>
        <v>0</v>
      </c>
      <c r="Z213" s="204"/>
      <c r="AA213" s="210">
        <f>SUM(AA214:AA216)</f>
        <v>0</v>
      </c>
      <c r="AR213" s="211" t="s">
        <v>84</v>
      </c>
      <c r="AT213" s="212" t="s">
        <v>75</v>
      </c>
      <c r="AU213" s="212" t="s">
        <v>76</v>
      </c>
      <c r="AY213" s="211" t="s">
        <v>160</v>
      </c>
      <c r="BK213" s="213">
        <f>SUM(BK214:BK216)</f>
        <v>0</v>
      </c>
    </row>
    <row r="214" s="1" customFormat="1" ht="38.25" customHeight="1">
      <c r="B214" s="44"/>
      <c r="C214" s="217" t="s">
        <v>562</v>
      </c>
      <c r="D214" s="217" t="s">
        <v>161</v>
      </c>
      <c r="E214" s="218" t="s">
        <v>915</v>
      </c>
      <c r="F214" s="219" t="s">
        <v>916</v>
      </c>
      <c r="G214" s="219"/>
      <c r="H214" s="219"/>
      <c r="I214" s="219"/>
      <c r="J214" s="220" t="s">
        <v>218</v>
      </c>
      <c r="K214" s="221">
        <v>100</v>
      </c>
      <c r="L214" s="222">
        <v>0</v>
      </c>
      <c r="M214" s="223"/>
      <c r="N214" s="224">
        <f>ROUND(L214*K214,2)</f>
        <v>0</v>
      </c>
      <c r="O214" s="224"/>
      <c r="P214" s="224"/>
      <c r="Q214" s="224"/>
      <c r="R214" s="46"/>
      <c r="T214" s="225" t="s">
        <v>22</v>
      </c>
      <c r="U214" s="54" t="s">
        <v>41</v>
      </c>
      <c r="V214" s="45"/>
      <c r="W214" s="226">
        <f>V214*K214</f>
        <v>0</v>
      </c>
      <c r="X214" s="226">
        <v>0</v>
      </c>
      <c r="Y214" s="226">
        <f>X214*K214</f>
        <v>0</v>
      </c>
      <c r="Z214" s="226">
        <v>0</v>
      </c>
      <c r="AA214" s="227">
        <f>Z214*K214</f>
        <v>0</v>
      </c>
      <c r="AR214" s="20" t="s">
        <v>173</v>
      </c>
      <c r="AT214" s="20" t="s">
        <v>161</v>
      </c>
      <c r="AU214" s="20" t="s">
        <v>84</v>
      </c>
      <c r="AY214" s="20" t="s">
        <v>160</v>
      </c>
      <c r="BE214" s="140">
        <f>IF(U214="základní",N214,0)</f>
        <v>0</v>
      </c>
      <c r="BF214" s="140">
        <f>IF(U214="snížená",N214,0)</f>
        <v>0</v>
      </c>
      <c r="BG214" s="140">
        <f>IF(U214="zákl. přenesená",N214,0)</f>
        <v>0</v>
      </c>
      <c r="BH214" s="140">
        <f>IF(U214="sníž. přenesená",N214,0)</f>
        <v>0</v>
      </c>
      <c r="BI214" s="140">
        <f>IF(U214="nulová",N214,0)</f>
        <v>0</v>
      </c>
      <c r="BJ214" s="20" t="s">
        <v>84</v>
      </c>
      <c r="BK214" s="140">
        <f>ROUND(L214*K214,2)</f>
        <v>0</v>
      </c>
      <c r="BL214" s="20" t="s">
        <v>173</v>
      </c>
      <c r="BM214" s="20" t="s">
        <v>917</v>
      </c>
    </row>
    <row r="215" s="1" customFormat="1" ht="25.5" customHeight="1">
      <c r="B215" s="44"/>
      <c r="C215" s="217" t="s">
        <v>918</v>
      </c>
      <c r="D215" s="217" t="s">
        <v>161</v>
      </c>
      <c r="E215" s="218" t="s">
        <v>919</v>
      </c>
      <c r="F215" s="219" t="s">
        <v>920</v>
      </c>
      <c r="G215" s="219"/>
      <c r="H215" s="219"/>
      <c r="I215" s="219"/>
      <c r="J215" s="220" t="s">
        <v>489</v>
      </c>
      <c r="K215" s="221">
        <v>1</v>
      </c>
      <c r="L215" s="222">
        <v>0</v>
      </c>
      <c r="M215" s="223"/>
      <c r="N215" s="224">
        <f>ROUND(L215*K215,2)</f>
        <v>0</v>
      </c>
      <c r="O215" s="224"/>
      <c r="P215" s="224"/>
      <c r="Q215" s="224"/>
      <c r="R215" s="46"/>
      <c r="T215" s="225" t="s">
        <v>22</v>
      </c>
      <c r="U215" s="54" t="s">
        <v>41</v>
      </c>
      <c r="V215" s="45"/>
      <c r="W215" s="226">
        <f>V215*K215</f>
        <v>0</v>
      </c>
      <c r="X215" s="226">
        <v>0</v>
      </c>
      <c r="Y215" s="226">
        <f>X215*K215</f>
        <v>0</v>
      </c>
      <c r="Z215" s="226">
        <v>0</v>
      </c>
      <c r="AA215" s="227">
        <f>Z215*K215</f>
        <v>0</v>
      </c>
      <c r="AR215" s="20" t="s">
        <v>173</v>
      </c>
      <c r="AT215" s="20" t="s">
        <v>161</v>
      </c>
      <c r="AU215" s="20" t="s">
        <v>84</v>
      </c>
      <c r="AY215" s="20" t="s">
        <v>160</v>
      </c>
      <c r="BE215" s="140">
        <f>IF(U215="základní",N215,0)</f>
        <v>0</v>
      </c>
      <c r="BF215" s="140">
        <f>IF(U215="snížená",N215,0)</f>
        <v>0</v>
      </c>
      <c r="BG215" s="140">
        <f>IF(U215="zákl. přenesená",N215,0)</f>
        <v>0</v>
      </c>
      <c r="BH215" s="140">
        <f>IF(U215="sníž. přenesená",N215,0)</f>
        <v>0</v>
      </c>
      <c r="BI215" s="140">
        <f>IF(U215="nulová",N215,0)</f>
        <v>0</v>
      </c>
      <c r="BJ215" s="20" t="s">
        <v>84</v>
      </c>
      <c r="BK215" s="140">
        <f>ROUND(L215*K215,2)</f>
        <v>0</v>
      </c>
      <c r="BL215" s="20" t="s">
        <v>173</v>
      </c>
      <c r="BM215" s="20" t="s">
        <v>921</v>
      </c>
    </row>
    <row r="216" s="1" customFormat="1" ht="25.5" customHeight="1">
      <c r="B216" s="44"/>
      <c r="C216" s="217" t="s">
        <v>565</v>
      </c>
      <c r="D216" s="217" t="s">
        <v>161</v>
      </c>
      <c r="E216" s="218" t="s">
        <v>922</v>
      </c>
      <c r="F216" s="219" t="s">
        <v>923</v>
      </c>
      <c r="G216" s="219"/>
      <c r="H216" s="219"/>
      <c r="I216" s="219"/>
      <c r="J216" s="220" t="s">
        <v>489</v>
      </c>
      <c r="K216" s="221">
        <v>1</v>
      </c>
      <c r="L216" s="222">
        <v>0</v>
      </c>
      <c r="M216" s="223"/>
      <c r="N216" s="224">
        <f>ROUND(L216*K216,2)</f>
        <v>0</v>
      </c>
      <c r="O216" s="224"/>
      <c r="P216" s="224"/>
      <c r="Q216" s="224"/>
      <c r="R216" s="46"/>
      <c r="T216" s="225" t="s">
        <v>22</v>
      </c>
      <c r="U216" s="54" t="s">
        <v>41</v>
      </c>
      <c r="V216" s="45"/>
      <c r="W216" s="226">
        <f>V216*K216</f>
        <v>0</v>
      </c>
      <c r="X216" s="226">
        <v>0</v>
      </c>
      <c r="Y216" s="226">
        <f>X216*K216</f>
        <v>0</v>
      </c>
      <c r="Z216" s="226">
        <v>0</v>
      </c>
      <c r="AA216" s="227">
        <f>Z216*K216</f>
        <v>0</v>
      </c>
      <c r="AR216" s="20" t="s">
        <v>173</v>
      </c>
      <c r="AT216" s="20" t="s">
        <v>161</v>
      </c>
      <c r="AU216" s="20" t="s">
        <v>84</v>
      </c>
      <c r="AY216" s="20" t="s">
        <v>160</v>
      </c>
      <c r="BE216" s="140">
        <f>IF(U216="základní",N216,0)</f>
        <v>0</v>
      </c>
      <c r="BF216" s="140">
        <f>IF(U216="snížená",N216,0)</f>
        <v>0</v>
      </c>
      <c r="BG216" s="140">
        <f>IF(U216="zákl. přenesená",N216,0)</f>
        <v>0</v>
      </c>
      <c r="BH216" s="140">
        <f>IF(U216="sníž. přenesená",N216,0)</f>
        <v>0</v>
      </c>
      <c r="BI216" s="140">
        <f>IF(U216="nulová",N216,0)</f>
        <v>0</v>
      </c>
      <c r="BJ216" s="20" t="s">
        <v>84</v>
      </c>
      <c r="BK216" s="140">
        <f>ROUND(L216*K216,2)</f>
        <v>0</v>
      </c>
      <c r="BL216" s="20" t="s">
        <v>173</v>
      </c>
      <c r="BM216" s="20" t="s">
        <v>924</v>
      </c>
    </row>
    <row r="217" s="9" customFormat="1" ht="37.44" customHeight="1">
      <c r="B217" s="203"/>
      <c r="C217" s="204"/>
      <c r="D217" s="205" t="s">
        <v>774</v>
      </c>
      <c r="E217" s="205"/>
      <c r="F217" s="205"/>
      <c r="G217" s="205"/>
      <c r="H217" s="205"/>
      <c r="I217" s="205"/>
      <c r="J217" s="205"/>
      <c r="K217" s="205"/>
      <c r="L217" s="205"/>
      <c r="M217" s="205"/>
      <c r="N217" s="243">
        <f>BK217</f>
        <v>0</v>
      </c>
      <c r="O217" s="244"/>
      <c r="P217" s="244"/>
      <c r="Q217" s="244"/>
      <c r="R217" s="207"/>
      <c r="T217" s="208"/>
      <c r="U217" s="204"/>
      <c r="V217" s="204"/>
      <c r="W217" s="209">
        <f>SUM(W218:W224)</f>
        <v>0</v>
      </c>
      <c r="X217" s="204"/>
      <c r="Y217" s="209">
        <f>SUM(Y218:Y224)</f>
        <v>0</v>
      </c>
      <c r="Z217" s="204"/>
      <c r="AA217" s="210">
        <f>SUM(AA218:AA224)</f>
        <v>0</v>
      </c>
      <c r="AR217" s="211" t="s">
        <v>84</v>
      </c>
      <c r="AT217" s="212" t="s">
        <v>75</v>
      </c>
      <c r="AU217" s="212" t="s">
        <v>76</v>
      </c>
      <c r="AY217" s="211" t="s">
        <v>160</v>
      </c>
      <c r="BK217" s="213">
        <f>SUM(BK218:BK224)</f>
        <v>0</v>
      </c>
    </row>
    <row r="218" s="1" customFormat="1" ht="38.25" customHeight="1">
      <c r="B218" s="44"/>
      <c r="C218" s="217" t="s">
        <v>925</v>
      </c>
      <c r="D218" s="217" t="s">
        <v>161</v>
      </c>
      <c r="E218" s="218" t="s">
        <v>926</v>
      </c>
      <c r="F218" s="219" t="s">
        <v>927</v>
      </c>
      <c r="G218" s="219"/>
      <c r="H218" s="219"/>
      <c r="I218" s="219"/>
      <c r="J218" s="220" t="s">
        <v>810</v>
      </c>
      <c r="K218" s="221">
        <v>12</v>
      </c>
      <c r="L218" s="222">
        <v>0</v>
      </c>
      <c r="M218" s="223"/>
      <c r="N218" s="224">
        <f>ROUND(L218*K218,2)</f>
        <v>0</v>
      </c>
      <c r="O218" s="224"/>
      <c r="P218" s="224"/>
      <c r="Q218" s="224"/>
      <c r="R218" s="46"/>
      <c r="T218" s="225" t="s">
        <v>22</v>
      </c>
      <c r="U218" s="54" t="s">
        <v>41</v>
      </c>
      <c r="V218" s="45"/>
      <c r="W218" s="226">
        <f>V218*K218</f>
        <v>0</v>
      </c>
      <c r="X218" s="226">
        <v>0</v>
      </c>
      <c r="Y218" s="226">
        <f>X218*K218</f>
        <v>0</v>
      </c>
      <c r="Z218" s="226">
        <v>0</v>
      </c>
      <c r="AA218" s="227">
        <f>Z218*K218</f>
        <v>0</v>
      </c>
      <c r="AR218" s="20" t="s">
        <v>173</v>
      </c>
      <c r="AT218" s="20" t="s">
        <v>161</v>
      </c>
      <c r="AU218" s="20" t="s">
        <v>84</v>
      </c>
      <c r="AY218" s="20" t="s">
        <v>160</v>
      </c>
      <c r="BE218" s="140">
        <f>IF(U218="základní",N218,0)</f>
        <v>0</v>
      </c>
      <c r="BF218" s="140">
        <f>IF(U218="snížená",N218,0)</f>
        <v>0</v>
      </c>
      <c r="BG218" s="140">
        <f>IF(U218="zákl. přenesená",N218,0)</f>
        <v>0</v>
      </c>
      <c r="BH218" s="140">
        <f>IF(U218="sníž. přenesená",N218,0)</f>
        <v>0</v>
      </c>
      <c r="BI218" s="140">
        <f>IF(U218="nulová",N218,0)</f>
        <v>0</v>
      </c>
      <c r="BJ218" s="20" t="s">
        <v>84</v>
      </c>
      <c r="BK218" s="140">
        <f>ROUND(L218*K218,2)</f>
        <v>0</v>
      </c>
      <c r="BL218" s="20" t="s">
        <v>173</v>
      </c>
      <c r="BM218" s="20" t="s">
        <v>928</v>
      </c>
    </row>
    <row r="219" s="1" customFormat="1" ht="25.5" customHeight="1">
      <c r="B219" s="44"/>
      <c r="C219" s="217" t="s">
        <v>568</v>
      </c>
      <c r="D219" s="217" t="s">
        <v>161</v>
      </c>
      <c r="E219" s="218" t="s">
        <v>929</v>
      </c>
      <c r="F219" s="219" t="s">
        <v>930</v>
      </c>
      <c r="G219" s="219"/>
      <c r="H219" s="219"/>
      <c r="I219" s="219"/>
      <c r="J219" s="220" t="s">
        <v>489</v>
      </c>
      <c r="K219" s="221">
        <v>1</v>
      </c>
      <c r="L219" s="222">
        <v>0</v>
      </c>
      <c r="M219" s="223"/>
      <c r="N219" s="224">
        <f>ROUND(L219*K219,2)</f>
        <v>0</v>
      </c>
      <c r="O219" s="224"/>
      <c r="P219" s="224"/>
      <c r="Q219" s="224"/>
      <c r="R219" s="46"/>
      <c r="T219" s="225" t="s">
        <v>22</v>
      </c>
      <c r="U219" s="54" t="s">
        <v>41</v>
      </c>
      <c r="V219" s="45"/>
      <c r="W219" s="226">
        <f>V219*K219</f>
        <v>0</v>
      </c>
      <c r="X219" s="226">
        <v>0</v>
      </c>
      <c r="Y219" s="226">
        <f>X219*K219</f>
        <v>0</v>
      </c>
      <c r="Z219" s="226">
        <v>0</v>
      </c>
      <c r="AA219" s="227">
        <f>Z219*K219</f>
        <v>0</v>
      </c>
      <c r="AR219" s="20" t="s">
        <v>173</v>
      </c>
      <c r="AT219" s="20" t="s">
        <v>161</v>
      </c>
      <c r="AU219" s="20" t="s">
        <v>84</v>
      </c>
      <c r="AY219" s="20" t="s">
        <v>160</v>
      </c>
      <c r="BE219" s="140">
        <f>IF(U219="základní",N219,0)</f>
        <v>0</v>
      </c>
      <c r="BF219" s="140">
        <f>IF(U219="snížená",N219,0)</f>
        <v>0</v>
      </c>
      <c r="BG219" s="140">
        <f>IF(U219="zákl. přenesená",N219,0)</f>
        <v>0</v>
      </c>
      <c r="BH219" s="140">
        <f>IF(U219="sníž. přenesená",N219,0)</f>
        <v>0</v>
      </c>
      <c r="BI219" s="140">
        <f>IF(U219="nulová",N219,0)</f>
        <v>0</v>
      </c>
      <c r="BJ219" s="20" t="s">
        <v>84</v>
      </c>
      <c r="BK219" s="140">
        <f>ROUND(L219*K219,2)</f>
        <v>0</v>
      </c>
      <c r="BL219" s="20" t="s">
        <v>173</v>
      </c>
      <c r="BM219" s="20" t="s">
        <v>931</v>
      </c>
    </row>
    <row r="220" s="1" customFormat="1" ht="51" customHeight="1">
      <c r="B220" s="44"/>
      <c r="C220" s="217" t="s">
        <v>932</v>
      </c>
      <c r="D220" s="217" t="s">
        <v>161</v>
      </c>
      <c r="E220" s="218" t="s">
        <v>933</v>
      </c>
      <c r="F220" s="219" t="s">
        <v>934</v>
      </c>
      <c r="G220" s="219"/>
      <c r="H220" s="219"/>
      <c r="I220" s="219"/>
      <c r="J220" s="220" t="s">
        <v>810</v>
      </c>
      <c r="K220" s="221">
        <v>12</v>
      </c>
      <c r="L220" s="222">
        <v>0</v>
      </c>
      <c r="M220" s="223"/>
      <c r="N220" s="224">
        <f>ROUND(L220*K220,2)</f>
        <v>0</v>
      </c>
      <c r="O220" s="224"/>
      <c r="P220" s="224"/>
      <c r="Q220" s="224"/>
      <c r="R220" s="46"/>
      <c r="T220" s="225" t="s">
        <v>22</v>
      </c>
      <c r="U220" s="54" t="s">
        <v>41</v>
      </c>
      <c r="V220" s="45"/>
      <c r="W220" s="226">
        <f>V220*K220</f>
        <v>0</v>
      </c>
      <c r="X220" s="226">
        <v>0</v>
      </c>
      <c r="Y220" s="226">
        <f>X220*K220</f>
        <v>0</v>
      </c>
      <c r="Z220" s="226">
        <v>0</v>
      </c>
      <c r="AA220" s="227">
        <f>Z220*K220</f>
        <v>0</v>
      </c>
      <c r="AR220" s="20" t="s">
        <v>173</v>
      </c>
      <c r="AT220" s="20" t="s">
        <v>161</v>
      </c>
      <c r="AU220" s="20" t="s">
        <v>84</v>
      </c>
      <c r="AY220" s="20" t="s">
        <v>160</v>
      </c>
      <c r="BE220" s="140">
        <f>IF(U220="základní",N220,0)</f>
        <v>0</v>
      </c>
      <c r="BF220" s="140">
        <f>IF(U220="snížená",N220,0)</f>
        <v>0</v>
      </c>
      <c r="BG220" s="140">
        <f>IF(U220="zákl. přenesená",N220,0)</f>
        <v>0</v>
      </c>
      <c r="BH220" s="140">
        <f>IF(U220="sníž. přenesená",N220,0)</f>
        <v>0</v>
      </c>
      <c r="BI220" s="140">
        <f>IF(U220="nulová",N220,0)</f>
        <v>0</v>
      </c>
      <c r="BJ220" s="20" t="s">
        <v>84</v>
      </c>
      <c r="BK220" s="140">
        <f>ROUND(L220*K220,2)</f>
        <v>0</v>
      </c>
      <c r="BL220" s="20" t="s">
        <v>173</v>
      </c>
      <c r="BM220" s="20" t="s">
        <v>935</v>
      </c>
    </row>
    <row r="221" s="1" customFormat="1" ht="51" customHeight="1">
      <c r="B221" s="44"/>
      <c r="C221" s="217" t="s">
        <v>571</v>
      </c>
      <c r="D221" s="217" t="s">
        <v>161</v>
      </c>
      <c r="E221" s="218" t="s">
        <v>936</v>
      </c>
      <c r="F221" s="219" t="s">
        <v>937</v>
      </c>
      <c r="G221" s="219"/>
      <c r="H221" s="219"/>
      <c r="I221" s="219"/>
      <c r="J221" s="220" t="s">
        <v>810</v>
      </c>
      <c r="K221" s="221">
        <v>6</v>
      </c>
      <c r="L221" s="222">
        <v>0</v>
      </c>
      <c r="M221" s="223"/>
      <c r="N221" s="224">
        <f>ROUND(L221*K221,2)</f>
        <v>0</v>
      </c>
      <c r="O221" s="224"/>
      <c r="P221" s="224"/>
      <c r="Q221" s="224"/>
      <c r="R221" s="46"/>
      <c r="T221" s="225" t="s">
        <v>22</v>
      </c>
      <c r="U221" s="54" t="s">
        <v>41</v>
      </c>
      <c r="V221" s="45"/>
      <c r="W221" s="226">
        <f>V221*K221</f>
        <v>0</v>
      </c>
      <c r="X221" s="226">
        <v>0</v>
      </c>
      <c r="Y221" s="226">
        <f>X221*K221</f>
        <v>0</v>
      </c>
      <c r="Z221" s="226">
        <v>0</v>
      </c>
      <c r="AA221" s="227">
        <f>Z221*K221</f>
        <v>0</v>
      </c>
      <c r="AR221" s="20" t="s">
        <v>173</v>
      </c>
      <c r="AT221" s="20" t="s">
        <v>161</v>
      </c>
      <c r="AU221" s="20" t="s">
        <v>84</v>
      </c>
      <c r="AY221" s="20" t="s">
        <v>160</v>
      </c>
      <c r="BE221" s="140">
        <f>IF(U221="základní",N221,0)</f>
        <v>0</v>
      </c>
      <c r="BF221" s="140">
        <f>IF(U221="snížená",N221,0)</f>
        <v>0</v>
      </c>
      <c r="BG221" s="140">
        <f>IF(U221="zákl. přenesená",N221,0)</f>
        <v>0</v>
      </c>
      <c r="BH221" s="140">
        <f>IF(U221="sníž. přenesená",N221,0)</f>
        <v>0</v>
      </c>
      <c r="BI221" s="140">
        <f>IF(U221="nulová",N221,0)</f>
        <v>0</v>
      </c>
      <c r="BJ221" s="20" t="s">
        <v>84</v>
      </c>
      <c r="BK221" s="140">
        <f>ROUND(L221*K221,2)</f>
        <v>0</v>
      </c>
      <c r="BL221" s="20" t="s">
        <v>173</v>
      </c>
      <c r="BM221" s="20" t="s">
        <v>938</v>
      </c>
    </row>
    <row r="222" s="1" customFormat="1" ht="38.25" customHeight="1">
      <c r="B222" s="44"/>
      <c r="C222" s="217" t="s">
        <v>939</v>
      </c>
      <c r="D222" s="217" t="s">
        <v>161</v>
      </c>
      <c r="E222" s="218" t="s">
        <v>940</v>
      </c>
      <c r="F222" s="219" t="s">
        <v>941</v>
      </c>
      <c r="G222" s="219"/>
      <c r="H222" s="219"/>
      <c r="I222" s="219"/>
      <c r="J222" s="220" t="s">
        <v>489</v>
      </c>
      <c r="K222" s="221">
        <v>1</v>
      </c>
      <c r="L222" s="222">
        <v>0</v>
      </c>
      <c r="M222" s="223"/>
      <c r="N222" s="224">
        <f>ROUND(L222*K222,2)</f>
        <v>0</v>
      </c>
      <c r="O222" s="224"/>
      <c r="P222" s="224"/>
      <c r="Q222" s="224"/>
      <c r="R222" s="46"/>
      <c r="T222" s="225" t="s">
        <v>22</v>
      </c>
      <c r="U222" s="54" t="s">
        <v>41</v>
      </c>
      <c r="V222" s="45"/>
      <c r="W222" s="226">
        <f>V222*K222</f>
        <v>0</v>
      </c>
      <c r="X222" s="226">
        <v>0</v>
      </c>
      <c r="Y222" s="226">
        <f>X222*K222</f>
        <v>0</v>
      </c>
      <c r="Z222" s="226">
        <v>0</v>
      </c>
      <c r="AA222" s="227">
        <f>Z222*K222</f>
        <v>0</v>
      </c>
      <c r="AR222" s="20" t="s">
        <v>173</v>
      </c>
      <c r="AT222" s="20" t="s">
        <v>161</v>
      </c>
      <c r="AU222" s="20" t="s">
        <v>84</v>
      </c>
      <c r="AY222" s="20" t="s">
        <v>160</v>
      </c>
      <c r="BE222" s="140">
        <f>IF(U222="základní",N222,0)</f>
        <v>0</v>
      </c>
      <c r="BF222" s="140">
        <f>IF(U222="snížená",N222,0)</f>
        <v>0</v>
      </c>
      <c r="BG222" s="140">
        <f>IF(U222="zákl. přenesená",N222,0)</f>
        <v>0</v>
      </c>
      <c r="BH222" s="140">
        <f>IF(U222="sníž. přenesená",N222,0)</f>
        <v>0</v>
      </c>
      <c r="BI222" s="140">
        <f>IF(U222="nulová",N222,0)</f>
        <v>0</v>
      </c>
      <c r="BJ222" s="20" t="s">
        <v>84</v>
      </c>
      <c r="BK222" s="140">
        <f>ROUND(L222*K222,2)</f>
        <v>0</v>
      </c>
      <c r="BL222" s="20" t="s">
        <v>173</v>
      </c>
      <c r="BM222" s="20" t="s">
        <v>942</v>
      </c>
    </row>
    <row r="223" s="1" customFormat="1" ht="16.5" customHeight="1">
      <c r="B223" s="44"/>
      <c r="C223" s="217" t="s">
        <v>574</v>
      </c>
      <c r="D223" s="217" t="s">
        <v>161</v>
      </c>
      <c r="E223" s="218" t="s">
        <v>943</v>
      </c>
      <c r="F223" s="219" t="s">
        <v>944</v>
      </c>
      <c r="G223" s="219"/>
      <c r="H223" s="219"/>
      <c r="I223" s="219"/>
      <c r="J223" s="220" t="s">
        <v>489</v>
      </c>
      <c r="K223" s="221">
        <v>2</v>
      </c>
      <c r="L223" s="222">
        <v>0</v>
      </c>
      <c r="M223" s="223"/>
      <c r="N223" s="224">
        <f>ROUND(L223*K223,2)</f>
        <v>0</v>
      </c>
      <c r="O223" s="224"/>
      <c r="P223" s="224"/>
      <c r="Q223" s="224"/>
      <c r="R223" s="46"/>
      <c r="T223" s="225" t="s">
        <v>22</v>
      </c>
      <c r="U223" s="54" t="s">
        <v>41</v>
      </c>
      <c r="V223" s="45"/>
      <c r="W223" s="226">
        <f>V223*K223</f>
        <v>0</v>
      </c>
      <c r="X223" s="226">
        <v>0</v>
      </c>
      <c r="Y223" s="226">
        <f>X223*K223</f>
        <v>0</v>
      </c>
      <c r="Z223" s="226">
        <v>0</v>
      </c>
      <c r="AA223" s="227">
        <f>Z223*K223</f>
        <v>0</v>
      </c>
      <c r="AR223" s="20" t="s">
        <v>173</v>
      </c>
      <c r="AT223" s="20" t="s">
        <v>161</v>
      </c>
      <c r="AU223" s="20" t="s">
        <v>84</v>
      </c>
      <c r="AY223" s="20" t="s">
        <v>160</v>
      </c>
      <c r="BE223" s="140">
        <f>IF(U223="základní",N223,0)</f>
        <v>0</v>
      </c>
      <c r="BF223" s="140">
        <f>IF(U223="snížená",N223,0)</f>
        <v>0</v>
      </c>
      <c r="BG223" s="140">
        <f>IF(U223="zákl. přenesená",N223,0)</f>
        <v>0</v>
      </c>
      <c r="BH223" s="140">
        <f>IF(U223="sníž. přenesená",N223,0)</f>
        <v>0</v>
      </c>
      <c r="BI223" s="140">
        <f>IF(U223="nulová",N223,0)</f>
        <v>0</v>
      </c>
      <c r="BJ223" s="20" t="s">
        <v>84</v>
      </c>
      <c r="BK223" s="140">
        <f>ROUND(L223*K223,2)</f>
        <v>0</v>
      </c>
      <c r="BL223" s="20" t="s">
        <v>173</v>
      </c>
      <c r="BM223" s="20" t="s">
        <v>945</v>
      </c>
    </row>
    <row r="224" s="1" customFormat="1" ht="16.5" customHeight="1">
      <c r="B224" s="44"/>
      <c r="C224" s="217" t="s">
        <v>946</v>
      </c>
      <c r="D224" s="217" t="s">
        <v>161</v>
      </c>
      <c r="E224" s="218" t="s">
        <v>947</v>
      </c>
      <c r="F224" s="219" t="s">
        <v>948</v>
      </c>
      <c r="G224" s="219"/>
      <c r="H224" s="219"/>
      <c r="I224" s="219"/>
      <c r="J224" s="220" t="s">
        <v>489</v>
      </c>
      <c r="K224" s="221">
        <v>2</v>
      </c>
      <c r="L224" s="222">
        <v>0</v>
      </c>
      <c r="M224" s="223"/>
      <c r="N224" s="224">
        <f>ROUND(L224*K224,2)</f>
        <v>0</v>
      </c>
      <c r="O224" s="224"/>
      <c r="P224" s="224"/>
      <c r="Q224" s="224"/>
      <c r="R224" s="46"/>
      <c r="T224" s="225" t="s">
        <v>22</v>
      </c>
      <c r="U224" s="54" t="s">
        <v>41</v>
      </c>
      <c r="V224" s="45"/>
      <c r="W224" s="226">
        <f>V224*K224</f>
        <v>0</v>
      </c>
      <c r="X224" s="226">
        <v>0</v>
      </c>
      <c r="Y224" s="226">
        <f>X224*K224</f>
        <v>0</v>
      </c>
      <c r="Z224" s="226">
        <v>0</v>
      </c>
      <c r="AA224" s="227">
        <f>Z224*K224</f>
        <v>0</v>
      </c>
      <c r="AR224" s="20" t="s">
        <v>173</v>
      </c>
      <c r="AT224" s="20" t="s">
        <v>161</v>
      </c>
      <c r="AU224" s="20" t="s">
        <v>84</v>
      </c>
      <c r="AY224" s="20" t="s">
        <v>160</v>
      </c>
      <c r="BE224" s="140">
        <f>IF(U224="základní",N224,0)</f>
        <v>0</v>
      </c>
      <c r="BF224" s="140">
        <f>IF(U224="snížená",N224,0)</f>
        <v>0</v>
      </c>
      <c r="BG224" s="140">
        <f>IF(U224="zákl. přenesená",N224,0)</f>
        <v>0</v>
      </c>
      <c r="BH224" s="140">
        <f>IF(U224="sníž. přenesená",N224,0)</f>
        <v>0</v>
      </c>
      <c r="BI224" s="140">
        <f>IF(U224="nulová",N224,0)</f>
        <v>0</v>
      </c>
      <c r="BJ224" s="20" t="s">
        <v>84</v>
      </c>
      <c r="BK224" s="140">
        <f>ROUND(L224*K224,2)</f>
        <v>0</v>
      </c>
      <c r="BL224" s="20" t="s">
        <v>173</v>
      </c>
      <c r="BM224" s="20" t="s">
        <v>949</v>
      </c>
    </row>
    <row r="225" s="9" customFormat="1" ht="37.44" customHeight="1">
      <c r="B225" s="203"/>
      <c r="C225" s="204"/>
      <c r="D225" s="205" t="s">
        <v>775</v>
      </c>
      <c r="E225" s="205"/>
      <c r="F225" s="205"/>
      <c r="G225" s="205"/>
      <c r="H225" s="205"/>
      <c r="I225" s="205"/>
      <c r="J225" s="205"/>
      <c r="K225" s="205"/>
      <c r="L225" s="205"/>
      <c r="M225" s="205"/>
      <c r="N225" s="243">
        <f>BK225</f>
        <v>0</v>
      </c>
      <c r="O225" s="244"/>
      <c r="P225" s="244"/>
      <c r="Q225" s="244"/>
      <c r="R225" s="207"/>
      <c r="T225" s="208"/>
      <c r="U225" s="204"/>
      <c r="V225" s="204"/>
      <c r="W225" s="209">
        <f>SUM(W226:W231)</f>
        <v>0</v>
      </c>
      <c r="X225" s="204"/>
      <c r="Y225" s="209">
        <f>SUM(Y226:Y231)</f>
        <v>0</v>
      </c>
      <c r="Z225" s="204"/>
      <c r="AA225" s="210">
        <f>SUM(AA226:AA231)</f>
        <v>0</v>
      </c>
      <c r="AR225" s="211" t="s">
        <v>84</v>
      </c>
      <c r="AT225" s="212" t="s">
        <v>75</v>
      </c>
      <c r="AU225" s="212" t="s">
        <v>76</v>
      </c>
      <c r="AY225" s="211" t="s">
        <v>160</v>
      </c>
      <c r="BK225" s="213">
        <f>SUM(BK226:BK231)</f>
        <v>0</v>
      </c>
    </row>
    <row r="226" s="1" customFormat="1" ht="38.25" customHeight="1">
      <c r="B226" s="44"/>
      <c r="C226" s="217" t="s">
        <v>577</v>
      </c>
      <c r="D226" s="217" t="s">
        <v>161</v>
      </c>
      <c r="E226" s="218" t="s">
        <v>950</v>
      </c>
      <c r="F226" s="219" t="s">
        <v>927</v>
      </c>
      <c r="G226" s="219"/>
      <c r="H226" s="219"/>
      <c r="I226" s="219"/>
      <c r="J226" s="220" t="s">
        <v>810</v>
      </c>
      <c r="K226" s="221">
        <v>16</v>
      </c>
      <c r="L226" s="222">
        <v>0</v>
      </c>
      <c r="M226" s="223"/>
      <c r="N226" s="224">
        <f>ROUND(L226*K226,2)</f>
        <v>0</v>
      </c>
      <c r="O226" s="224"/>
      <c r="P226" s="224"/>
      <c r="Q226" s="224"/>
      <c r="R226" s="46"/>
      <c r="T226" s="225" t="s">
        <v>22</v>
      </c>
      <c r="U226" s="54" t="s">
        <v>41</v>
      </c>
      <c r="V226" s="45"/>
      <c r="W226" s="226">
        <f>V226*K226</f>
        <v>0</v>
      </c>
      <c r="X226" s="226">
        <v>0</v>
      </c>
      <c r="Y226" s="226">
        <f>X226*K226</f>
        <v>0</v>
      </c>
      <c r="Z226" s="226">
        <v>0</v>
      </c>
      <c r="AA226" s="227">
        <f>Z226*K226</f>
        <v>0</v>
      </c>
      <c r="AR226" s="20" t="s">
        <v>173</v>
      </c>
      <c r="AT226" s="20" t="s">
        <v>161</v>
      </c>
      <c r="AU226" s="20" t="s">
        <v>84</v>
      </c>
      <c r="AY226" s="20" t="s">
        <v>160</v>
      </c>
      <c r="BE226" s="140">
        <f>IF(U226="základní",N226,0)</f>
        <v>0</v>
      </c>
      <c r="BF226" s="140">
        <f>IF(U226="snížená",N226,0)</f>
        <v>0</v>
      </c>
      <c r="BG226" s="140">
        <f>IF(U226="zákl. přenesená",N226,0)</f>
        <v>0</v>
      </c>
      <c r="BH226" s="140">
        <f>IF(U226="sníž. přenesená",N226,0)</f>
        <v>0</v>
      </c>
      <c r="BI226" s="140">
        <f>IF(U226="nulová",N226,0)</f>
        <v>0</v>
      </c>
      <c r="BJ226" s="20" t="s">
        <v>84</v>
      </c>
      <c r="BK226" s="140">
        <f>ROUND(L226*K226,2)</f>
        <v>0</v>
      </c>
      <c r="BL226" s="20" t="s">
        <v>173</v>
      </c>
      <c r="BM226" s="20" t="s">
        <v>951</v>
      </c>
    </row>
    <row r="227" s="1" customFormat="1" ht="51" customHeight="1">
      <c r="B227" s="44"/>
      <c r="C227" s="217" t="s">
        <v>952</v>
      </c>
      <c r="D227" s="217" t="s">
        <v>161</v>
      </c>
      <c r="E227" s="218" t="s">
        <v>953</v>
      </c>
      <c r="F227" s="219" t="s">
        <v>954</v>
      </c>
      <c r="G227" s="219"/>
      <c r="H227" s="219"/>
      <c r="I227" s="219"/>
      <c r="J227" s="220" t="s">
        <v>810</v>
      </c>
      <c r="K227" s="221">
        <v>16</v>
      </c>
      <c r="L227" s="222">
        <v>0</v>
      </c>
      <c r="M227" s="223"/>
      <c r="N227" s="224">
        <f>ROUND(L227*K227,2)</f>
        <v>0</v>
      </c>
      <c r="O227" s="224"/>
      <c r="P227" s="224"/>
      <c r="Q227" s="224"/>
      <c r="R227" s="46"/>
      <c r="T227" s="225" t="s">
        <v>22</v>
      </c>
      <c r="U227" s="54" t="s">
        <v>41</v>
      </c>
      <c r="V227" s="45"/>
      <c r="W227" s="226">
        <f>V227*K227</f>
        <v>0</v>
      </c>
      <c r="X227" s="226">
        <v>0</v>
      </c>
      <c r="Y227" s="226">
        <f>X227*K227</f>
        <v>0</v>
      </c>
      <c r="Z227" s="226">
        <v>0</v>
      </c>
      <c r="AA227" s="227">
        <f>Z227*K227</f>
        <v>0</v>
      </c>
      <c r="AR227" s="20" t="s">
        <v>173</v>
      </c>
      <c r="AT227" s="20" t="s">
        <v>161</v>
      </c>
      <c r="AU227" s="20" t="s">
        <v>84</v>
      </c>
      <c r="AY227" s="20" t="s">
        <v>160</v>
      </c>
      <c r="BE227" s="140">
        <f>IF(U227="základní",N227,0)</f>
        <v>0</v>
      </c>
      <c r="BF227" s="140">
        <f>IF(U227="snížená",N227,0)</f>
        <v>0</v>
      </c>
      <c r="BG227" s="140">
        <f>IF(U227="zákl. přenesená",N227,0)</f>
        <v>0</v>
      </c>
      <c r="BH227" s="140">
        <f>IF(U227="sníž. přenesená",N227,0)</f>
        <v>0</v>
      </c>
      <c r="BI227" s="140">
        <f>IF(U227="nulová",N227,0)</f>
        <v>0</v>
      </c>
      <c r="BJ227" s="20" t="s">
        <v>84</v>
      </c>
      <c r="BK227" s="140">
        <f>ROUND(L227*K227,2)</f>
        <v>0</v>
      </c>
      <c r="BL227" s="20" t="s">
        <v>173</v>
      </c>
      <c r="BM227" s="20" t="s">
        <v>955</v>
      </c>
    </row>
    <row r="228" s="1" customFormat="1" ht="51" customHeight="1">
      <c r="B228" s="44"/>
      <c r="C228" s="217" t="s">
        <v>580</v>
      </c>
      <c r="D228" s="217" t="s">
        <v>161</v>
      </c>
      <c r="E228" s="218" t="s">
        <v>956</v>
      </c>
      <c r="F228" s="219" t="s">
        <v>937</v>
      </c>
      <c r="G228" s="219"/>
      <c r="H228" s="219"/>
      <c r="I228" s="219"/>
      <c r="J228" s="220" t="s">
        <v>810</v>
      </c>
      <c r="K228" s="221">
        <v>6</v>
      </c>
      <c r="L228" s="222">
        <v>0</v>
      </c>
      <c r="M228" s="223"/>
      <c r="N228" s="224">
        <f>ROUND(L228*K228,2)</f>
        <v>0</v>
      </c>
      <c r="O228" s="224"/>
      <c r="P228" s="224"/>
      <c r="Q228" s="224"/>
      <c r="R228" s="46"/>
      <c r="T228" s="225" t="s">
        <v>22</v>
      </c>
      <c r="U228" s="54" t="s">
        <v>41</v>
      </c>
      <c r="V228" s="45"/>
      <c r="W228" s="226">
        <f>V228*K228</f>
        <v>0</v>
      </c>
      <c r="X228" s="226">
        <v>0</v>
      </c>
      <c r="Y228" s="226">
        <f>X228*K228</f>
        <v>0</v>
      </c>
      <c r="Z228" s="226">
        <v>0</v>
      </c>
      <c r="AA228" s="227">
        <f>Z228*K228</f>
        <v>0</v>
      </c>
      <c r="AR228" s="20" t="s">
        <v>173</v>
      </c>
      <c r="AT228" s="20" t="s">
        <v>161</v>
      </c>
      <c r="AU228" s="20" t="s">
        <v>84</v>
      </c>
      <c r="AY228" s="20" t="s">
        <v>160</v>
      </c>
      <c r="BE228" s="140">
        <f>IF(U228="základní",N228,0)</f>
        <v>0</v>
      </c>
      <c r="BF228" s="140">
        <f>IF(U228="snížená",N228,0)</f>
        <v>0</v>
      </c>
      <c r="BG228" s="140">
        <f>IF(U228="zákl. přenesená",N228,0)</f>
        <v>0</v>
      </c>
      <c r="BH228" s="140">
        <f>IF(U228="sníž. přenesená",N228,0)</f>
        <v>0</v>
      </c>
      <c r="BI228" s="140">
        <f>IF(U228="nulová",N228,0)</f>
        <v>0</v>
      </c>
      <c r="BJ228" s="20" t="s">
        <v>84</v>
      </c>
      <c r="BK228" s="140">
        <f>ROUND(L228*K228,2)</f>
        <v>0</v>
      </c>
      <c r="BL228" s="20" t="s">
        <v>173</v>
      </c>
      <c r="BM228" s="20" t="s">
        <v>957</v>
      </c>
    </row>
    <row r="229" s="1" customFormat="1" ht="38.25" customHeight="1">
      <c r="B229" s="44"/>
      <c r="C229" s="217" t="s">
        <v>958</v>
      </c>
      <c r="D229" s="217" t="s">
        <v>161</v>
      </c>
      <c r="E229" s="218" t="s">
        <v>959</v>
      </c>
      <c r="F229" s="219" t="s">
        <v>941</v>
      </c>
      <c r="G229" s="219"/>
      <c r="H229" s="219"/>
      <c r="I229" s="219"/>
      <c r="J229" s="220" t="s">
        <v>489</v>
      </c>
      <c r="K229" s="221">
        <v>1</v>
      </c>
      <c r="L229" s="222">
        <v>0</v>
      </c>
      <c r="M229" s="223"/>
      <c r="N229" s="224">
        <f>ROUND(L229*K229,2)</f>
        <v>0</v>
      </c>
      <c r="O229" s="224"/>
      <c r="P229" s="224"/>
      <c r="Q229" s="224"/>
      <c r="R229" s="46"/>
      <c r="T229" s="225" t="s">
        <v>22</v>
      </c>
      <c r="U229" s="54" t="s">
        <v>41</v>
      </c>
      <c r="V229" s="45"/>
      <c r="W229" s="226">
        <f>V229*K229</f>
        <v>0</v>
      </c>
      <c r="X229" s="226">
        <v>0</v>
      </c>
      <c r="Y229" s="226">
        <f>X229*K229</f>
        <v>0</v>
      </c>
      <c r="Z229" s="226">
        <v>0</v>
      </c>
      <c r="AA229" s="227">
        <f>Z229*K229</f>
        <v>0</v>
      </c>
      <c r="AR229" s="20" t="s">
        <v>173</v>
      </c>
      <c r="AT229" s="20" t="s">
        <v>161</v>
      </c>
      <c r="AU229" s="20" t="s">
        <v>84</v>
      </c>
      <c r="AY229" s="20" t="s">
        <v>160</v>
      </c>
      <c r="BE229" s="140">
        <f>IF(U229="základní",N229,0)</f>
        <v>0</v>
      </c>
      <c r="BF229" s="140">
        <f>IF(U229="snížená",N229,0)</f>
        <v>0</v>
      </c>
      <c r="BG229" s="140">
        <f>IF(U229="zákl. přenesená",N229,0)</f>
        <v>0</v>
      </c>
      <c r="BH229" s="140">
        <f>IF(U229="sníž. přenesená",N229,0)</f>
        <v>0</v>
      </c>
      <c r="BI229" s="140">
        <f>IF(U229="nulová",N229,0)</f>
        <v>0</v>
      </c>
      <c r="BJ229" s="20" t="s">
        <v>84</v>
      </c>
      <c r="BK229" s="140">
        <f>ROUND(L229*K229,2)</f>
        <v>0</v>
      </c>
      <c r="BL229" s="20" t="s">
        <v>173</v>
      </c>
      <c r="BM229" s="20" t="s">
        <v>960</v>
      </c>
    </row>
    <row r="230" s="1" customFormat="1" ht="16.5" customHeight="1">
      <c r="B230" s="44"/>
      <c r="C230" s="217" t="s">
        <v>583</v>
      </c>
      <c r="D230" s="217" t="s">
        <v>161</v>
      </c>
      <c r="E230" s="218" t="s">
        <v>961</v>
      </c>
      <c r="F230" s="219" t="s">
        <v>944</v>
      </c>
      <c r="G230" s="219"/>
      <c r="H230" s="219"/>
      <c r="I230" s="219"/>
      <c r="J230" s="220" t="s">
        <v>489</v>
      </c>
      <c r="K230" s="221">
        <v>2</v>
      </c>
      <c r="L230" s="222">
        <v>0</v>
      </c>
      <c r="M230" s="223"/>
      <c r="N230" s="224">
        <f>ROUND(L230*K230,2)</f>
        <v>0</v>
      </c>
      <c r="O230" s="224"/>
      <c r="P230" s="224"/>
      <c r="Q230" s="224"/>
      <c r="R230" s="46"/>
      <c r="T230" s="225" t="s">
        <v>22</v>
      </c>
      <c r="U230" s="54" t="s">
        <v>41</v>
      </c>
      <c r="V230" s="45"/>
      <c r="W230" s="226">
        <f>V230*K230</f>
        <v>0</v>
      </c>
      <c r="X230" s="226">
        <v>0</v>
      </c>
      <c r="Y230" s="226">
        <f>X230*K230</f>
        <v>0</v>
      </c>
      <c r="Z230" s="226">
        <v>0</v>
      </c>
      <c r="AA230" s="227">
        <f>Z230*K230</f>
        <v>0</v>
      </c>
      <c r="AR230" s="20" t="s">
        <v>173</v>
      </c>
      <c r="AT230" s="20" t="s">
        <v>161</v>
      </c>
      <c r="AU230" s="20" t="s">
        <v>84</v>
      </c>
      <c r="AY230" s="20" t="s">
        <v>160</v>
      </c>
      <c r="BE230" s="140">
        <f>IF(U230="základní",N230,0)</f>
        <v>0</v>
      </c>
      <c r="BF230" s="140">
        <f>IF(U230="snížená",N230,0)</f>
        <v>0</v>
      </c>
      <c r="BG230" s="140">
        <f>IF(U230="zákl. přenesená",N230,0)</f>
        <v>0</v>
      </c>
      <c r="BH230" s="140">
        <f>IF(U230="sníž. přenesená",N230,0)</f>
        <v>0</v>
      </c>
      <c r="BI230" s="140">
        <f>IF(U230="nulová",N230,0)</f>
        <v>0</v>
      </c>
      <c r="BJ230" s="20" t="s">
        <v>84</v>
      </c>
      <c r="BK230" s="140">
        <f>ROUND(L230*K230,2)</f>
        <v>0</v>
      </c>
      <c r="BL230" s="20" t="s">
        <v>173</v>
      </c>
      <c r="BM230" s="20" t="s">
        <v>962</v>
      </c>
    </row>
    <row r="231" s="1" customFormat="1" ht="16.5" customHeight="1">
      <c r="B231" s="44"/>
      <c r="C231" s="217" t="s">
        <v>963</v>
      </c>
      <c r="D231" s="217" t="s">
        <v>161</v>
      </c>
      <c r="E231" s="218" t="s">
        <v>964</v>
      </c>
      <c r="F231" s="219" t="s">
        <v>948</v>
      </c>
      <c r="G231" s="219"/>
      <c r="H231" s="219"/>
      <c r="I231" s="219"/>
      <c r="J231" s="220" t="s">
        <v>489</v>
      </c>
      <c r="K231" s="221">
        <v>2</v>
      </c>
      <c r="L231" s="222">
        <v>0</v>
      </c>
      <c r="M231" s="223"/>
      <c r="N231" s="224">
        <f>ROUND(L231*K231,2)</f>
        <v>0</v>
      </c>
      <c r="O231" s="224"/>
      <c r="P231" s="224"/>
      <c r="Q231" s="224"/>
      <c r="R231" s="46"/>
      <c r="T231" s="225" t="s">
        <v>22</v>
      </c>
      <c r="U231" s="54" t="s">
        <v>41</v>
      </c>
      <c r="V231" s="45"/>
      <c r="W231" s="226">
        <f>V231*K231</f>
        <v>0</v>
      </c>
      <c r="X231" s="226">
        <v>0</v>
      </c>
      <c r="Y231" s="226">
        <f>X231*K231</f>
        <v>0</v>
      </c>
      <c r="Z231" s="226">
        <v>0</v>
      </c>
      <c r="AA231" s="227">
        <f>Z231*K231</f>
        <v>0</v>
      </c>
      <c r="AR231" s="20" t="s">
        <v>173</v>
      </c>
      <c r="AT231" s="20" t="s">
        <v>161</v>
      </c>
      <c r="AU231" s="20" t="s">
        <v>84</v>
      </c>
      <c r="AY231" s="20" t="s">
        <v>160</v>
      </c>
      <c r="BE231" s="140">
        <f>IF(U231="základní",N231,0)</f>
        <v>0</v>
      </c>
      <c r="BF231" s="140">
        <f>IF(U231="snížená",N231,0)</f>
        <v>0</v>
      </c>
      <c r="BG231" s="140">
        <f>IF(U231="zákl. přenesená",N231,0)</f>
        <v>0</v>
      </c>
      <c r="BH231" s="140">
        <f>IF(U231="sníž. přenesená",N231,0)</f>
        <v>0</v>
      </c>
      <c r="BI231" s="140">
        <f>IF(U231="nulová",N231,0)</f>
        <v>0</v>
      </c>
      <c r="BJ231" s="20" t="s">
        <v>84</v>
      </c>
      <c r="BK231" s="140">
        <f>ROUND(L231*K231,2)</f>
        <v>0</v>
      </c>
      <c r="BL231" s="20" t="s">
        <v>173</v>
      </c>
      <c r="BM231" s="20" t="s">
        <v>965</v>
      </c>
    </row>
    <row r="232" s="9" customFormat="1" ht="37.44" customHeight="1">
      <c r="B232" s="203"/>
      <c r="C232" s="204"/>
      <c r="D232" s="205" t="s">
        <v>776</v>
      </c>
      <c r="E232" s="205"/>
      <c r="F232" s="205"/>
      <c r="G232" s="205"/>
      <c r="H232" s="205"/>
      <c r="I232" s="205"/>
      <c r="J232" s="205"/>
      <c r="K232" s="205"/>
      <c r="L232" s="205"/>
      <c r="M232" s="205"/>
      <c r="N232" s="243">
        <f>BK232</f>
        <v>0</v>
      </c>
      <c r="O232" s="244"/>
      <c r="P232" s="244"/>
      <c r="Q232" s="244"/>
      <c r="R232" s="207"/>
      <c r="T232" s="208"/>
      <c r="U232" s="204"/>
      <c r="V232" s="204"/>
      <c r="W232" s="209">
        <f>SUM(W233:W239)</f>
        <v>0</v>
      </c>
      <c r="X232" s="204"/>
      <c r="Y232" s="209">
        <f>SUM(Y233:Y239)</f>
        <v>0</v>
      </c>
      <c r="Z232" s="204"/>
      <c r="AA232" s="210">
        <f>SUM(AA233:AA239)</f>
        <v>0</v>
      </c>
      <c r="AR232" s="211" t="s">
        <v>84</v>
      </c>
      <c r="AT232" s="212" t="s">
        <v>75</v>
      </c>
      <c r="AU232" s="212" t="s">
        <v>76</v>
      </c>
      <c r="AY232" s="211" t="s">
        <v>160</v>
      </c>
      <c r="BK232" s="213">
        <f>SUM(BK233:BK239)</f>
        <v>0</v>
      </c>
    </row>
    <row r="233" s="1" customFormat="1" ht="38.25" customHeight="1">
      <c r="B233" s="44"/>
      <c r="C233" s="217" t="s">
        <v>586</v>
      </c>
      <c r="D233" s="217" t="s">
        <v>161</v>
      </c>
      <c r="E233" s="218" t="s">
        <v>966</v>
      </c>
      <c r="F233" s="219" t="s">
        <v>967</v>
      </c>
      <c r="G233" s="219"/>
      <c r="H233" s="219"/>
      <c r="I233" s="219"/>
      <c r="J233" s="220" t="s">
        <v>489</v>
      </c>
      <c r="K233" s="221">
        <v>1</v>
      </c>
      <c r="L233" s="222">
        <v>0</v>
      </c>
      <c r="M233" s="223"/>
      <c r="N233" s="224">
        <f>ROUND(L233*K233,2)</f>
        <v>0</v>
      </c>
      <c r="O233" s="224"/>
      <c r="P233" s="224"/>
      <c r="Q233" s="224"/>
      <c r="R233" s="46"/>
      <c r="T233" s="225" t="s">
        <v>22</v>
      </c>
      <c r="U233" s="54" t="s">
        <v>41</v>
      </c>
      <c r="V233" s="45"/>
      <c r="W233" s="226">
        <f>V233*K233</f>
        <v>0</v>
      </c>
      <c r="X233" s="226">
        <v>0</v>
      </c>
      <c r="Y233" s="226">
        <f>X233*K233</f>
        <v>0</v>
      </c>
      <c r="Z233" s="226">
        <v>0</v>
      </c>
      <c r="AA233" s="227">
        <f>Z233*K233</f>
        <v>0</v>
      </c>
      <c r="AR233" s="20" t="s">
        <v>173</v>
      </c>
      <c r="AT233" s="20" t="s">
        <v>161</v>
      </c>
      <c r="AU233" s="20" t="s">
        <v>84</v>
      </c>
      <c r="AY233" s="20" t="s">
        <v>160</v>
      </c>
      <c r="BE233" s="140">
        <f>IF(U233="základní",N233,0)</f>
        <v>0</v>
      </c>
      <c r="BF233" s="140">
        <f>IF(U233="snížená",N233,0)</f>
        <v>0</v>
      </c>
      <c r="BG233" s="140">
        <f>IF(U233="zákl. přenesená",N233,0)</f>
        <v>0</v>
      </c>
      <c r="BH233" s="140">
        <f>IF(U233="sníž. přenesená",N233,0)</f>
        <v>0</v>
      </c>
      <c r="BI233" s="140">
        <f>IF(U233="nulová",N233,0)</f>
        <v>0</v>
      </c>
      <c r="BJ233" s="20" t="s">
        <v>84</v>
      </c>
      <c r="BK233" s="140">
        <f>ROUND(L233*K233,2)</f>
        <v>0</v>
      </c>
      <c r="BL233" s="20" t="s">
        <v>173</v>
      </c>
      <c r="BM233" s="20" t="s">
        <v>968</v>
      </c>
    </row>
    <row r="234" s="1" customFormat="1" ht="16.5" customHeight="1">
      <c r="B234" s="44"/>
      <c r="C234" s="217" t="s">
        <v>969</v>
      </c>
      <c r="D234" s="217" t="s">
        <v>161</v>
      </c>
      <c r="E234" s="218" t="s">
        <v>970</v>
      </c>
      <c r="F234" s="219" t="s">
        <v>971</v>
      </c>
      <c r="G234" s="219"/>
      <c r="H234" s="219"/>
      <c r="I234" s="219"/>
      <c r="J234" s="220" t="s">
        <v>489</v>
      </c>
      <c r="K234" s="221">
        <v>1</v>
      </c>
      <c r="L234" s="222">
        <v>0</v>
      </c>
      <c r="M234" s="223"/>
      <c r="N234" s="224">
        <f>ROUND(L234*K234,2)</f>
        <v>0</v>
      </c>
      <c r="O234" s="224"/>
      <c r="P234" s="224"/>
      <c r="Q234" s="224"/>
      <c r="R234" s="46"/>
      <c r="T234" s="225" t="s">
        <v>22</v>
      </c>
      <c r="U234" s="54" t="s">
        <v>41</v>
      </c>
      <c r="V234" s="45"/>
      <c r="W234" s="226">
        <f>V234*K234</f>
        <v>0</v>
      </c>
      <c r="X234" s="226">
        <v>0</v>
      </c>
      <c r="Y234" s="226">
        <f>X234*K234</f>
        <v>0</v>
      </c>
      <c r="Z234" s="226">
        <v>0</v>
      </c>
      <c r="AA234" s="227">
        <f>Z234*K234</f>
        <v>0</v>
      </c>
      <c r="AR234" s="20" t="s">
        <v>173</v>
      </c>
      <c r="AT234" s="20" t="s">
        <v>161</v>
      </c>
      <c r="AU234" s="20" t="s">
        <v>84</v>
      </c>
      <c r="AY234" s="20" t="s">
        <v>160</v>
      </c>
      <c r="BE234" s="140">
        <f>IF(U234="základní",N234,0)</f>
        <v>0</v>
      </c>
      <c r="BF234" s="140">
        <f>IF(U234="snížená",N234,0)</f>
        <v>0</v>
      </c>
      <c r="BG234" s="140">
        <f>IF(U234="zákl. přenesená",N234,0)</f>
        <v>0</v>
      </c>
      <c r="BH234" s="140">
        <f>IF(U234="sníž. přenesená",N234,0)</f>
        <v>0</v>
      </c>
      <c r="BI234" s="140">
        <f>IF(U234="nulová",N234,0)</f>
        <v>0</v>
      </c>
      <c r="BJ234" s="20" t="s">
        <v>84</v>
      </c>
      <c r="BK234" s="140">
        <f>ROUND(L234*K234,2)</f>
        <v>0</v>
      </c>
      <c r="BL234" s="20" t="s">
        <v>173</v>
      </c>
      <c r="BM234" s="20" t="s">
        <v>972</v>
      </c>
    </row>
    <row r="235" s="1" customFormat="1" ht="16.5" customHeight="1">
      <c r="B235" s="44"/>
      <c r="C235" s="217" t="s">
        <v>589</v>
      </c>
      <c r="D235" s="217" t="s">
        <v>161</v>
      </c>
      <c r="E235" s="218" t="s">
        <v>973</v>
      </c>
      <c r="F235" s="219" t="s">
        <v>974</v>
      </c>
      <c r="G235" s="219"/>
      <c r="H235" s="219"/>
      <c r="I235" s="219"/>
      <c r="J235" s="220" t="s">
        <v>489</v>
      </c>
      <c r="K235" s="221">
        <v>1</v>
      </c>
      <c r="L235" s="222">
        <v>0</v>
      </c>
      <c r="M235" s="223"/>
      <c r="N235" s="224">
        <f>ROUND(L235*K235,2)</f>
        <v>0</v>
      </c>
      <c r="O235" s="224"/>
      <c r="P235" s="224"/>
      <c r="Q235" s="224"/>
      <c r="R235" s="46"/>
      <c r="T235" s="225" t="s">
        <v>22</v>
      </c>
      <c r="U235" s="54" t="s">
        <v>41</v>
      </c>
      <c r="V235" s="45"/>
      <c r="W235" s="226">
        <f>V235*K235</f>
        <v>0</v>
      </c>
      <c r="X235" s="226">
        <v>0</v>
      </c>
      <c r="Y235" s="226">
        <f>X235*K235</f>
        <v>0</v>
      </c>
      <c r="Z235" s="226">
        <v>0</v>
      </c>
      <c r="AA235" s="227">
        <f>Z235*K235</f>
        <v>0</v>
      </c>
      <c r="AR235" s="20" t="s">
        <v>173</v>
      </c>
      <c r="AT235" s="20" t="s">
        <v>161</v>
      </c>
      <c r="AU235" s="20" t="s">
        <v>84</v>
      </c>
      <c r="AY235" s="20" t="s">
        <v>160</v>
      </c>
      <c r="BE235" s="140">
        <f>IF(U235="základní",N235,0)</f>
        <v>0</v>
      </c>
      <c r="BF235" s="140">
        <f>IF(U235="snížená",N235,0)</f>
        <v>0</v>
      </c>
      <c r="BG235" s="140">
        <f>IF(U235="zákl. přenesená",N235,0)</f>
        <v>0</v>
      </c>
      <c r="BH235" s="140">
        <f>IF(U235="sníž. přenesená",N235,0)</f>
        <v>0</v>
      </c>
      <c r="BI235" s="140">
        <f>IF(U235="nulová",N235,0)</f>
        <v>0</v>
      </c>
      <c r="BJ235" s="20" t="s">
        <v>84</v>
      </c>
      <c r="BK235" s="140">
        <f>ROUND(L235*K235,2)</f>
        <v>0</v>
      </c>
      <c r="BL235" s="20" t="s">
        <v>173</v>
      </c>
      <c r="BM235" s="20" t="s">
        <v>975</v>
      </c>
    </row>
    <row r="236" s="1" customFormat="1" ht="25.5" customHeight="1">
      <c r="B236" s="44"/>
      <c r="C236" s="217" t="s">
        <v>976</v>
      </c>
      <c r="D236" s="217" t="s">
        <v>161</v>
      </c>
      <c r="E236" s="218" t="s">
        <v>977</v>
      </c>
      <c r="F236" s="219" t="s">
        <v>978</v>
      </c>
      <c r="G236" s="219"/>
      <c r="H236" s="219"/>
      <c r="I236" s="219"/>
      <c r="J236" s="220" t="s">
        <v>489</v>
      </c>
      <c r="K236" s="221">
        <v>1</v>
      </c>
      <c r="L236" s="222">
        <v>0</v>
      </c>
      <c r="M236" s="223"/>
      <c r="N236" s="224">
        <f>ROUND(L236*K236,2)</f>
        <v>0</v>
      </c>
      <c r="O236" s="224"/>
      <c r="P236" s="224"/>
      <c r="Q236" s="224"/>
      <c r="R236" s="46"/>
      <c r="T236" s="225" t="s">
        <v>22</v>
      </c>
      <c r="U236" s="54" t="s">
        <v>41</v>
      </c>
      <c r="V236" s="45"/>
      <c r="W236" s="226">
        <f>V236*K236</f>
        <v>0</v>
      </c>
      <c r="X236" s="226">
        <v>0</v>
      </c>
      <c r="Y236" s="226">
        <f>X236*K236</f>
        <v>0</v>
      </c>
      <c r="Z236" s="226">
        <v>0</v>
      </c>
      <c r="AA236" s="227">
        <f>Z236*K236</f>
        <v>0</v>
      </c>
      <c r="AR236" s="20" t="s">
        <v>173</v>
      </c>
      <c r="AT236" s="20" t="s">
        <v>161</v>
      </c>
      <c r="AU236" s="20" t="s">
        <v>84</v>
      </c>
      <c r="AY236" s="20" t="s">
        <v>160</v>
      </c>
      <c r="BE236" s="140">
        <f>IF(U236="základní",N236,0)</f>
        <v>0</v>
      </c>
      <c r="BF236" s="140">
        <f>IF(U236="snížená",N236,0)</f>
        <v>0</v>
      </c>
      <c r="BG236" s="140">
        <f>IF(U236="zákl. přenesená",N236,0)</f>
        <v>0</v>
      </c>
      <c r="BH236" s="140">
        <f>IF(U236="sníž. přenesená",N236,0)</f>
        <v>0</v>
      </c>
      <c r="BI236" s="140">
        <f>IF(U236="nulová",N236,0)</f>
        <v>0</v>
      </c>
      <c r="BJ236" s="20" t="s">
        <v>84</v>
      </c>
      <c r="BK236" s="140">
        <f>ROUND(L236*K236,2)</f>
        <v>0</v>
      </c>
      <c r="BL236" s="20" t="s">
        <v>173</v>
      </c>
      <c r="BM236" s="20" t="s">
        <v>979</v>
      </c>
    </row>
    <row r="237" s="1" customFormat="1" ht="51" customHeight="1">
      <c r="B237" s="44"/>
      <c r="C237" s="217" t="s">
        <v>592</v>
      </c>
      <c r="D237" s="217" t="s">
        <v>161</v>
      </c>
      <c r="E237" s="218" t="s">
        <v>980</v>
      </c>
      <c r="F237" s="219" t="s">
        <v>981</v>
      </c>
      <c r="G237" s="219"/>
      <c r="H237" s="219"/>
      <c r="I237" s="219"/>
      <c r="J237" s="220" t="s">
        <v>489</v>
      </c>
      <c r="K237" s="221">
        <v>1</v>
      </c>
      <c r="L237" s="222">
        <v>0</v>
      </c>
      <c r="M237" s="223"/>
      <c r="N237" s="224">
        <f>ROUND(L237*K237,2)</f>
        <v>0</v>
      </c>
      <c r="O237" s="224"/>
      <c r="P237" s="224"/>
      <c r="Q237" s="224"/>
      <c r="R237" s="46"/>
      <c r="T237" s="225" t="s">
        <v>22</v>
      </c>
      <c r="U237" s="54" t="s">
        <v>41</v>
      </c>
      <c r="V237" s="45"/>
      <c r="W237" s="226">
        <f>V237*K237</f>
        <v>0</v>
      </c>
      <c r="X237" s="226">
        <v>0</v>
      </c>
      <c r="Y237" s="226">
        <f>X237*K237</f>
        <v>0</v>
      </c>
      <c r="Z237" s="226">
        <v>0</v>
      </c>
      <c r="AA237" s="227">
        <f>Z237*K237</f>
        <v>0</v>
      </c>
      <c r="AR237" s="20" t="s">
        <v>173</v>
      </c>
      <c r="AT237" s="20" t="s">
        <v>161</v>
      </c>
      <c r="AU237" s="20" t="s">
        <v>84</v>
      </c>
      <c r="AY237" s="20" t="s">
        <v>160</v>
      </c>
      <c r="BE237" s="140">
        <f>IF(U237="základní",N237,0)</f>
        <v>0</v>
      </c>
      <c r="BF237" s="140">
        <f>IF(U237="snížená",N237,0)</f>
        <v>0</v>
      </c>
      <c r="BG237" s="140">
        <f>IF(U237="zákl. přenesená",N237,0)</f>
        <v>0</v>
      </c>
      <c r="BH237" s="140">
        <f>IF(U237="sníž. přenesená",N237,0)</f>
        <v>0</v>
      </c>
      <c r="BI237" s="140">
        <f>IF(U237="nulová",N237,0)</f>
        <v>0</v>
      </c>
      <c r="BJ237" s="20" t="s">
        <v>84</v>
      </c>
      <c r="BK237" s="140">
        <f>ROUND(L237*K237,2)</f>
        <v>0</v>
      </c>
      <c r="BL237" s="20" t="s">
        <v>173</v>
      </c>
      <c r="BM237" s="20" t="s">
        <v>982</v>
      </c>
    </row>
    <row r="238" s="1" customFormat="1" ht="16.5" customHeight="1">
      <c r="B238" s="44"/>
      <c r="C238" s="217" t="s">
        <v>983</v>
      </c>
      <c r="D238" s="217" t="s">
        <v>161</v>
      </c>
      <c r="E238" s="218" t="s">
        <v>984</v>
      </c>
      <c r="F238" s="219" t="s">
        <v>985</v>
      </c>
      <c r="G238" s="219"/>
      <c r="H238" s="219"/>
      <c r="I238" s="219"/>
      <c r="J238" s="220" t="s">
        <v>489</v>
      </c>
      <c r="K238" s="221">
        <v>1</v>
      </c>
      <c r="L238" s="222">
        <v>0</v>
      </c>
      <c r="M238" s="223"/>
      <c r="N238" s="224">
        <f>ROUND(L238*K238,2)</f>
        <v>0</v>
      </c>
      <c r="O238" s="224"/>
      <c r="P238" s="224"/>
      <c r="Q238" s="224"/>
      <c r="R238" s="46"/>
      <c r="T238" s="225" t="s">
        <v>22</v>
      </c>
      <c r="U238" s="54" t="s">
        <v>41</v>
      </c>
      <c r="V238" s="45"/>
      <c r="W238" s="226">
        <f>V238*K238</f>
        <v>0</v>
      </c>
      <c r="X238" s="226">
        <v>0</v>
      </c>
      <c r="Y238" s="226">
        <f>X238*K238</f>
        <v>0</v>
      </c>
      <c r="Z238" s="226">
        <v>0</v>
      </c>
      <c r="AA238" s="227">
        <f>Z238*K238</f>
        <v>0</v>
      </c>
      <c r="AR238" s="20" t="s">
        <v>173</v>
      </c>
      <c r="AT238" s="20" t="s">
        <v>161</v>
      </c>
      <c r="AU238" s="20" t="s">
        <v>84</v>
      </c>
      <c r="AY238" s="20" t="s">
        <v>160</v>
      </c>
      <c r="BE238" s="140">
        <f>IF(U238="základní",N238,0)</f>
        <v>0</v>
      </c>
      <c r="BF238" s="140">
        <f>IF(U238="snížená",N238,0)</f>
        <v>0</v>
      </c>
      <c r="BG238" s="140">
        <f>IF(U238="zákl. přenesená",N238,0)</f>
        <v>0</v>
      </c>
      <c r="BH238" s="140">
        <f>IF(U238="sníž. přenesená",N238,0)</f>
        <v>0</v>
      </c>
      <c r="BI238" s="140">
        <f>IF(U238="nulová",N238,0)</f>
        <v>0</v>
      </c>
      <c r="BJ238" s="20" t="s">
        <v>84</v>
      </c>
      <c r="BK238" s="140">
        <f>ROUND(L238*K238,2)</f>
        <v>0</v>
      </c>
      <c r="BL238" s="20" t="s">
        <v>173</v>
      </c>
      <c r="BM238" s="20" t="s">
        <v>986</v>
      </c>
    </row>
    <row r="239" s="1" customFormat="1" ht="16.5" customHeight="1">
      <c r="B239" s="44"/>
      <c r="C239" s="217" t="s">
        <v>595</v>
      </c>
      <c r="D239" s="217" t="s">
        <v>161</v>
      </c>
      <c r="E239" s="218" t="s">
        <v>987</v>
      </c>
      <c r="F239" s="219" t="s">
        <v>988</v>
      </c>
      <c r="G239" s="219"/>
      <c r="H239" s="219"/>
      <c r="I239" s="219"/>
      <c r="J239" s="220" t="s">
        <v>489</v>
      </c>
      <c r="K239" s="221">
        <v>1</v>
      </c>
      <c r="L239" s="222">
        <v>0</v>
      </c>
      <c r="M239" s="223"/>
      <c r="N239" s="224">
        <f>ROUND(L239*K239,2)</f>
        <v>0</v>
      </c>
      <c r="O239" s="224"/>
      <c r="P239" s="224"/>
      <c r="Q239" s="224"/>
      <c r="R239" s="46"/>
      <c r="T239" s="225" t="s">
        <v>22</v>
      </c>
      <c r="U239" s="54" t="s">
        <v>41</v>
      </c>
      <c r="V239" s="45"/>
      <c r="W239" s="226">
        <f>V239*K239</f>
        <v>0</v>
      </c>
      <c r="X239" s="226">
        <v>0</v>
      </c>
      <c r="Y239" s="226">
        <f>X239*K239</f>
        <v>0</v>
      </c>
      <c r="Z239" s="226">
        <v>0</v>
      </c>
      <c r="AA239" s="227">
        <f>Z239*K239</f>
        <v>0</v>
      </c>
      <c r="AR239" s="20" t="s">
        <v>173</v>
      </c>
      <c r="AT239" s="20" t="s">
        <v>161</v>
      </c>
      <c r="AU239" s="20" t="s">
        <v>84</v>
      </c>
      <c r="AY239" s="20" t="s">
        <v>160</v>
      </c>
      <c r="BE239" s="140">
        <f>IF(U239="základní",N239,0)</f>
        <v>0</v>
      </c>
      <c r="BF239" s="140">
        <f>IF(U239="snížená",N239,0)</f>
        <v>0</v>
      </c>
      <c r="BG239" s="140">
        <f>IF(U239="zákl. přenesená",N239,0)</f>
        <v>0</v>
      </c>
      <c r="BH239" s="140">
        <f>IF(U239="sníž. přenesená",N239,0)</f>
        <v>0</v>
      </c>
      <c r="BI239" s="140">
        <f>IF(U239="nulová",N239,0)</f>
        <v>0</v>
      </c>
      <c r="BJ239" s="20" t="s">
        <v>84</v>
      </c>
      <c r="BK239" s="140">
        <f>ROUND(L239*K239,2)</f>
        <v>0</v>
      </c>
      <c r="BL239" s="20" t="s">
        <v>173</v>
      </c>
      <c r="BM239" s="20" t="s">
        <v>989</v>
      </c>
    </row>
    <row r="240" s="1" customFormat="1" ht="49.92" customHeight="1">
      <c r="B240" s="44"/>
      <c r="C240" s="45"/>
      <c r="D240" s="205" t="s">
        <v>177</v>
      </c>
      <c r="E240" s="45"/>
      <c r="F240" s="45"/>
      <c r="G240" s="45"/>
      <c r="H240" s="45"/>
      <c r="I240" s="45"/>
      <c r="J240" s="45"/>
      <c r="K240" s="45"/>
      <c r="L240" s="45"/>
      <c r="M240" s="45"/>
      <c r="N240" s="230">
        <f>BK240</f>
        <v>0</v>
      </c>
      <c r="O240" s="231"/>
      <c r="P240" s="231"/>
      <c r="Q240" s="231"/>
      <c r="R240" s="46"/>
      <c r="T240" s="191"/>
      <c r="U240" s="70"/>
      <c r="V240" s="70"/>
      <c r="W240" s="70"/>
      <c r="X240" s="70"/>
      <c r="Y240" s="70"/>
      <c r="Z240" s="70"/>
      <c r="AA240" s="72"/>
      <c r="AT240" s="20" t="s">
        <v>75</v>
      </c>
      <c r="AU240" s="20" t="s">
        <v>76</v>
      </c>
      <c r="AY240" s="20" t="s">
        <v>178</v>
      </c>
      <c r="BK240" s="140">
        <v>0</v>
      </c>
    </row>
    <row r="241" s="1" customFormat="1" ht="6.96" customHeight="1">
      <c r="B241" s="73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5"/>
    </row>
  </sheetData>
  <sheetProtection sheet="1" formatColumns="0" formatRows="0" objects="1" scenarios="1" spinCount="10" saltValue="xkoFjQiB1A/MiTBJqUQsjIZeNotovCBiqgrV/nVBaUcP//6of+j8n+TG/KgKGTzXK403BiBVHlAXgIHr4yPuBg==" hashValue="fW/xq/JWV/hqA3It3N4KiEfGIRMLRJU5mkMZ2EL1XVRrGPDRvP63UMeLkYM95donL2EY6ePdPGXQ5y9tAwibDQ==" algorithmName="SHA-512" password="CC35"/>
  <mergeCells count="38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N129:Q129"/>
    <mergeCell ref="N130:Q130"/>
    <mergeCell ref="N135:Q135"/>
    <mergeCell ref="N140:Q140"/>
    <mergeCell ref="N145:Q145"/>
    <mergeCell ref="N158:Q158"/>
    <mergeCell ref="N170:Q170"/>
    <mergeCell ref="N178:Q178"/>
    <mergeCell ref="N186:Q186"/>
    <mergeCell ref="N197:Q197"/>
    <mergeCell ref="N209:Q209"/>
    <mergeCell ref="N213:Q213"/>
    <mergeCell ref="N217:Q217"/>
    <mergeCell ref="N225:Q225"/>
    <mergeCell ref="N232:Q232"/>
    <mergeCell ref="N240:Q240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8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1"/>
      <c r="B1" s="11"/>
      <c r="C1" s="11"/>
      <c r="D1" s="12" t="s">
        <v>1</v>
      </c>
      <c r="E1" s="11"/>
      <c r="F1" s="13" t="s">
        <v>116</v>
      </c>
      <c r="G1" s="13"/>
      <c r="H1" s="152" t="s">
        <v>117</v>
      </c>
      <c r="I1" s="152"/>
      <c r="J1" s="152"/>
      <c r="K1" s="152"/>
      <c r="L1" s="13" t="s">
        <v>118</v>
      </c>
      <c r="M1" s="11"/>
      <c r="N1" s="11"/>
      <c r="O1" s="12" t="s">
        <v>119</v>
      </c>
      <c r="P1" s="11"/>
      <c r="Q1" s="11"/>
      <c r="R1" s="11"/>
      <c r="S1" s="13" t="s">
        <v>120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100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121</v>
      </c>
    </row>
    <row r="4" ht="36.96" customHeight="1">
      <c r="B4" s="24"/>
      <c r="C4" s="25" t="s">
        <v>122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ht="25.44" customHeight="1">
      <c r="B6" s="24"/>
      <c r="C6" s="29"/>
      <c r="D6" s="36" t="s">
        <v>19</v>
      </c>
      <c r="E6" s="29"/>
      <c r="F6" s="153" t="str">
        <f>'Rekapitulace stavby'!K6</f>
        <v>Odvětrání svářecích pracovišť na odloučeném pracovišti Tehov 39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="1" customFormat="1" ht="32.88" customHeight="1">
      <c r="B7" s="44"/>
      <c r="C7" s="45"/>
      <c r="D7" s="33" t="s">
        <v>123</v>
      </c>
      <c r="E7" s="45"/>
      <c r="F7" s="34" t="s">
        <v>990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6" t="s">
        <v>21</v>
      </c>
      <c r="E8" s="45"/>
      <c r="F8" s="31" t="s">
        <v>22</v>
      </c>
      <c r="G8" s="45"/>
      <c r="H8" s="45"/>
      <c r="I8" s="45"/>
      <c r="J8" s="45"/>
      <c r="K8" s="45"/>
      <c r="L8" s="45"/>
      <c r="M8" s="36" t="s">
        <v>23</v>
      </c>
      <c r="N8" s="45"/>
      <c r="O8" s="31" t="s">
        <v>22</v>
      </c>
      <c r="P8" s="45"/>
      <c r="Q8" s="45"/>
      <c r="R8" s="46"/>
    </row>
    <row r="9" s="1" customFormat="1" ht="14.4" customHeight="1">
      <c r="B9" s="44"/>
      <c r="C9" s="45"/>
      <c r="D9" s="36" t="s">
        <v>24</v>
      </c>
      <c r="E9" s="45"/>
      <c r="F9" s="31" t="s">
        <v>25</v>
      </c>
      <c r="G9" s="45"/>
      <c r="H9" s="45"/>
      <c r="I9" s="45"/>
      <c r="J9" s="45"/>
      <c r="K9" s="45"/>
      <c r="L9" s="45"/>
      <c r="M9" s="36" t="s">
        <v>26</v>
      </c>
      <c r="N9" s="45"/>
      <c r="O9" s="154" t="str">
        <f>'Rekapitulace stavby'!AN8</f>
        <v>2. 3. 2018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6" t="s">
        <v>28</v>
      </c>
      <c r="E11" s="45"/>
      <c r="F11" s="45"/>
      <c r="G11" s="45"/>
      <c r="H11" s="45"/>
      <c r="I11" s="45"/>
      <c r="J11" s="45"/>
      <c r="K11" s="45"/>
      <c r="L11" s="45"/>
      <c r="M11" s="36" t="s">
        <v>29</v>
      </c>
      <c r="N11" s="45"/>
      <c r="O11" s="31" t="str">
        <f>IF('Rekapitulace stavby'!AN10="","",'Rekapitulace stavby'!AN10)</f>
        <v/>
      </c>
      <c r="P11" s="31"/>
      <c r="Q11" s="45"/>
      <c r="R11" s="46"/>
    </row>
    <row r="12" s="1" customFormat="1" ht="18" customHeight="1">
      <c r="B12" s="44"/>
      <c r="C12" s="45"/>
      <c r="D12" s="45"/>
      <c r="E12" s="31" t="str">
        <f>IF('Rekapitulace stavby'!E11="","",'Rekapitulace stavby'!E11)</f>
        <v xml:space="preserve"> </v>
      </c>
      <c r="F12" s="45"/>
      <c r="G12" s="45"/>
      <c r="H12" s="45"/>
      <c r="I12" s="45"/>
      <c r="J12" s="45"/>
      <c r="K12" s="45"/>
      <c r="L12" s="45"/>
      <c r="M12" s="36" t="s">
        <v>30</v>
      </c>
      <c r="N12" s="45"/>
      <c r="O12" s="31" t="str">
        <f>IF('Rekapitulace stavby'!AN11="","",'Rekapitulace stavby'!AN11)</f>
        <v/>
      </c>
      <c r="P12" s="31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6" t="s">
        <v>31</v>
      </c>
      <c r="E14" s="45"/>
      <c r="F14" s="45"/>
      <c r="G14" s="45"/>
      <c r="H14" s="45"/>
      <c r="I14" s="45"/>
      <c r="J14" s="45"/>
      <c r="K14" s="45"/>
      <c r="L14" s="45"/>
      <c r="M14" s="36" t="s">
        <v>29</v>
      </c>
      <c r="N14" s="45"/>
      <c r="O14" s="37" t="str">
        <f>IF('Rekapitulace stavby'!AN13="","",'Rekapitulace stavby'!AN13)</f>
        <v>Vyplň údaj</v>
      </c>
      <c r="P14" s="31"/>
      <c r="Q14" s="45"/>
      <c r="R14" s="46"/>
    </row>
    <row r="15" s="1" customFormat="1" ht="18" customHeight="1">
      <c r="B15" s="44"/>
      <c r="C15" s="45"/>
      <c r="D15" s="45"/>
      <c r="E15" s="37" t="str">
        <f>IF('Rekapitulace stavby'!E14="","",'Rekapitulace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30</v>
      </c>
      <c r="N15" s="45"/>
      <c r="O15" s="37" t="str">
        <f>IF('Rekapitulace stavby'!AN14="","",'Rekapitulace stavby'!AN14)</f>
        <v>Vyplň údaj</v>
      </c>
      <c r="P15" s="31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6" t="s">
        <v>33</v>
      </c>
      <c r="E17" s="45"/>
      <c r="F17" s="45"/>
      <c r="G17" s="45"/>
      <c r="H17" s="45"/>
      <c r="I17" s="45"/>
      <c r="J17" s="45"/>
      <c r="K17" s="45"/>
      <c r="L17" s="45"/>
      <c r="M17" s="36" t="s">
        <v>29</v>
      </c>
      <c r="N17" s="45"/>
      <c r="O17" s="31" t="str">
        <f>IF('Rekapitulace stavby'!AN16="","",'Rekapitulace stavby'!AN16)</f>
        <v/>
      </c>
      <c r="P17" s="31"/>
      <c r="Q17" s="45"/>
      <c r="R17" s="46"/>
    </row>
    <row r="18" s="1" customFormat="1" ht="18" customHeight="1">
      <c r="B18" s="44"/>
      <c r="C18" s="45"/>
      <c r="D18" s="45"/>
      <c r="E18" s="31" t="str">
        <f>IF('Rekapitulace stavby'!E17="","",'Rekapitulace stavby'!E17)</f>
        <v xml:space="preserve"> </v>
      </c>
      <c r="F18" s="45"/>
      <c r="G18" s="45"/>
      <c r="H18" s="45"/>
      <c r="I18" s="45"/>
      <c r="J18" s="45"/>
      <c r="K18" s="45"/>
      <c r="L18" s="45"/>
      <c r="M18" s="36" t="s">
        <v>30</v>
      </c>
      <c r="N18" s="45"/>
      <c r="O18" s="31" t="str">
        <f>IF('Rekapitulace stavby'!AN17="","",'Rekapitulace stavby'!AN17)</f>
        <v/>
      </c>
      <c r="P18" s="31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6" t="s">
        <v>35</v>
      </c>
      <c r="E20" s="45"/>
      <c r="F20" s="45"/>
      <c r="G20" s="45"/>
      <c r="H20" s="45"/>
      <c r="I20" s="45"/>
      <c r="J20" s="45"/>
      <c r="K20" s="45"/>
      <c r="L20" s="45"/>
      <c r="M20" s="36" t="s">
        <v>29</v>
      </c>
      <c r="N20" s="45"/>
      <c r="O20" s="31" t="str">
        <f>IF('Rekapitulace stavby'!AN19="","",'Rekapitulace stavby'!AN19)</f>
        <v/>
      </c>
      <c r="P20" s="31"/>
      <c r="Q20" s="45"/>
      <c r="R20" s="46"/>
    </row>
    <row r="21" s="1" customFormat="1" ht="18" customHeight="1">
      <c r="B21" s="44"/>
      <c r="C21" s="45"/>
      <c r="D21" s="45"/>
      <c r="E21" s="31" t="str">
        <f>IF('Rekapitulace stavby'!E20="","",'Rekapitulace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30</v>
      </c>
      <c r="N21" s="45"/>
      <c r="O21" s="31" t="str">
        <f>IF('Rekapitulace stavby'!AN20="","",'Rekapitulace stavby'!AN20)</f>
        <v/>
      </c>
      <c r="P21" s="31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6" t="s">
        <v>36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40" t="s">
        <v>22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56" t="s">
        <v>125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="1" customFormat="1" ht="14.4" customHeight="1">
      <c r="B28" s="44"/>
      <c r="C28" s="45"/>
      <c r="D28" s="42" t="s">
        <v>110</v>
      </c>
      <c r="E28" s="45"/>
      <c r="F28" s="45"/>
      <c r="G28" s="45"/>
      <c r="H28" s="45"/>
      <c r="I28" s="45"/>
      <c r="J28" s="45"/>
      <c r="K28" s="45"/>
      <c r="L28" s="45"/>
      <c r="M28" s="43">
        <f>N90</f>
        <v>0</v>
      </c>
      <c r="N28" s="43"/>
      <c r="O28" s="43"/>
      <c r="P28" s="43"/>
      <c r="Q28" s="45"/>
      <c r="R28" s="46"/>
    </row>
    <row r="29" s="1" customFormat="1" ht="6.9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="1" customFormat="1" ht="25.44" customHeight="1">
      <c r="B30" s="44"/>
      <c r="C30" s="45"/>
      <c r="D30" s="157" t="s">
        <v>39</v>
      </c>
      <c r="E30" s="45"/>
      <c r="F30" s="45"/>
      <c r="G30" s="45"/>
      <c r="H30" s="45"/>
      <c r="I30" s="45"/>
      <c r="J30" s="45"/>
      <c r="K30" s="45"/>
      <c r="L30" s="45"/>
      <c r="M30" s="158">
        <f>ROUND(M27+M28,2)</f>
        <v>0</v>
      </c>
      <c r="N30" s="45"/>
      <c r="O30" s="45"/>
      <c r="P30" s="45"/>
      <c r="Q30" s="45"/>
      <c r="R30" s="46"/>
    </row>
    <row r="31" s="1" customFormat="1" ht="6.96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="1" customFormat="1" ht="14.4" customHeight="1">
      <c r="B32" s="44"/>
      <c r="C32" s="45"/>
      <c r="D32" s="52" t="s">
        <v>40</v>
      </c>
      <c r="E32" s="52" t="s">
        <v>41</v>
      </c>
      <c r="F32" s="53">
        <v>0.20999999999999999</v>
      </c>
      <c r="G32" s="159" t="s">
        <v>42</v>
      </c>
      <c r="H32" s="160">
        <f>(SUM(BE90:BE97)+SUM(BE115:BE144))</f>
        <v>0</v>
      </c>
      <c r="I32" s="45"/>
      <c r="J32" s="45"/>
      <c r="K32" s="45"/>
      <c r="L32" s="45"/>
      <c r="M32" s="160">
        <f>ROUND((SUM(BE90:BE97)+SUM(BE115:BE144)), 2)*F32</f>
        <v>0</v>
      </c>
      <c r="N32" s="45"/>
      <c r="O32" s="45"/>
      <c r="P32" s="45"/>
      <c r="Q32" s="45"/>
      <c r="R32" s="46"/>
    </row>
    <row r="33" s="1" customFormat="1" ht="14.4" customHeight="1">
      <c r="B33" s="44"/>
      <c r="C33" s="45"/>
      <c r="D33" s="45"/>
      <c r="E33" s="52" t="s">
        <v>43</v>
      </c>
      <c r="F33" s="53">
        <v>0.14999999999999999</v>
      </c>
      <c r="G33" s="159" t="s">
        <v>42</v>
      </c>
      <c r="H33" s="160">
        <f>(SUM(BF90:BF97)+SUM(BF115:BF144))</f>
        <v>0</v>
      </c>
      <c r="I33" s="45"/>
      <c r="J33" s="45"/>
      <c r="K33" s="45"/>
      <c r="L33" s="45"/>
      <c r="M33" s="160">
        <f>ROUND((SUM(BF90:BF97)+SUM(BF115:BF144)), 2)*F33</f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44</v>
      </c>
      <c r="F34" s="53">
        <v>0.20999999999999999</v>
      </c>
      <c r="G34" s="159" t="s">
        <v>42</v>
      </c>
      <c r="H34" s="160">
        <f>(SUM(BG90:BG97)+SUM(BG115:BG144))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45</v>
      </c>
      <c r="F35" s="53">
        <v>0.14999999999999999</v>
      </c>
      <c r="G35" s="159" t="s">
        <v>42</v>
      </c>
      <c r="H35" s="160">
        <f>(SUM(BH90:BH97)+SUM(BH115:BH144))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46</v>
      </c>
      <c r="F36" s="53">
        <v>0</v>
      </c>
      <c r="G36" s="159" t="s">
        <v>42</v>
      </c>
      <c r="H36" s="160">
        <f>(SUM(BI90:BI97)+SUM(BI115:BI144))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="1" customFormat="1" ht="6.96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="1" customFormat="1" ht="25.44" customHeight="1">
      <c r="B38" s="44"/>
      <c r="C38" s="149"/>
      <c r="D38" s="161" t="s">
        <v>47</v>
      </c>
      <c r="E38" s="101"/>
      <c r="F38" s="101"/>
      <c r="G38" s="162" t="s">
        <v>48</v>
      </c>
      <c r="H38" s="163" t="s">
        <v>49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50</v>
      </c>
      <c r="E50" s="65"/>
      <c r="F50" s="65"/>
      <c r="G50" s="65"/>
      <c r="H50" s="66"/>
      <c r="I50" s="45"/>
      <c r="J50" s="64" t="s">
        <v>51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52</v>
      </c>
      <c r="E59" s="70"/>
      <c r="F59" s="70"/>
      <c r="G59" s="71" t="s">
        <v>53</v>
      </c>
      <c r="H59" s="72"/>
      <c r="I59" s="45"/>
      <c r="J59" s="69" t="s">
        <v>52</v>
      </c>
      <c r="K59" s="70"/>
      <c r="L59" s="70"/>
      <c r="M59" s="70"/>
      <c r="N59" s="71" t="s">
        <v>53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54</v>
      </c>
      <c r="E61" s="65"/>
      <c r="F61" s="65"/>
      <c r="G61" s="65"/>
      <c r="H61" s="66"/>
      <c r="I61" s="45"/>
      <c r="J61" s="64" t="s">
        <v>55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52</v>
      </c>
      <c r="E70" s="70"/>
      <c r="F70" s="70"/>
      <c r="G70" s="71" t="s">
        <v>53</v>
      </c>
      <c r="H70" s="72"/>
      <c r="I70" s="45"/>
      <c r="J70" s="69" t="s">
        <v>52</v>
      </c>
      <c r="K70" s="70"/>
      <c r="L70" s="70"/>
      <c r="M70" s="70"/>
      <c r="N70" s="71" t="s">
        <v>53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="1" customFormat="1" ht="36.96" customHeight="1">
      <c r="B76" s="44"/>
      <c r="C76" s="25" t="s">
        <v>126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="1" customFormat="1" ht="30" customHeight="1">
      <c r="B78" s="44"/>
      <c r="C78" s="36" t="s">
        <v>19</v>
      </c>
      <c r="D78" s="45"/>
      <c r="E78" s="45"/>
      <c r="F78" s="153" t="str">
        <f>F6</f>
        <v>Odvětrání svářecích pracovišť na odloučeném pracovišti Tehov 39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="1" customFormat="1" ht="36.96" customHeight="1">
      <c r="B79" s="44"/>
      <c r="C79" s="83" t="s">
        <v>123</v>
      </c>
      <c r="D79" s="45"/>
      <c r="E79" s="45"/>
      <c r="F79" s="85" t="str">
        <f>F7</f>
        <v>06 - MaR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="1" customFormat="1" ht="18" customHeight="1">
      <c r="B81" s="44"/>
      <c r="C81" s="36" t="s">
        <v>24</v>
      </c>
      <c r="D81" s="45"/>
      <c r="E81" s="45"/>
      <c r="F81" s="31" t="str">
        <f>F9</f>
        <v xml:space="preserve"> </v>
      </c>
      <c r="G81" s="45"/>
      <c r="H81" s="45"/>
      <c r="I81" s="45"/>
      <c r="J81" s="45"/>
      <c r="K81" s="36" t="s">
        <v>26</v>
      </c>
      <c r="L81" s="45"/>
      <c r="M81" s="88" t="str">
        <f>IF(O9="","",O9)</f>
        <v>2. 3. 2018</v>
      </c>
      <c r="N81" s="88"/>
      <c r="O81" s="88"/>
      <c r="P81" s="88"/>
      <c r="Q81" s="45"/>
      <c r="R81" s="46"/>
      <c r="T81" s="169"/>
      <c r="U81" s="169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="1" customFormat="1">
      <c r="B83" s="44"/>
      <c r="C83" s="36" t="s">
        <v>28</v>
      </c>
      <c r="D83" s="45"/>
      <c r="E83" s="45"/>
      <c r="F83" s="31" t="str">
        <f>E12</f>
        <v xml:space="preserve"> </v>
      </c>
      <c r="G83" s="45"/>
      <c r="H83" s="45"/>
      <c r="I83" s="45"/>
      <c r="J83" s="45"/>
      <c r="K83" s="36" t="s">
        <v>33</v>
      </c>
      <c r="L83" s="45"/>
      <c r="M83" s="31" t="str">
        <f>E18</f>
        <v xml:space="preserve"> </v>
      </c>
      <c r="N83" s="31"/>
      <c r="O83" s="31"/>
      <c r="P83" s="31"/>
      <c r="Q83" s="31"/>
      <c r="R83" s="46"/>
      <c r="T83" s="169"/>
      <c r="U83" s="169"/>
    </row>
    <row r="84" s="1" customFormat="1" ht="14.4" customHeight="1">
      <c r="B84" s="44"/>
      <c r="C84" s="36" t="s">
        <v>31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35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="1" customFormat="1" ht="29.28" customHeight="1">
      <c r="B86" s="44"/>
      <c r="C86" s="170" t="s">
        <v>127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128</v>
      </c>
      <c r="O86" s="149"/>
      <c r="P86" s="149"/>
      <c r="Q86" s="149"/>
      <c r="R86" s="46"/>
      <c r="T86" s="169"/>
      <c r="U86" s="169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="1" customFormat="1" ht="29.28" customHeight="1">
      <c r="B88" s="44"/>
      <c r="C88" s="171" t="s">
        <v>129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N115</f>
        <v>0</v>
      </c>
      <c r="O88" s="172"/>
      <c r="P88" s="172"/>
      <c r="Q88" s="172"/>
      <c r="R88" s="46"/>
      <c r="T88" s="169"/>
      <c r="U88" s="169"/>
      <c r="AU88" s="20" t="s">
        <v>130</v>
      </c>
    </row>
    <row r="89" s="1" customFormat="1" ht="21.84" customHeight="1">
      <c r="B89" s="44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6"/>
      <c r="T89" s="169"/>
      <c r="U89" s="169"/>
    </row>
    <row r="90" s="1" customFormat="1" ht="29.28" customHeight="1">
      <c r="B90" s="44"/>
      <c r="C90" s="171" t="s">
        <v>136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172">
        <f>ROUND(N91+N92+N93+N94+N95+N96,2)</f>
        <v>0</v>
      </c>
      <c r="O90" s="183"/>
      <c r="P90" s="183"/>
      <c r="Q90" s="183"/>
      <c r="R90" s="46"/>
      <c r="T90" s="184"/>
      <c r="U90" s="185" t="s">
        <v>40</v>
      </c>
    </row>
    <row r="91" s="1" customFormat="1" ht="18" customHeight="1">
      <c r="B91" s="44"/>
      <c r="C91" s="45"/>
      <c r="D91" s="141" t="s">
        <v>137</v>
      </c>
      <c r="E91" s="134"/>
      <c r="F91" s="134"/>
      <c r="G91" s="134"/>
      <c r="H91" s="134"/>
      <c r="I91" s="45"/>
      <c r="J91" s="45"/>
      <c r="K91" s="45"/>
      <c r="L91" s="45"/>
      <c r="M91" s="45"/>
      <c r="N91" s="135">
        <f>ROUND(N88*T91,2)</f>
        <v>0</v>
      </c>
      <c r="O91" s="136"/>
      <c r="P91" s="136"/>
      <c r="Q91" s="136"/>
      <c r="R91" s="46"/>
      <c r="S91" s="186"/>
      <c r="T91" s="187"/>
      <c r="U91" s="188" t="s">
        <v>41</v>
      </c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9" t="s">
        <v>138</v>
      </c>
      <c r="AZ91" s="186"/>
      <c r="BA91" s="186"/>
      <c r="BB91" s="186"/>
      <c r="BC91" s="186"/>
      <c r="BD91" s="186"/>
      <c r="BE91" s="190">
        <f>IF(U91="základní",N91,0)</f>
        <v>0</v>
      </c>
      <c r="BF91" s="190">
        <f>IF(U91="snížená",N91,0)</f>
        <v>0</v>
      </c>
      <c r="BG91" s="190">
        <f>IF(U91="zákl. přenesená",N91,0)</f>
        <v>0</v>
      </c>
      <c r="BH91" s="190">
        <f>IF(U91="sníž. přenesená",N91,0)</f>
        <v>0</v>
      </c>
      <c r="BI91" s="190">
        <f>IF(U91="nulová",N91,0)</f>
        <v>0</v>
      </c>
      <c r="BJ91" s="189" t="s">
        <v>84</v>
      </c>
      <c r="BK91" s="186"/>
      <c r="BL91" s="186"/>
      <c r="BM91" s="186"/>
    </row>
    <row r="92" s="1" customFormat="1" ht="18" customHeight="1">
      <c r="B92" s="44"/>
      <c r="C92" s="45"/>
      <c r="D92" s="141" t="s">
        <v>139</v>
      </c>
      <c r="E92" s="134"/>
      <c r="F92" s="134"/>
      <c r="G92" s="134"/>
      <c r="H92" s="134"/>
      <c r="I92" s="45"/>
      <c r="J92" s="45"/>
      <c r="K92" s="45"/>
      <c r="L92" s="45"/>
      <c r="M92" s="45"/>
      <c r="N92" s="135">
        <f>ROUND(N88*T92,2)</f>
        <v>0</v>
      </c>
      <c r="O92" s="136"/>
      <c r="P92" s="136"/>
      <c r="Q92" s="136"/>
      <c r="R92" s="46"/>
      <c r="S92" s="186"/>
      <c r="T92" s="187"/>
      <c r="U92" s="188" t="s">
        <v>41</v>
      </c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9" t="s">
        <v>138</v>
      </c>
      <c r="AZ92" s="186"/>
      <c r="BA92" s="186"/>
      <c r="BB92" s="186"/>
      <c r="BC92" s="186"/>
      <c r="BD92" s="186"/>
      <c r="BE92" s="190">
        <f>IF(U92="základní",N92,0)</f>
        <v>0</v>
      </c>
      <c r="BF92" s="190">
        <f>IF(U92="snížená",N92,0)</f>
        <v>0</v>
      </c>
      <c r="BG92" s="190">
        <f>IF(U92="zákl. přenesená",N92,0)</f>
        <v>0</v>
      </c>
      <c r="BH92" s="190">
        <f>IF(U92="sníž. přenesená",N92,0)</f>
        <v>0</v>
      </c>
      <c r="BI92" s="190">
        <f>IF(U92="nulová",N92,0)</f>
        <v>0</v>
      </c>
      <c r="BJ92" s="189" t="s">
        <v>84</v>
      </c>
      <c r="BK92" s="186"/>
      <c r="BL92" s="186"/>
      <c r="BM92" s="186"/>
    </row>
    <row r="93" s="1" customFormat="1" ht="18" customHeight="1">
      <c r="B93" s="44"/>
      <c r="C93" s="45"/>
      <c r="D93" s="141" t="s">
        <v>140</v>
      </c>
      <c r="E93" s="134"/>
      <c r="F93" s="134"/>
      <c r="G93" s="134"/>
      <c r="H93" s="134"/>
      <c r="I93" s="45"/>
      <c r="J93" s="45"/>
      <c r="K93" s="45"/>
      <c r="L93" s="45"/>
      <c r="M93" s="45"/>
      <c r="N93" s="135">
        <f>ROUND(N88*T93,2)</f>
        <v>0</v>
      </c>
      <c r="O93" s="136"/>
      <c r="P93" s="136"/>
      <c r="Q93" s="136"/>
      <c r="R93" s="46"/>
      <c r="S93" s="186"/>
      <c r="T93" s="187"/>
      <c r="U93" s="188" t="s">
        <v>41</v>
      </c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9" t="s">
        <v>138</v>
      </c>
      <c r="AZ93" s="186"/>
      <c r="BA93" s="186"/>
      <c r="BB93" s="186"/>
      <c r="BC93" s="186"/>
      <c r="BD93" s="186"/>
      <c r="BE93" s="190">
        <f>IF(U93="základní",N93,0)</f>
        <v>0</v>
      </c>
      <c r="BF93" s="190">
        <f>IF(U93="snížená",N93,0)</f>
        <v>0</v>
      </c>
      <c r="BG93" s="190">
        <f>IF(U93="zákl. přenesená",N93,0)</f>
        <v>0</v>
      </c>
      <c r="BH93" s="190">
        <f>IF(U93="sníž. přenesená",N93,0)</f>
        <v>0</v>
      </c>
      <c r="BI93" s="190">
        <f>IF(U93="nulová",N93,0)</f>
        <v>0</v>
      </c>
      <c r="BJ93" s="189" t="s">
        <v>84</v>
      </c>
      <c r="BK93" s="186"/>
      <c r="BL93" s="186"/>
      <c r="BM93" s="186"/>
    </row>
    <row r="94" s="1" customFormat="1" ht="18" customHeight="1">
      <c r="B94" s="44"/>
      <c r="C94" s="45"/>
      <c r="D94" s="141" t="s">
        <v>141</v>
      </c>
      <c r="E94" s="134"/>
      <c r="F94" s="134"/>
      <c r="G94" s="134"/>
      <c r="H94" s="134"/>
      <c r="I94" s="45"/>
      <c r="J94" s="45"/>
      <c r="K94" s="45"/>
      <c r="L94" s="45"/>
      <c r="M94" s="45"/>
      <c r="N94" s="135">
        <f>ROUND(N88*T94,2)</f>
        <v>0</v>
      </c>
      <c r="O94" s="136"/>
      <c r="P94" s="136"/>
      <c r="Q94" s="136"/>
      <c r="R94" s="46"/>
      <c r="S94" s="186"/>
      <c r="T94" s="187"/>
      <c r="U94" s="188" t="s">
        <v>41</v>
      </c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9" t="s">
        <v>138</v>
      </c>
      <c r="AZ94" s="186"/>
      <c r="BA94" s="186"/>
      <c r="BB94" s="186"/>
      <c r="BC94" s="186"/>
      <c r="BD94" s="186"/>
      <c r="BE94" s="190">
        <f>IF(U94="základní",N94,0)</f>
        <v>0</v>
      </c>
      <c r="BF94" s="190">
        <f>IF(U94="snížená",N94,0)</f>
        <v>0</v>
      </c>
      <c r="BG94" s="190">
        <f>IF(U94="zákl. přenesená",N94,0)</f>
        <v>0</v>
      </c>
      <c r="BH94" s="190">
        <f>IF(U94="sníž. přenesená",N94,0)</f>
        <v>0</v>
      </c>
      <c r="BI94" s="190">
        <f>IF(U94="nulová",N94,0)</f>
        <v>0</v>
      </c>
      <c r="BJ94" s="189" t="s">
        <v>84</v>
      </c>
      <c r="BK94" s="186"/>
      <c r="BL94" s="186"/>
      <c r="BM94" s="186"/>
    </row>
    <row r="95" s="1" customFormat="1" ht="18" customHeight="1">
      <c r="B95" s="44"/>
      <c r="C95" s="45"/>
      <c r="D95" s="141" t="s">
        <v>142</v>
      </c>
      <c r="E95" s="134"/>
      <c r="F95" s="134"/>
      <c r="G95" s="134"/>
      <c r="H95" s="134"/>
      <c r="I95" s="45"/>
      <c r="J95" s="45"/>
      <c r="K95" s="45"/>
      <c r="L95" s="45"/>
      <c r="M95" s="45"/>
      <c r="N95" s="135">
        <f>ROUND(N88*T95,2)</f>
        <v>0</v>
      </c>
      <c r="O95" s="136"/>
      <c r="P95" s="136"/>
      <c r="Q95" s="136"/>
      <c r="R95" s="46"/>
      <c r="S95" s="186"/>
      <c r="T95" s="187"/>
      <c r="U95" s="188" t="s">
        <v>41</v>
      </c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9" t="s">
        <v>138</v>
      </c>
      <c r="AZ95" s="186"/>
      <c r="BA95" s="186"/>
      <c r="BB95" s="186"/>
      <c r="BC95" s="186"/>
      <c r="BD95" s="186"/>
      <c r="BE95" s="190">
        <f>IF(U95="základní",N95,0)</f>
        <v>0</v>
      </c>
      <c r="BF95" s="190">
        <f>IF(U95="snížená",N95,0)</f>
        <v>0</v>
      </c>
      <c r="BG95" s="190">
        <f>IF(U95="zákl. přenesená",N95,0)</f>
        <v>0</v>
      </c>
      <c r="BH95" s="190">
        <f>IF(U95="sníž. přenesená",N95,0)</f>
        <v>0</v>
      </c>
      <c r="BI95" s="190">
        <f>IF(U95="nulová",N95,0)</f>
        <v>0</v>
      </c>
      <c r="BJ95" s="189" t="s">
        <v>84</v>
      </c>
      <c r="BK95" s="186"/>
      <c r="BL95" s="186"/>
      <c r="BM95" s="186"/>
    </row>
    <row r="96" s="1" customFormat="1" ht="18" customHeight="1">
      <c r="B96" s="44"/>
      <c r="C96" s="45"/>
      <c r="D96" s="134" t="s">
        <v>143</v>
      </c>
      <c r="E96" s="45"/>
      <c r="F96" s="45"/>
      <c r="G96" s="45"/>
      <c r="H96" s="45"/>
      <c r="I96" s="45"/>
      <c r="J96" s="45"/>
      <c r="K96" s="45"/>
      <c r="L96" s="45"/>
      <c r="M96" s="45"/>
      <c r="N96" s="135">
        <f>ROUND(N88*T96,2)</f>
        <v>0</v>
      </c>
      <c r="O96" s="136"/>
      <c r="P96" s="136"/>
      <c r="Q96" s="136"/>
      <c r="R96" s="46"/>
      <c r="S96" s="186"/>
      <c r="T96" s="191"/>
      <c r="U96" s="192" t="s">
        <v>41</v>
      </c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9" t="s">
        <v>144</v>
      </c>
      <c r="AZ96" s="186"/>
      <c r="BA96" s="186"/>
      <c r="BB96" s="186"/>
      <c r="BC96" s="186"/>
      <c r="BD96" s="186"/>
      <c r="BE96" s="190">
        <f>IF(U96="základní",N96,0)</f>
        <v>0</v>
      </c>
      <c r="BF96" s="190">
        <f>IF(U96="snížená",N96,0)</f>
        <v>0</v>
      </c>
      <c r="BG96" s="190">
        <f>IF(U96="zákl. přenesená",N96,0)</f>
        <v>0</v>
      </c>
      <c r="BH96" s="190">
        <f>IF(U96="sníž. přenesená",N96,0)</f>
        <v>0</v>
      </c>
      <c r="BI96" s="190">
        <f>IF(U96="nulová",N96,0)</f>
        <v>0</v>
      </c>
      <c r="BJ96" s="189" t="s">
        <v>84</v>
      </c>
      <c r="BK96" s="186"/>
      <c r="BL96" s="186"/>
      <c r="BM96" s="186"/>
    </row>
    <row r="97" s="1" customForma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6"/>
      <c r="T97" s="169"/>
      <c r="U97" s="169"/>
    </row>
    <row r="98" s="1" customFormat="1" ht="29.28" customHeight="1">
      <c r="B98" s="44"/>
      <c r="C98" s="148" t="s">
        <v>115</v>
      </c>
      <c r="D98" s="149"/>
      <c r="E98" s="149"/>
      <c r="F98" s="149"/>
      <c r="G98" s="149"/>
      <c r="H98" s="149"/>
      <c r="I98" s="149"/>
      <c r="J98" s="149"/>
      <c r="K98" s="149"/>
      <c r="L98" s="150">
        <f>ROUND(SUM(N88+N90),2)</f>
        <v>0</v>
      </c>
      <c r="M98" s="150"/>
      <c r="N98" s="150"/>
      <c r="O98" s="150"/>
      <c r="P98" s="150"/>
      <c r="Q98" s="150"/>
      <c r="R98" s="46"/>
      <c r="T98" s="169"/>
      <c r="U98" s="169"/>
    </row>
    <row r="99" s="1" customFormat="1" ht="6.96" customHeight="1">
      <c r="B99" s="73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5"/>
      <c r="T99" s="169"/>
      <c r="U99" s="169"/>
    </row>
    <row r="103" s="1" customFormat="1" ht="6.96" customHeight="1">
      <c r="B103" s="76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8"/>
    </row>
    <row r="104" s="1" customFormat="1" ht="36.96" customHeight="1">
      <c r="B104" s="44"/>
      <c r="C104" s="25" t="s">
        <v>145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6"/>
    </row>
    <row r="105" s="1" customFormat="1" ht="6.96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6" s="1" customFormat="1" ht="30" customHeight="1">
      <c r="B106" s="44"/>
      <c r="C106" s="36" t="s">
        <v>19</v>
      </c>
      <c r="D106" s="45"/>
      <c r="E106" s="45"/>
      <c r="F106" s="153" t="str">
        <f>F6</f>
        <v>Odvětrání svářecích pracovišť na odloučeném pracovišti Tehov 39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45"/>
      <c r="R106" s="46"/>
    </row>
    <row r="107" s="1" customFormat="1" ht="36.96" customHeight="1">
      <c r="B107" s="44"/>
      <c r="C107" s="83" t="s">
        <v>123</v>
      </c>
      <c r="D107" s="45"/>
      <c r="E107" s="45"/>
      <c r="F107" s="85" t="str">
        <f>F7</f>
        <v>06 - MaR</v>
      </c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08" s="1" customFormat="1" ht="6.96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="1" customFormat="1" ht="18" customHeight="1">
      <c r="B109" s="44"/>
      <c r="C109" s="36" t="s">
        <v>24</v>
      </c>
      <c r="D109" s="45"/>
      <c r="E109" s="45"/>
      <c r="F109" s="31" t="str">
        <f>F9</f>
        <v xml:space="preserve"> </v>
      </c>
      <c r="G109" s="45"/>
      <c r="H109" s="45"/>
      <c r="I109" s="45"/>
      <c r="J109" s="45"/>
      <c r="K109" s="36" t="s">
        <v>26</v>
      </c>
      <c r="L109" s="45"/>
      <c r="M109" s="88" t="str">
        <f>IF(O9="","",O9)</f>
        <v>2. 3. 2018</v>
      </c>
      <c r="N109" s="88"/>
      <c r="O109" s="88"/>
      <c r="P109" s="88"/>
      <c r="Q109" s="45"/>
      <c r="R109" s="46"/>
    </row>
    <row r="110" s="1" customFormat="1" ht="6.96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="1" customFormat="1">
      <c r="B111" s="44"/>
      <c r="C111" s="36" t="s">
        <v>28</v>
      </c>
      <c r="D111" s="45"/>
      <c r="E111" s="45"/>
      <c r="F111" s="31" t="str">
        <f>E12</f>
        <v xml:space="preserve"> </v>
      </c>
      <c r="G111" s="45"/>
      <c r="H111" s="45"/>
      <c r="I111" s="45"/>
      <c r="J111" s="45"/>
      <c r="K111" s="36" t="s">
        <v>33</v>
      </c>
      <c r="L111" s="45"/>
      <c r="M111" s="31" t="str">
        <f>E18</f>
        <v xml:space="preserve"> </v>
      </c>
      <c r="N111" s="31"/>
      <c r="O111" s="31"/>
      <c r="P111" s="31"/>
      <c r="Q111" s="31"/>
      <c r="R111" s="46"/>
    </row>
    <row r="112" s="1" customFormat="1" ht="14.4" customHeight="1">
      <c r="B112" s="44"/>
      <c r="C112" s="36" t="s">
        <v>31</v>
      </c>
      <c r="D112" s="45"/>
      <c r="E112" s="45"/>
      <c r="F112" s="31" t="str">
        <f>IF(E15="","",E15)</f>
        <v>Vyplň údaj</v>
      </c>
      <c r="G112" s="45"/>
      <c r="H112" s="45"/>
      <c r="I112" s="45"/>
      <c r="J112" s="45"/>
      <c r="K112" s="36" t="s">
        <v>35</v>
      </c>
      <c r="L112" s="45"/>
      <c r="M112" s="31" t="str">
        <f>E21</f>
        <v xml:space="preserve"> </v>
      </c>
      <c r="N112" s="31"/>
      <c r="O112" s="31"/>
      <c r="P112" s="31"/>
      <c r="Q112" s="31"/>
      <c r="R112" s="46"/>
    </row>
    <row r="113" s="1" customFormat="1" ht="10.32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="8" customFormat="1" ht="29.28" customHeight="1">
      <c r="B114" s="193"/>
      <c r="C114" s="194" t="s">
        <v>146</v>
      </c>
      <c r="D114" s="195" t="s">
        <v>147</v>
      </c>
      <c r="E114" s="195" t="s">
        <v>58</v>
      </c>
      <c r="F114" s="195" t="s">
        <v>148</v>
      </c>
      <c r="G114" s="195"/>
      <c r="H114" s="195"/>
      <c r="I114" s="195"/>
      <c r="J114" s="195" t="s">
        <v>149</v>
      </c>
      <c r="K114" s="195" t="s">
        <v>150</v>
      </c>
      <c r="L114" s="195" t="s">
        <v>151</v>
      </c>
      <c r="M114" s="195"/>
      <c r="N114" s="195" t="s">
        <v>128</v>
      </c>
      <c r="O114" s="195"/>
      <c r="P114" s="195"/>
      <c r="Q114" s="196"/>
      <c r="R114" s="197"/>
      <c r="T114" s="104" t="s">
        <v>152</v>
      </c>
      <c r="U114" s="105" t="s">
        <v>40</v>
      </c>
      <c r="V114" s="105" t="s">
        <v>153</v>
      </c>
      <c r="W114" s="105" t="s">
        <v>154</v>
      </c>
      <c r="X114" s="105" t="s">
        <v>155</v>
      </c>
      <c r="Y114" s="105" t="s">
        <v>156</v>
      </c>
      <c r="Z114" s="105" t="s">
        <v>157</v>
      </c>
      <c r="AA114" s="106" t="s">
        <v>158</v>
      </c>
    </row>
    <row r="115" s="1" customFormat="1" ht="29.28" customHeight="1">
      <c r="B115" s="44"/>
      <c r="C115" s="108" t="s">
        <v>125</v>
      </c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245">
        <f>BK115</f>
        <v>0</v>
      </c>
      <c r="O115" s="246"/>
      <c r="P115" s="246"/>
      <c r="Q115" s="246"/>
      <c r="R115" s="46"/>
      <c r="T115" s="107"/>
      <c r="U115" s="65"/>
      <c r="V115" s="65"/>
      <c r="W115" s="200">
        <f>SUM(W116:W145)</f>
        <v>0</v>
      </c>
      <c r="X115" s="65"/>
      <c r="Y115" s="200">
        <f>SUM(Y116:Y145)</f>
        <v>0</v>
      </c>
      <c r="Z115" s="65"/>
      <c r="AA115" s="201">
        <f>SUM(AA116:AA145)</f>
        <v>0</v>
      </c>
      <c r="AT115" s="20" t="s">
        <v>75</v>
      </c>
      <c r="AU115" s="20" t="s">
        <v>130</v>
      </c>
      <c r="BK115" s="202">
        <f>SUM(BK116:BK145)</f>
        <v>0</v>
      </c>
    </row>
    <row r="116" s="1" customFormat="1" ht="38.25" customHeight="1">
      <c r="B116" s="44"/>
      <c r="C116" s="217" t="s">
        <v>84</v>
      </c>
      <c r="D116" s="217" t="s">
        <v>161</v>
      </c>
      <c r="E116" s="218" t="s">
        <v>777</v>
      </c>
      <c r="F116" s="219" t="s">
        <v>991</v>
      </c>
      <c r="G116" s="219"/>
      <c r="H116" s="219"/>
      <c r="I116" s="219"/>
      <c r="J116" s="220" t="s">
        <v>22</v>
      </c>
      <c r="K116" s="221">
        <v>2</v>
      </c>
      <c r="L116" s="222">
        <v>0</v>
      </c>
      <c r="M116" s="223"/>
      <c r="N116" s="224">
        <f>ROUND(L116*K116,2)</f>
        <v>0</v>
      </c>
      <c r="O116" s="224"/>
      <c r="P116" s="224"/>
      <c r="Q116" s="224"/>
      <c r="R116" s="46"/>
      <c r="T116" s="225" t="s">
        <v>22</v>
      </c>
      <c r="U116" s="54" t="s">
        <v>41</v>
      </c>
      <c r="V116" s="45"/>
      <c r="W116" s="226">
        <f>V116*K116</f>
        <v>0</v>
      </c>
      <c r="X116" s="226">
        <v>0</v>
      </c>
      <c r="Y116" s="226">
        <f>X116*K116</f>
        <v>0</v>
      </c>
      <c r="Z116" s="226">
        <v>0</v>
      </c>
      <c r="AA116" s="227">
        <f>Z116*K116</f>
        <v>0</v>
      </c>
      <c r="AR116" s="20" t="s">
        <v>173</v>
      </c>
      <c r="AT116" s="20" t="s">
        <v>161</v>
      </c>
      <c r="AU116" s="20" t="s">
        <v>76</v>
      </c>
      <c r="AY116" s="20" t="s">
        <v>160</v>
      </c>
      <c r="BE116" s="140">
        <f>IF(U116="základní",N116,0)</f>
        <v>0</v>
      </c>
      <c r="BF116" s="140">
        <f>IF(U116="snížená",N116,0)</f>
        <v>0</v>
      </c>
      <c r="BG116" s="140">
        <f>IF(U116="zákl. přenesená",N116,0)</f>
        <v>0</v>
      </c>
      <c r="BH116" s="140">
        <f>IF(U116="sníž. přenesená",N116,0)</f>
        <v>0</v>
      </c>
      <c r="BI116" s="140">
        <f>IF(U116="nulová",N116,0)</f>
        <v>0</v>
      </c>
      <c r="BJ116" s="20" t="s">
        <v>84</v>
      </c>
      <c r="BK116" s="140">
        <f>ROUND(L116*K116,2)</f>
        <v>0</v>
      </c>
      <c r="BL116" s="20" t="s">
        <v>173</v>
      </c>
      <c r="BM116" s="20" t="s">
        <v>121</v>
      </c>
    </row>
    <row r="117" s="1" customFormat="1" ht="16.5" customHeight="1">
      <c r="B117" s="44"/>
      <c r="C117" s="217" t="s">
        <v>121</v>
      </c>
      <c r="D117" s="217" t="s">
        <v>161</v>
      </c>
      <c r="E117" s="218" t="s">
        <v>779</v>
      </c>
      <c r="F117" s="219" t="s">
        <v>992</v>
      </c>
      <c r="G117" s="219"/>
      <c r="H117" s="219"/>
      <c r="I117" s="219"/>
      <c r="J117" s="220" t="s">
        <v>22</v>
      </c>
      <c r="K117" s="221">
        <v>2</v>
      </c>
      <c r="L117" s="222">
        <v>0</v>
      </c>
      <c r="M117" s="223"/>
      <c r="N117" s="224">
        <f>ROUND(L117*K117,2)</f>
        <v>0</v>
      </c>
      <c r="O117" s="224"/>
      <c r="P117" s="224"/>
      <c r="Q117" s="224"/>
      <c r="R117" s="46"/>
      <c r="T117" s="225" t="s">
        <v>22</v>
      </c>
      <c r="U117" s="54" t="s">
        <v>41</v>
      </c>
      <c r="V117" s="45"/>
      <c r="W117" s="226">
        <f>V117*K117</f>
        <v>0</v>
      </c>
      <c r="X117" s="226">
        <v>0</v>
      </c>
      <c r="Y117" s="226">
        <f>X117*K117</f>
        <v>0</v>
      </c>
      <c r="Z117" s="226">
        <v>0</v>
      </c>
      <c r="AA117" s="227">
        <f>Z117*K117</f>
        <v>0</v>
      </c>
      <c r="AR117" s="20" t="s">
        <v>173</v>
      </c>
      <c r="AT117" s="20" t="s">
        <v>161</v>
      </c>
      <c r="AU117" s="20" t="s">
        <v>76</v>
      </c>
      <c r="AY117" s="20" t="s">
        <v>160</v>
      </c>
      <c r="BE117" s="140">
        <f>IF(U117="základní",N117,0)</f>
        <v>0</v>
      </c>
      <c r="BF117" s="140">
        <f>IF(U117="snížená",N117,0)</f>
        <v>0</v>
      </c>
      <c r="BG117" s="140">
        <f>IF(U117="zákl. přenesená",N117,0)</f>
        <v>0</v>
      </c>
      <c r="BH117" s="140">
        <f>IF(U117="sníž. přenesená",N117,0)</f>
        <v>0</v>
      </c>
      <c r="BI117" s="140">
        <f>IF(U117="nulová",N117,0)</f>
        <v>0</v>
      </c>
      <c r="BJ117" s="20" t="s">
        <v>84</v>
      </c>
      <c r="BK117" s="140">
        <f>ROUND(L117*K117,2)</f>
        <v>0</v>
      </c>
      <c r="BL117" s="20" t="s">
        <v>173</v>
      </c>
      <c r="BM117" s="20" t="s">
        <v>173</v>
      </c>
    </row>
    <row r="118" s="1" customFormat="1" ht="16.5" customHeight="1">
      <c r="B118" s="44"/>
      <c r="C118" s="217" t="s">
        <v>169</v>
      </c>
      <c r="D118" s="217" t="s">
        <v>161</v>
      </c>
      <c r="E118" s="218" t="s">
        <v>781</v>
      </c>
      <c r="F118" s="219" t="s">
        <v>993</v>
      </c>
      <c r="G118" s="219"/>
      <c r="H118" s="219"/>
      <c r="I118" s="219"/>
      <c r="J118" s="220" t="s">
        <v>22</v>
      </c>
      <c r="K118" s="221">
        <v>2</v>
      </c>
      <c r="L118" s="222">
        <v>0</v>
      </c>
      <c r="M118" s="223"/>
      <c r="N118" s="224">
        <f>ROUND(L118*K118,2)</f>
        <v>0</v>
      </c>
      <c r="O118" s="224"/>
      <c r="P118" s="224"/>
      <c r="Q118" s="224"/>
      <c r="R118" s="46"/>
      <c r="T118" s="225" t="s">
        <v>22</v>
      </c>
      <c r="U118" s="54" t="s">
        <v>41</v>
      </c>
      <c r="V118" s="45"/>
      <c r="W118" s="226">
        <f>V118*K118</f>
        <v>0</v>
      </c>
      <c r="X118" s="226">
        <v>0</v>
      </c>
      <c r="Y118" s="226">
        <f>X118*K118</f>
        <v>0</v>
      </c>
      <c r="Z118" s="226">
        <v>0</v>
      </c>
      <c r="AA118" s="227">
        <f>Z118*K118</f>
        <v>0</v>
      </c>
      <c r="AR118" s="20" t="s">
        <v>173</v>
      </c>
      <c r="AT118" s="20" t="s">
        <v>161</v>
      </c>
      <c r="AU118" s="20" t="s">
        <v>76</v>
      </c>
      <c r="AY118" s="20" t="s">
        <v>160</v>
      </c>
      <c r="BE118" s="140">
        <f>IF(U118="základní",N118,0)</f>
        <v>0</v>
      </c>
      <c r="BF118" s="140">
        <f>IF(U118="snížená",N118,0)</f>
        <v>0</v>
      </c>
      <c r="BG118" s="140">
        <f>IF(U118="zákl. přenesená",N118,0)</f>
        <v>0</v>
      </c>
      <c r="BH118" s="140">
        <f>IF(U118="sníž. přenesená",N118,0)</f>
        <v>0</v>
      </c>
      <c r="BI118" s="140">
        <f>IF(U118="nulová",N118,0)</f>
        <v>0</v>
      </c>
      <c r="BJ118" s="20" t="s">
        <v>84</v>
      </c>
      <c r="BK118" s="140">
        <f>ROUND(L118*K118,2)</f>
        <v>0</v>
      </c>
      <c r="BL118" s="20" t="s">
        <v>173</v>
      </c>
      <c r="BM118" s="20" t="s">
        <v>215</v>
      </c>
    </row>
    <row r="119" s="1" customFormat="1" ht="16.5" customHeight="1">
      <c r="B119" s="44"/>
      <c r="C119" s="217" t="s">
        <v>173</v>
      </c>
      <c r="D119" s="217" t="s">
        <v>161</v>
      </c>
      <c r="E119" s="218" t="s">
        <v>783</v>
      </c>
      <c r="F119" s="219" t="s">
        <v>994</v>
      </c>
      <c r="G119" s="219"/>
      <c r="H119" s="219"/>
      <c r="I119" s="219"/>
      <c r="J119" s="220" t="s">
        <v>22</v>
      </c>
      <c r="K119" s="221">
        <v>6</v>
      </c>
      <c r="L119" s="222">
        <v>0</v>
      </c>
      <c r="M119" s="223"/>
      <c r="N119" s="224">
        <f>ROUND(L119*K119,2)</f>
        <v>0</v>
      </c>
      <c r="O119" s="224"/>
      <c r="P119" s="224"/>
      <c r="Q119" s="224"/>
      <c r="R119" s="46"/>
      <c r="T119" s="225" t="s">
        <v>22</v>
      </c>
      <c r="U119" s="54" t="s">
        <v>41</v>
      </c>
      <c r="V119" s="45"/>
      <c r="W119" s="226">
        <f>V119*K119</f>
        <v>0</v>
      </c>
      <c r="X119" s="226">
        <v>0</v>
      </c>
      <c r="Y119" s="226">
        <f>X119*K119</f>
        <v>0</v>
      </c>
      <c r="Z119" s="226">
        <v>0</v>
      </c>
      <c r="AA119" s="227">
        <f>Z119*K119</f>
        <v>0</v>
      </c>
      <c r="AR119" s="20" t="s">
        <v>173</v>
      </c>
      <c r="AT119" s="20" t="s">
        <v>161</v>
      </c>
      <c r="AU119" s="20" t="s">
        <v>76</v>
      </c>
      <c r="AY119" s="20" t="s">
        <v>160</v>
      </c>
      <c r="BE119" s="140">
        <f>IF(U119="základní",N119,0)</f>
        <v>0</v>
      </c>
      <c r="BF119" s="140">
        <f>IF(U119="snížená",N119,0)</f>
        <v>0</v>
      </c>
      <c r="BG119" s="140">
        <f>IF(U119="zákl. přenesená",N119,0)</f>
        <v>0</v>
      </c>
      <c r="BH119" s="140">
        <f>IF(U119="sníž. přenesená",N119,0)</f>
        <v>0</v>
      </c>
      <c r="BI119" s="140">
        <f>IF(U119="nulová",N119,0)</f>
        <v>0</v>
      </c>
      <c r="BJ119" s="20" t="s">
        <v>84</v>
      </c>
      <c r="BK119" s="140">
        <f>ROUND(L119*K119,2)</f>
        <v>0</v>
      </c>
      <c r="BL119" s="20" t="s">
        <v>173</v>
      </c>
      <c r="BM119" s="20" t="s">
        <v>213</v>
      </c>
    </row>
    <row r="120" s="1" customFormat="1" ht="16.5" customHeight="1">
      <c r="B120" s="44"/>
      <c r="C120" s="217" t="s">
        <v>159</v>
      </c>
      <c r="D120" s="217" t="s">
        <v>161</v>
      </c>
      <c r="E120" s="218" t="s">
        <v>785</v>
      </c>
      <c r="F120" s="219" t="s">
        <v>995</v>
      </c>
      <c r="G120" s="219"/>
      <c r="H120" s="219"/>
      <c r="I120" s="219"/>
      <c r="J120" s="220" t="s">
        <v>22</v>
      </c>
      <c r="K120" s="221">
        <v>2</v>
      </c>
      <c r="L120" s="222">
        <v>0</v>
      </c>
      <c r="M120" s="223"/>
      <c r="N120" s="224">
        <f>ROUND(L120*K120,2)</f>
        <v>0</v>
      </c>
      <c r="O120" s="224"/>
      <c r="P120" s="224"/>
      <c r="Q120" s="224"/>
      <c r="R120" s="46"/>
      <c r="T120" s="225" t="s">
        <v>22</v>
      </c>
      <c r="U120" s="54" t="s">
        <v>41</v>
      </c>
      <c r="V120" s="45"/>
      <c r="W120" s="226">
        <f>V120*K120</f>
        <v>0</v>
      </c>
      <c r="X120" s="226">
        <v>0</v>
      </c>
      <c r="Y120" s="226">
        <f>X120*K120</f>
        <v>0</v>
      </c>
      <c r="Z120" s="226">
        <v>0</v>
      </c>
      <c r="AA120" s="227">
        <f>Z120*K120</f>
        <v>0</v>
      </c>
      <c r="AR120" s="20" t="s">
        <v>173</v>
      </c>
      <c r="AT120" s="20" t="s">
        <v>161</v>
      </c>
      <c r="AU120" s="20" t="s">
        <v>76</v>
      </c>
      <c r="AY120" s="20" t="s">
        <v>160</v>
      </c>
      <c r="BE120" s="140">
        <f>IF(U120="základní",N120,0)</f>
        <v>0</v>
      </c>
      <c r="BF120" s="140">
        <f>IF(U120="snížená",N120,0)</f>
        <v>0</v>
      </c>
      <c r="BG120" s="140">
        <f>IF(U120="zákl. přenesená",N120,0)</f>
        <v>0</v>
      </c>
      <c r="BH120" s="140">
        <f>IF(U120="sníž. přenesená",N120,0)</f>
        <v>0</v>
      </c>
      <c r="BI120" s="140">
        <f>IF(U120="nulová",N120,0)</f>
        <v>0</v>
      </c>
      <c r="BJ120" s="20" t="s">
        <v>84</v>
      </c>
      <c r="BK120" s="140">
        <f>ROUND(L120*K120,2)</f>
        <v>0</v>
      </c>
      <c r="BL120" s="20" t="s">
        <v>173</v>
      </c>
      <c r="BM120" s="20" t="s">
        <v>247</v>
      </c>
    </row>
    <row r="121" s="1" customFormat="1" ht="16.5" customHeight="1">
      <c r="B121" s="44"/>
      <c r="C121" s="217" t="s">
        <v>215</v>
      </c>
      <c r="D121" s="217" t="s">
        <v>161</v>
      </c>
      <c r="E121" s="218" t="s">
        <v>786</v>
      </c>
      <c r="F121" s="219" t="s">
        <v>996</v>
      </c>
      <c r="G121" s="219"/>
      <c r="H121" s="219"/>
      <c r="I121" s="219"/>
      <c r="J121" s="220" t="s">
        <v>22</v>
      </c>
      <c r="K121" s="221">
        <v>4</v>
      </c>
      <c r="L121" s="222">
        <v>0</v>
      </c>
      <c r="M121" s="223"/>
      <c r="N121" s="224">
        <f>ROUND(L121*K121,2)</f>
        <v>0</v>
      </c>
      <c r="O121" s="224"/>
      <c r="P121" s="224"/>
      <c r="Q121" s="224"/>
      <c r="R121" s="46"/>
      <c r="T121" s="225" t="s">
        <v>22</v>
      </c>
      <c r="U121" s="54" t="s">
        <v>41</v>
      </c>
      <c r="V121" s="45"/>
      <c r="W121" s="226">
        <f>V121*K121</f>
        <v>0</v>
      </c>
      <c r="X121" s="226">
        <v>0</v>
      </c>
      <c r="Y121" s="226">
        <f>X121*K121</f>
        <v>0</v>
      </c>
      <c r="Z121" s="226">
        <v>0</v>
      </c>
      <c r="AA121" s="227">
        <f>Z121*K121</f>
        <v>0</v>
      </c>
      <c r="AR121" s="20" t="s">
        <v>173</v>
      </c>
      <c r="AT121" s="20" t="s">
        <v>161</v>
      </c>
      <c r="AU121" s="20" t="s">
        <v>76</v>
      </c>
      <c r="AY121" s="20" t="s">
        <v>160</v>
      </c>
      <c r="BE121" s="140">
        <f>IF(U121="základní",N121,0)</f>
        <v>0</v>
      </c>
      <c r="BF121" s="140">
        <f>IF(U121="snížená",N121,0)</f>
        <v>0</v>
      </c>
      <c r="BG121" s="140">
        <f>IF(U121="zákl. přenesená",N121,0)</f>
        <v>0</v>
      </c>
      <c r="BH121" s="140">
        <f>IF(U121="sníž. přenesená",N121,0)</f>
        <v>0</v>
      </c>
      <c r="BI121" s="140">
        <f>IF(U121="nulová",N121,0)</f>
        <v>0</v>
      </c>
      <c r="BJ121" s="20" t="s">
        <v>84</v>
      </c>
      <c r="BK121" s="140">
        <f>ROUND(L121*K121,2)</f>
        <v>0</v>
      </c>
      <c r="BL121" s="20" t="s">
        <v>173</v>
      </c>
      <c r="BM121" s="20" t="s">
        <v>255</v>
      </c>
    </row>
    <row r="122" s="1" customFormat="1" ht="16.5" customHeight="1">
      <c r="B122" s="44"/>
      <c r="C122" s="217" t="s">
        <v>236</v>
      </c>
      <c r="D122" s="217" t="s">
        <v>161</v>
      </c>
      <c r="E122" s="218" t="s">
        <v>787</v>
      </c>
      <c r="F122" s="219" t="s">
        <v>997</v>
      </c>
      <c r="G122" s="219"/>
      <c r="H122" s="219"/>
      <c r="I122" s="219"/>
      <c r="J122" s="220" t="s">
        <v>22</v>
      </c>
      <c r="K122" s="221">
        <v>2</v>
      </c>
      <c r="L122" s="222">
        <v>0</v>
      </c>
      <c r="M122" s="223"/>
      <c r="N122" s="224">
        <f>ROUND(L122*K122,2)</f>
        <v>0</v>
      </c>
      <c r="O122" s="224"/>
      <c r="P122" s="224"/>
      <c r="Q122" s="224"/>
      <c r="R122" s="46"/>
      <c r="T122" s="225" t="s">
        <v>22</v>
      </c>
      <c r="U122" s="54" t="s">
        <v>41</v>
      </c>
      <c r="V122" s="45"/>
      <c r="W122" s="226">
        <f>V122*K122</f>
        <v>0</v>
      </c>
      <c r="X122" s="226">
        <v>0</v>
      </c>
      <c r="Y122" s="226">
        <f>X122*K122</f>
        <v>0</v>
      </c>
      <c r="Z122" s="226">
        <v>0</v>
      </c>
      <c r="AA122" s="227">
        <f>Z122*K122</f>
        <v>0</v>
      </c>
      <c r="AR122" s="20" t="s">
        <v>173</v>
      </c>
      <c r="AT122" s="20" t="s">
        <v>161</v>
      </c>
      <c r="AU122" s="20" t="s">
        <v>76</v>
      </c>
      <c r="AY122" s="20" t="s">
        <v>160</v>
      </c>
      <c r="BE122" s="140">
        <f>IF(U122="základní",N122,0)</f>
        <v>0</v>
      </c>
      <c r="BF122" s="140">
        <f>IF(U122="snížená",N122,0)</f>
        <v>0</v>
      </c>
      <c r="BG122" s="140">
        <f>IF(U122="zákl. přenesená",N122,0)</f>
        <v>0</v>
      </c>
      <c r="BH122" s="140">
        <f>IF(U122="sníž. přenesená",N122,0)</f>
        <v>0</v>
      </c>
      <c r="BI122" s="140">
        <f>IF(U122="nulová",N122,0)</f>
        <v>0</v>
      </c>
      <c r="BJ122" s="20" t="s">
        <v>84</v>
      </c>
      <c r="BK122" s="140">
        <f>ROUND(L122*K122,2)</f>
        <v>0</v>
      </c>
      <c r="BL122" s="20" t="s">
        <v>173</v>
      </c>
      <c r="BM122" s="20" t="s">
        <v>263</v>
      </c>
    </row>
    <row r="123" s="1" customFormat="1" ht="16.5" customHeight="1">
      <c r="B123" s="44"/>
      <c r="C123" s="217" t="s">
        <v>213</v>
      </c>
      <c r="D123" s="217" t="s">
        <v>161</v>
      </c>
      <c r="E123" s="218" t="s">
        <v>788</v>
      </c>
      <c r="F123" s="219" t="s">
        <v>998</v>
      </c>
      <c r="G123" s="219"/>
      <c r="H123" s="219"/>
      <c r="I123" s="219"/>
      <c r="J123" s="220" t="s">
        <v>22</v>
      </c>
      <c r="K123" s="221">
        <v>4</v>
      </c>
      <c r="L123" s="222">
        <v>0</v>
      </c>
      <c r="M123" s="223"/>
      <c r="N123" s="224">
        <f>ROUND(L123*K123,2)</f>
        <v>0</v>
      </c>
      <c r="O123" s="224"/>
      <c r="P123" s="224"/>
      <c r="Q123" s="224"/>
      <c r="R123" s="46"/>
      <c r="T123" s="225" t="s">
        <v>22</v>
      </c>
      <c r="U123" s="54" t="s">
        <v>41</v>
      </c>
      <c r="V123" s="45"/>
      <c r="W123" s="226">
        <f>V123*K123</f>
        <v>0</v>
      </c>
      <c r="X123" s="226">
        <v>0</v>
      </c>
      <c r="Y123" s="226">
        <f>X123*K123</f>
        <v>0</v>
      </c>
      <c r="Z123" s="226">
        <v>0</v>
      </c>
      <c r="AA123" s="227">
        <f>Z123*K123</f>
        <v>0</v>
      </c>
      <c r="AR123" s="20" t="s">
        <v>173</v>
      </c>
      <c r="AT123" s="20" t="s">
        <v>161</v>
      </c>
      <c r="AU123" s="20" t="s">
        <v>76</v>
      </c>
      <c r="AY123" s="20" t="s">
        <v>160</v>
      </c>
      <c r="BE123" s="140">
        <f>IF(U123="základní",N123,0)</f>
        <v>0</v>
      </c>
      <c r="BF123" s="140">
        <f>IF(U123="snížená",N123,0)</f>
        <v>0</v>
      </c>
      <c r="BG123" s="140">
        <f>IF(U123="zákl. přenesená",N123,0)</f>
        <v>0</v>
      </c>
      <c r="BH123" s="140">
        <f>IF(U123="sníž. přenesená",N123,0)</f>
        <v>0</v>
      </c>
      <c r="BI123" s="140">
        <f>IF(U123="nulová",N123,0)</f>
        <v>0</v>
      </c>
      <c r="BJ123" s="20" t="s">
        <v>84</v>
      </c>
      <c r="BK123" s="140">
        <f>ROUND(L123*K123,2)</f>
        <v>0</v>
      </c>
      <c r="BL123" s="20" t="s">
        <v>173</v>
      </c>
      <c r="BM123" s="20" t="s">
        <v>270</v>
      </c>
    </row>
    <row r="124" s="1" customFormat="1" ht="16.5" customHeight="1">
      <c r="B124" s="44"/>
      <c r="C124" s="217" t="s">
        <v>243</v>
      </c>
      <c r="D124" s="217" t="s">
        <v>161</v>
      </c>
      <c r="E124" s="218" t="s">
        <v>790</v>
      </c>
      <c r="F124" s="219" t="s">
        <v>999</v>
      </c>
      <c r="G124" s="219"/>
      <c r="H124" s="219"/>
      <c r="I124" s="219"/>
      <c r="J124" s="220" t="s">
        <v>22</v>
      </c>
      <c r="K124" s="221">
        <v>2</v>
      </c>
      <c r="L124" s="222">
        <v>0</v>
      </c>
      <c r="M124" s="223"/>
      <c r="N124" s="224">
        <f>ROUND(L124*K124,2)</f>
        <v>0</v>
      </c>
      <c r="O124" s="224"/>
      <c r="P124" s="224"/>
      <c r="Q124" s="224"/>
      <c r="R124" s="46"/>
      <c r="T124" s="225" t="s">
        <v>22</v>
      </c>
      <c r="U124" s="54" t="s">
        <v>41</v>
      </c>
      <c r="V124" s="45"/>
      <c r="W124" s="226">
        <f>V124*K124</f>
        <v>0</v>
      </c>
      <c r="X124" s="226">
        <v>0</v>
      </c>
      <c r="Y124" s="226">
        <f>X124*K124</f>
        <v>0</v>
      </c>
      <c r="Z124" s="226">
        <v>0</v>
      </c>
      <c r="AA124" s="227">
        <f>Z124*K124</f>
        <v>0</v>
      </c>
      <c r="AR124" s="20" t="s">
        <v>173</v>
      </c>
      <c r="AT124" s="20" t="s">
        <v>161</v>
      </c>
      <c r="AU124" s="20" t="s">
        <v>76</v>
      </c>
      <c r="AY124" s="20" t="s">
        <v>160</v>
      </c>
      <c r="BE124" s="140">
        <f>IF(U124="základní",N124,0)</f>
        <v>0</v>
      </c>
      <c r="BF124" s="140">
        <f>IF(U124="snížená",N124,0)</f>
        <v>0</v>
      </c>
      <c r="BG124" s="140">
        <f>IF(U124="zákl. přenesená",N124,0)</f>
        <v>0</v>
      </c>
      <c r="BH124" s="140">
        <f>IF(U124="sníž. přenesená",N124,0)</f>
        <v>0</v>
      </c>
      <c r="BI124" s="140">
        <f>IF(U124="nulová",N124,0)</f>
        <v>0</v>
      </c>
      <c r="BJ124" s="20" t="s">
        <v>84</v>
      </c>
      <c r="BK124" s="140">
        <f>ROUND(L124*K124,2)</f>
        <v>0</v>
      </c>
      <c r="BL124" s="20" t="s">
        <v>173</v>
      </c>
      <c r="BM124" s="20" t="s">
        <v>278</v>
      </c>
    </row>
    <row r="125" s="1" customFormat="1" ht="16.5" customHeight="1">
      <c r="B125" s="44"/>
      <c r="C125" s="217" t="s">
        <v>247</v>
      </c>
      <c r="D125" s="217" t="s">
        <v>161</v>
      </c>
      <c r="E125" s="218" t="s">
        <v>792</v>
      </c>
      <c r="F125" s="219" t="s">
        <v>1000</v>
      </c>
      <c r="G125" s="219"/>
      <c r="H125" s="219"/>
      <c r="I125" s="219"/>
      <c r="J125" s="220" t="s">
        <v>22</v>
      </c>
      <c r="K125" s="221">
        <v>25</v>
      </c>
      <c r="L125" s="222">
        <v>0</v>
      </c>
      <c r="M125" s="223"/>
      <c r="N125" s="224">
        <f>ROUND(L125*K125,2)</f>
        <v>0</v>
      </c>
      <c r="O125" s="224"/>
      <c r="P125" s="224"/>
      <c r="Q125" s="224"/>
      <c r="R125" s="46"/>
      <c r="T125" s="225" t="s">
        <v>22</v>
      </c>
      <c r="U125" s="54" t="s">
        <v>41</v>
      </c>
      <c r="V125" s="45"/>
      <c r="W125" s="226">
        <f>V125*K125</f>
        <v>0</v>
      </c>
      <c r="X125" s="226">
        <v>0</v>
      </c>
      <c r="Y125" s="226">
        <f>X125*K125</f>
        <v>0</v>
      </c>
      <c r="Z125" s="226">
        <v>0</v>
      </c>
      <c r="AA125" s="227">
        <f>Z125*K125</f>
        <v>0</v>
      </c>
      <c r="AR125" s="20" t="s">
        <v>173</v>
      </c>
      <c r="AT125" s="20" t="s">
        <v>161</v>
      </c>
      <c r="AU125" s="20" t="s">
        <v>76</v>
      </c>
      <c r="AY125" s="20" t="s">
        <v>160</v>
      </c>
      <c r="BE125" s="140">
        <f>IF(U125="základní",N125,0)</f>
        <v>0</v>
      </c>
      <c r="BF125" s="140">
        <f>IF(U125="snížená",N125,0)</f>
        <v>0</v>
      </c>
      <c r="BG125" s="140">
        <f>IF(U125="zákl. přenesená",N125,0)</f>
        <v>0</v>
      </c>
      <c r="BH125" s="140">
        <f>IF(U125="sníž. přenesená",N125,0)</f>
        <v>0</v>
      </c>
      <c r="BI125" s="140">
        <f>IF(U125="nulová",N125,0)</f>
        <v>0</v>
      </c>
      <c r="BJ125" s="20" t="s">
        <v>84</v>
      </c>
      <c r="BK125" s="140">
        <f>ROUND(L125*K125,2)</f>
        <v>0</v>
      </c>
      <c r="BL125" s="20" t="s">
        <v>173</v>
      </c>
      <c r="BM125" s="20" t="s">
        <v>287</v>
      </c>
    </row>
    <row r="126" s="1" customFormat="1" ht="16.5" customHeight="1">
      <c r="B126" s="44"/>
      <c r="C126" s="217" t="s">
        <v>251</v>
      </c>
      <c r="D126" s="217" t="s">
        <v>161</v>
      </c>
      <c r="E126" s="218" t="s">
        <v>794</v>
      </c>
      <c r="F126" s="219" t="s">
        <v>1001</v>
      </c>
      <c r="G126" s="219"/>
      <c r="H126" s="219"/>
      <c r="I126" s="219"/>
      <c r="J126" s="220" t="s">
        <v>22</v>
      </c>
      <c r="K126" s="221">
        <v>75</v>
      </c>
      <c r="L126" s="222">
        <v>0</v>
      </c>
      <c r="M126" s="223"/>
      <c r="N126" s="224">
        <f>ROUND(L126*K126,2)</f>
        <v>0</v>
      </c>
      <c r="O126" s="224"/>
      <c r="P126" s="224"/>
      <c r="Q126" s="224"/>
      <c r="R126" s="46"/>
      <c r="T126" s="225" t="s">
        <v>22</v>
      </c>
      <c r="U126" s="54" t="s">
        <v>41</v>
      </c>
      <c r="V126" s="45"/>
      <c r="W126" s="226">
        <f>V126*K126</f>
        <v>0</v>
      </c>
      <c r="X126" s="226">
        <v>0</v>
      </c>
      <c r="Y126" s="226">
        <f>X126*K126</f>
        <v>0</v>
      </c>
      <c r="Z126" s="226">
        <v>0</v>
      </c>
      <c r="AA126" s="227">
        <f>Z126*K126</f>
        <v>0</v>
      </c>
      <c r="AR126" s="20" t="s">
        <v>173</v>
      </c>
      <c r="AT126" s="20" t="s">
        <v>161</v>
      </c>
      <c r="AU126" s="20" t="s">
        <v>76</v>
      </c>
      <c r="AY126" s="20" t="s">
        <v>160</v>
      </c>
      <c r="BE126" s="140">
        <f>IF(U126="základní",N126,0)</f>
        <v>0</v>
      </c>
      <c r="BF126" s="140">
        <f>IF(U126="snížená",N126,0)</f>
        <v>0</v>
      </c>
      <c r="BG126" s="140">
        <f>IF(U126="zákl. přenesená",N126,0)</f>
        <v>0</v>
      </c>
      <c r="BH126" s="140">
        <f>IF(U126="sníž. přenesená",N126,0)</f>
        <v>0</v>
      </c>
      <c r="BI126" s="140">
        <f>IF(U126="nulová",N126,0)</f>
        <v>0</v>
      </c>
      <c r="BJ126" s="20" t="s">
        <v>84</v>
      </c>
      <c r="BK126" s="140">
        <f>ROUND(L126*K126,2)</f>
        <v>0</v>
      </c>
      <c r="BL126" s="20" t="s">
        <v>173</v>
      </c>
      <c r="BM126" s="20" t="s">
        <v>294</v>
      </c>
    </row>
    <row r="127" s="1" customFormat="1" ht="16.5" customHeight="1">
      <c r="B127" s="44"/>
      <c r="C127" s="217" t="s">
        <v>255</v>
      </c>
      <c r="D127" s="217" t="s">
        <v>161</v>
      </c>
      <c r="E127" s="218" t="s">
        <v>796</v>
      </c>
      <c r="F127" s="219" t="s">
        <v>1002</v>
      </c>
      <c r="G127" s="219"/>
      <c r="H127" s="219"/>
      <c r="I127" s="219"/>
      <c r="J127" s="220" t="s">
        <v>22</v>
      </c>
      <c r="K127" s="221">
        <v>25</v>
      </c>
      <c r="L127" s="222">
        <v>0</v>
      </c>
      <c r="M127" s="223"/>
      <c r="N127" s="224">
        <f>ROUND(L127*K127,2)</f>
        <v>0</v>
      </c>
      <c r="O127" s="224"/>
      <c r="P127" s="224"/>
      <c r="Q127" s="224"/>
      <c r="R127" s="46"/>
      <c r="T127" s="225" t="s">
        <v>22</v>
      </c>
      <c r="U127" s="54" t="s">
        <v>41</v>
      </c>
      <c r="V127" s="45"/>
      <c r="W127" s="226">
        <f>V127*K127</f>
        <v>0</v>
      </c>
      <c r="X127" s="226">
        <v>0</v>
      </c>
      <c r="Y127" s="226">
        <f>X127*K127</f>
        <v>0</v>
      </c>
      <c r="Z127" s="226">
        <v>0</v>
      </c>
      <c r="AA127" s="227">
        <f>Z127*K127</f>
        <v>0</v>
      </c>
      <c r="AR127" s="20" t="s">
        <v>173</v>
      </c>
      <c r="AT127" s="20" t="s">
        <v>161</v>
      </c>
      <c r="AU127" s="20" t="s">
        <v>76</v>
      </c>
      <c r="AY127" s="20" t="s">
        <v>160</v>
      </c>
      <c r="BE127" s="140">
        <f>IF(U127="základní",N127,0)</f>
        <v>0</v>
      </c>
      <c r="BF127" s="140">
        <f>IF(U127="snížená",N127,0)</f>
        <v>0</v>
      </c>
      <c r="BG127" s="140">
        <f>IF(U127="zákl. přenesená",N127,0)</f>
        <v>0</v>
      </c>
      <c r="BH127" s="140">
        <f>IF(U127="sníž. přenesená",N127,0)</f>
        <v>0</v>
      </c>
      <c r="BI127" s="140">
        <f>IF(U127="nulová",N127,0)</f>
        <v>0</v>
      </c>
      <c r="BJ127" s="20" t="s">
        <v>84</v>
      </c>
      <c r="BK127" s="140">
        <f>ROUND(L127*K127,2)</f>
        <v>0</v>
      </c>
      <c r="BL127" s="20" t="s">
        <v>173</v>
      </c>
      <c r="BM127" s="20" t="s">
        <v>302</v>
      </c>
    </row>
    <row r="128" s="1" customFormat="1" ht="16.5" customHeight="1">
      <c r="B128" s="44"/>
      <c r="C128" s="217" t="s">
        <v>259</v>
      </c>
      <c r="D128" s="217" t="s">
        <v>161</v>
      </c>
      <c r="E128" s="218" t="s">
        <v>798</v>
      </c>
      <c r="F128" s="219" t="s">
        <v>1003</v>
      </c>
      <c r="G128" s="219"/>
      <c r="H128" s="219"/>
      <c r="I128" s="219"/>
      <c r="J128" s="220" t="s">
        <v>22</v>
      </c>
      <c r="K128" s="221">
        <v>45</v>
      </c>
      <c r="L128" s="222">
        <v>0</v>
      </c>
      <c r="M128" s="223"/>
      <c r="N128" s="224">
        <f>ROUND(L128*K128,2)</f>
        <v>0</v>
      </c>
      <c r="O128" s="224"/>
      <c r="P128" s="224"/>
      <c r="Q128" s="224"/>
      <c r="R128" s="46"/>
      <c r="T128" s="225" t="s">
        <v>22</v>
      </c>
      <c r="U128" s="54" t="s">
        <v>41</v>
      </c>
      <c r="V128" s="45"/>
      <c r="W128" s="226">
        <f>V128*K128</f>
        <v>0</v>
      </c>
      <c r="X128" s="226">
        <v>0</v>
      </c>
      <c r="Y128" s="226">
        <f>X128*K128</f>
        <v>0</v>
      </c>
      <c r="Z128" s="226">
        <v>0</v>
      </c>
      <c r="AA128" s="227">
        <f>Z128*K128</f>
        <v>0</v>
      </c>
      <c r="AR128" s="20" t="s">
        <v>173</v>
      </c>
      <c r="AT128" s="20" t="s">
        <v>161</v>
      </c>
      <c r="AU128" s="20" t="s">
        <v>76</v>
      </c>
      <c r="AY128" s="20" t="s">
        <v>160</v>
      </c>
      <c r="BE128" s="140">
        <f>IF(U128="základní",N128,0)</f>
        <v>0</v>
      </c>
      <c r="BF128" s="140">
        <f>IF(U128="snížená",N128,0)</f>
        <v>0</v>
      </c>
      <c r="BG128" s="140">
        <f>IF(U128="zákl. přenesená",N128,0)</f>
        <v>0</v>
      </c>
      <c r="BH128" s="140">
        <f>IF(U128="sníž. přenesená",N128,0)</f>
        <v>0</v>
      </c>
      <c r="BI128" s="140">
        <f>IF(U128="nulová",N128,0)</f>
        <v>0</v>
      </c>
      <c r="BJ128" s="20" t="s">
        <v>84</v>
      </c>
      <c r="BK128" s="140">
        <f>ROUND(L128*K128,2)</f>
        <v>0</v>
      </c>
      <c r="BL128" s="20" t="s">
        <v>173</v>
      </c>
      <c r="BM128" s="20" t="s">
        <v>310</v>
      </c>
    </row>
    <row r="129" s="1" customFormat="1" ht="16.5" customHeight="1">
      <c r="B129" s="44"/>
      <c r="C129" s="217" t="s">
        <v>263</v>
      </c>
      <c r="D129" s="217" t="s">
        <v>161</v>
      </c>
      <c r="E129" s="218" t="s">
        <v>800</v>
      </c>
      <c r="F129" s="219" t="s">
        <v>1004</v>
      </c>
      <c r="G129" s="219"/>
      <c r="H129" s="219"/>
      <c r="I129" s="219"/>
      <c r="J129" s="220" t="s">
        <v>22</v>
      </c>
      <c r="K129" s="221">
        <v>65</v>
      </c>
      <c r="L129" s="222">
        <v>0</v>
      </c>
      <c r="M129" s="223"/>
      <c r="N129" s="224">
        <f>ROUND(L129*K129,2)</f>
        <v>0</v>
      </c>
      <c r="O129" s="224"/>
      <c r="P129" s="224"/>
      <c r="Q129" s="224"/>
      <c r="R129" s="46"/>
      <c r="T129" s="225" t="s">
        <v>22</v>
      </c>
      <c r="U129" s="54" t="s">
        <v>41</v>
      </c>
      <c r="V129" s="45"/>
      <c r="W129" s="226">
        <f>V129*K129</f>
        <v>0</v>
      </c>
      <c r="X129" s="226">
        <v>0</v>
      </c>
      <c r="Y129" s="226">
        <f>X129*K129</f>
        <v>0</v>
      </c>
      <c r="Z129" s="226">
        <v>0</v>
      </c>
      <c r="AA129" s="227">
        <f>Z129*K129</f>
        <v>0</v>
      </c>
      <c r="AR129" s="20" t="s">
        <v>173</v>
      </c>
      <c r="AT129" s="20" t="s">
        <v>161</v>
      </c>
      <c r="AU129" s="20" t="s">
        <v>76</v>
      </c>
      <c r="AY129" s="20" t="s">
        <v>160</v>
      </c>
      <c r="BE129" s="140">
        <f>IF(U129="základní",N129,0)</f>
        <v>0</v>
      </c>
      <c r="BF129" s="140">
        <f>IF(U129="snížená",N129,0)</f>
        <v>0</v>
      </c>
      <c r="BG129" s="140">
        <f>IF(U129="zákl. přenesená",N129,0)</f>
        <v>0</v>
      </c>
      <c r="BH129" s="140">
        <f>IF(U129="sníž. přenesená",N129,0)</f>
        <v>0</v>
      </c>
      <c r="BI129" s="140">
        <f>IF(U129="nulová",N129,0)</f>
        <v>0</v>
      </c>
      <c r="BJ129" s="20" t="s">
        <v>84</v>
      </c>
      <c r="BK129" s="140">
        <f>ROUND(L129*K129,2)</f>
        <v>0</v>
      </c>
      <c r="BL129" s="20" t="s">
        <v>173</v>
      </c>
      <c r="BM129" s="20" t="s">
        <v>318</v>
      </c>
    </row>
    <row r="130" s="1" customFormat="1" ht="16.5" customHeight="1">
      <c r="B130" s="44"/>
      <c r="C130" s="217" t="s">
        <v>11</v>
      </c>
      <c r="D130" s="217" t="s">
        <v>161</v>
      </c>
      <c r="E130" s="218" t="s">
        <v>802</v>
      </c>
      <c r="F130" s="219" t="s">
        <v>1005</v>
      </c>
      <c r="G130" s="219"/>
      <c r="H130" s="219"/>
      <c r="I130" s="219"/>
      <c r="J130" s="220" t="s">
        <v>22</v>
      </c>
      <c r="K130" s="221">
        <v>82</v>
      </c>
      <c r="L130" s="222">
        <v>0</v>
      </c>
      <c r="M130" s="223"/>
      <c r="N130" s="224">
        <f>ROUND(L130*K130,2)</f>
        <v>0</v>
      </c>
      <c r="O130" s="224"/>
      <c r="P130" s="224"/>
      <c r="Q130" s="224"/>
      <c r="R130" s="46"/>
      <c r="T130" s="225" t="s">
        <v>22</v>
      </c>
      <c r="U130" s="54" t="s">
        <v>41</v>
      </c>
      <c r="V130" s="45"/>
      <c r="W130" s="226">
        <f>V130*K130</f>
        <v>0</v>
      </c>
      <c r="X130" s="226">
        <v>0</v>
      </c>
      <c r="Y130" s="226">
        <f>X130*K130</f>
        <v>0</v>
      </c>
      <c r="Z130" s="226">
        <v>0</v>
      </c>
      <c r="AA130" s="227">
        <f>Z130*K130</f>
        <v>0</v>
      </c>
      <c r="AR130" s="20" t="s">
        <v>173</v>
      </c>
      <c r="AT130" s="20" t="s">
        <v>161</v>
      </c>
      <c r="AU130" s="20" t="s">
        <v>76</v>
      </c>
      <c r="AY130" s="20" t="s">
        <v>160</v>
      </c>
      <c r="BE130" s="140">
        <f>IF(U130="základní",N130,0)</f>
        <v>0</v>
      </c>
      <c r="BF130" s="140">
        <f>IF(U130="snížená",N130,0)</f>
        <v>0</v>
      </c>
      <c r="BG130" s="140">
        <f>IF(U130="zákl. přenesená",N130,0)</f>
        <v>0</v>
      </c>
      <c r="BH130" s="140">
        <f>IF(U130="sníž. přenesená",N130,0)</f>
        <v>0</v>
      </c>
      <c r="BI130" s="140">
        <f>IF(U130="nulová",N130,0)</f>
        <v>0</v>
      </c>
      <c r="BJ130" s="20" t="s">
        <v>84</v>
      </c>
      <c r="BK130" s="140">
        <f>ROUND(L130*K130,2)</f>
        <v>0</v>
      </c>
      <c r="BL130" s="20" t="s">
        <v>173</v>
      </c>
      <c r="BM130" s="20" t="s">
        <v>326</v>
      </c>
    </row>
    <row r="131" s="1" customFormat="1" ht="16.5" customHeight="1">
      <c r="B131" s="44"/>
      <c r="C131" s="217" t="s">
        <v>270</v>
      </c>
      <c r="D131" s="217" t="s">
        <v>161</v>
      </c>
      <c r="E131" s="218" t="s">
        <v>804</v>
      </c>
      <c r="F131" s="219" t="s">
        <v>1006</v>
      </c>
      <c r="G131" s="219"/>
      <c r="H131" s="219"/>
      <c r="I131" s="219"/>
      <c r="J131" s="220" t="s">
        <v>22</v>
      </c>
      <c r="K131" s="221">
        <v>45</v>
      </c>
      <c r="L131" s="222">
        <v>0</v>
      </c>
      <c r="M131" s="223"/>
      <c r="N131" s="224">
        <f>ROUND(L131*K131,2)</f>
        <v>0</v>
      </c>
      <c r="O131" s="224"/>
      <c r="P131" s="224"/>
      <c r="Q131" s="224"/>
      <c r="R131" s="46"/>
      <c r="T131" s="225" t="s">
        <v>22</v>
      </c>
      <c r="U131" s="54" t="s">
        <v>41</v>
      </c>
      <c r="V131" s="45"/>
      <c r="W131" s="226">
        <f>V131*K131</f>
        <v>0</v>
      </c>
      <c r="X131" s="226">
        <v>0</v>
      </c>
      <c r="Y131" s="226">
        <f>X131*K131</f>
        <v>0</v>
      </c>
      <c r="Z131" s="226">
        <v>0</v>
      </c>
      <c r="AA131" s="227">
        <f>Z131*K131</f>
        <v>0</v>
      </c>
      <c r="AR131" s="20" t="s">
        <v>173</v>
      </c>
      <c r="AT131" s="20" t="s">
        <v>161</v>
      </c>
      <c r="AU131" s="20" t="s">
        <v>76</v>
      </c>
      <c r="AY131" s="20" t="s">
        <v>160</v>
      </c>
      <c r="BE131" s="140">
        <f>IF(U131="základní",N131,0)</f>
        <v>0</v>
      </c>
      <c r="BF131" s="140">
        <f>IF(U131="snížená",N131,0)</f>
        <v>0</v>
      </c>
      <c r="BG131" s="140">
        <f>IF(U131="zákl. přenesená",N131,0)</f>
        <v>0</v>
      </c>
      <c r="BH131" s="140">
        <f>IF(U131="sníž. přenesená",N131,0)</f>
        <v>0</v>
      </c>
      <c r="BI131" s="140">
        <f>IF(U131="nulová",N131,0)</f>
        <v>0</v>
      </c>
      <c r="BJ131" s="20" t="s">
        <v>84</v>
      </c>
      <c r="BK131" s="140">
        <f>ROUND(L131*K131,2)</f>
        <v>0</v>
      </c>
      <c r="BL131" s="20" t="s">
        <v>173</v>
      </c>
      <c r="BM131" s="20" t="s">
        <v>334</v>
      </c>
    </row>
    <row r="132" s="1" customFormat="1" ht="16.5" customHeight="1">
      <c r="B132" s="44"/>
      <c r="C132" s="217" t="s">
        <v>274</v>
      </c>
      <c r="D132" s="217" t="s">
        <v>161</v>
      </c>
      <c r="E132" s="218" t="s">
        <v>806</v>
      </c>
      <c r="F132" s="219" t="s">
        <v>1007</v>
      </c>
      <c r="G132" s="219"/>
      <c r="H132" s="219"/>
      <c r="I132" s="219"/>
      <c r="J132" s="220" t="s">
        <v>22</v>
      </c>
      <c r="K132" s="221">
        <v>15</v>
      </c>
      <c r="L132" s="222">
        <v>0</v>
      </c>
      <c r="M132" s="223"/>
      <c r="N132" s="224">
        <f>ROUND(L132*K132,2)</f>
        <v>0</v>
      </c>
      <c r="O132" s="224"/>
      <c r="P132" s="224"/>
      <c r="Q132" s="224"/>
      <c r="R132" s="46"/>
      <c r="T132" s="225" t="s">
        <v>22</v>
      </c>
      <c r="U132" s="54" t="s">
        <v>41</v>
      </c>
      <c r="V132" s="45"/>
      <c r="W132" s="226">
        <f>V132*K132</f>
        <v>0</v>
      </c>
      <c r="X132" s="226">
        <v>0</v>
      </c>
      <c r="Y132" s="226">
        <f>X132*K132</f>
        <v>0</v>
      </c>
      <c r="Z132" s="226">
        <v>0</v>
      </c>
      <c r="AA132" s="227">
        <f>Z132*K132</f>
        <v>0</v>
      </c>
      <c r="AR132" s="20" t="s">
        <v>173</v>
      </c>
      <c r="AT132" s="20" t="s">
        <v>161</v>
      </c>
      <c r="AU132" s="20" t="s">
        <v>76</v>
      </c>
      <c r="AY132" s="20" t="s">
        <v>160</v>
      </c>
      <c r="BE132" s="140">
        <f>IF(U132="základní",N132,0)</f>
        <v>0</v>
      </c>
      <c r="BF132" s="140">
        <f>IF(U132="snížená",N132,0)</f>
        <v>0</v>
      </c>
      <c r="BG132" s="140">
        <f>IF(U132="zákl. přenesená",N132,0)</f>
        <v>0</v>
      </c>
      <c r="BH132" s="140">
        <f>IF(U132="sníž. přenesená",N132,0)</f>
        <v>0</v>
      </c>
      <c r="BI132" s="140">
        <f>IF(U132="nulová",N132,0)</f>
        <v>0</v>
      </c>
      <c r="BJ132" s="20" t="s">
        <v>84</v>
      </c>
      <c r="BK132" s="140">
        <f>ROUND(L132*K132,2)</f>
        <v>0</v>
      </c>
      <c r="BL132" s="20" t="s">
        <v>173</v>
      </c>
      <c r="BM132" s="20" t="s">
        <v>342</v>
      </c>
    </row>
    <row r="133" s="1" customFormat="1" ht="16.5" customHeight="1">
      <c r="B133" s="44"/>
      <c r="C133" s="217" t="s">
        <v>278</v>
      </c>
      <c r="D133" s="217" t="s">
        <v>161</v>
      </c>
      <c r="E133" s="218" t="s">
        <v>808</v>
      </c>
      <c r="F133" s="219" t="s">
        <v>1008</v>
      </c>
      <c r="G133" s="219"/>
      <c r="H133" s="219"/>
      <c r="I133" s="219"/>
      <c r="J133" s="220" t="s">
        <v>22</v>
      </c>
      <c r="K133" s="221">
        <v>20</v>
      </c>
      <c r="L133" s="222">
        <v>0</v>
      </c>
      <c r="M133" s="223"/>
      <c r="N133" s="224">
        <f>ROUND(L133*K133,2)</f>
        <v>0</v>
      </c>
      <c r="O133" s="224"/>
      <c r="P133" s="224"/>
      <c r="Q133" s="224"/>
      <c r="R133" s="46"/>
      <c r="T133" s="225" t="s">
        <v>22</v>
      </c>
      <c r="U133" s="54" t="s">
        <v>41</v>
      </c>
      <c r="V133" s="45"/>
      <c r="W133" s="226">
        <f>V133*K133</f>
        <v>0</v>
      </c>
      <c r="X133" s="226">
        <v>0</v>
      </c>
      <c r="Y133" s="226">
        <f>X133*K133</f>
        <v>0</v>
      </c>
      <c r="Z133" s="226">
        <v>0</v>
      </c>
      <c r="AA133" s="227">
        <f>Z133*K133</f>
        <v>0</v>
      </c>
      <c r="AR133" s="20" t="s">
        <v>173</v>
      </c>
      <c r="AT133" s="20" t="s">
        <v>161</v>
      </c>
      <c r="AU133" s="20" t="s">
        <v>76</v>
      </c>
      <c r="AY133" s="20" t="s">
        <v>160</v>
      </c>
      <c r="BE133" s="140">
        <f>IF(U133="základní",N133,0)</f>
        <v>0</v>
      </c>
      <c r="BF133" s="140">
        <f>IF(U133="snížená",N133,0)</f>
        <v>0</v>
      </c>
      <c r="BG133" s="140">
        <f>IF(U133="zákl. přenesená",N133,0)</f>
        <v>0</v>
      </c>
      <c r="BH133" s="140">
        <f>IF(U133="sníž. přenesená",N133,0)</f>
        <v>0</v>
      </c>
      <c r="BI133" s="140">
        <f>IF(U133="nulová",N133,0)</f>
        <v>0</v>
      </c>
      <c r="BJ133" s="20" t="s">
        <v>84</v>
      </c>
      <c r="BK133" s="140">
        <f>ROUND(L133*K133,2)</f>
        <v>0</v>
      </c>
      <c r="BL133" s="20" t="s">
        <v>173</v>
      </c>
      <c r="BM133" s="20" t="s">
        <v>350</v>
      </c>
    </row>
    <row r="134" s="1" customFormat="1" ht="16.5" customHeight="1">
      <c r="B134" s="44"/>
      <c r="C134" s="217" t="s">
        <v>282</v>
      </c>
      <c r="D134" s="217" t="s">
        <v>161</v>
      </c>
      <c r="E134" s="218" t="s">
        <v>811</v>
      </c>
      <c r="F134" s="219" t="s">
        <v>1009</v>
      </c>
      <c r="G134" s="219"/>
      <c r="H134" s="219"/>
      <c r="I134" s="219"/>
      <c r="J134" s="220" t="s">
        <v>22</v>
      </c>
      <c r="K134" s="221">
        <v>25</v>
      </c>
      <c r="L134" s="222">
        <v>0</v>
      </c>
      <c r="M134" s="223"/>
      <c r="N134" s="224">
        <f>ROUND(L134*K134,2)</f>
        <v>0</v>
      </c>
      <c r="O134" s="224"/>
      <c r="P134" s="224"/>
      <c r="Q134" s="224"/>
      <c r="R134" s="46"/>
      <c r="T134" s="225" t="s">
        <v>22</v>
      </c>
      <c r="U134" s="54" t="s">
        <v>41</v>
      </c>
      <c r="V134" s="45"/>
      <c r="W134" s="226">
        <f>V134*K134</f>
        <v>0</v>
      </c>
      <c r="X134" s="226">
        <v>0</v>
      </c>
      <c r="Y134" s="226">
        <f>X134*K134</f>
        <v>0</v>
      </c>
      <c r="Z134" s="226">
        <v>0</v>
      </c>
      <c r="AA134" s="227">
        <f>Z134*K134</f>
        <v>0</v>
      </c>
      <c r="AR134" s="20" t="s">
        <v>173</v>
      </c>
      <c r="AT134" s="20" t="s">
        <v>161</v>
      </c>
      <c r="AU134" s="20" t="s">
        <v>76</v>
      </c>
      <c r="AY134" s="20" t="s">
        <v>160</v>
      </c>
      <c r="BE134" s="140">
        <f>IF(U134="základní",N134,0)</f>
        <v>0</v>
      </c>
      <c r="BF134" s="140">
        <f>IF(U134="snížená",N134,0)</f>
        <v>0</v>
      </c>
      <c r="BG134" s="140">
        <f>IF(U134="zákl. přenesená",N134,0)</f>
        <v>0</v>
      </c>
      <c r="BH134" s="140">
        <f>IF(U134="sníž. přenesená",N134,0)</f>
        <v>0</v>
      </c>
      <c r="BI134" s="140">
        <f>IF(U134="nulová",N134,0)</f>
        <v>0</v>
      </c>
      <c r="BJ134" s="20" t="s">
        <v>84</v>
      </c>
      <c r="BK134" s="140">
        <f>ROUND(L134*K134,2)</f>
        <v>0</v>
      </c>
      <c r="BL134" s="20" t="s">
        <v>173</v>
      </c>
      <c r="BM134" s="20" t="s">
        <v>358</v>
      </c>
    </row>
    <row r="135" s="1" customFormat="1" ht="16.5" customHeight="1">
      <c r="B135" s="44"/>
      <c r="C135" s="217" t="s">
        <v>287</v>
      </c>
      <c r="D135" s="217" t="s">
        <v>161</v>
      </c>
      <c r="E135" s="218" t="s">
        <v>813</v>
      </c>
      <c r="F135" s="219" t="s">
        <v>1010</v>
      </c>
      <c r="G135" s="219"/>
      <c r="H135" s="219"/>
      <c r="I135" s="219"/>
      <c r="J135" s="220" t="s">
        <v>22</v>
      </c>
      <c r="K135" s="221">
        <v>2</v>
      </c>
      <c r="L135" s="222">
        <v>0</v>
      </c>
      <c r="M135" s="223"/>
      <c r="N135" s="224">
        <f>ROUND(L135*K135,2)</f>
        <v>0</v>
      </c>
      <c r="O135" s="224"/>
      <c r="P135" s="224"/>
      <c r="Q135" s="224"/>
      <c r="R135" s="46"/>
      <c r="T135" s="225" t="s">
        <v>22</v>
      </c>
      <c r="U135" s="54" t="s">
        <v>41</v>
      </c>
      <c r="V135" s="45"/>
      <c r="W135" s="226">
        <f>V135*K135</f>
        <v>0</v>
      </c>
      <c r="X135" s="226">
        <v>0</v>
      </c>
      <c r="Y135" s="226">
        <f>X135*K135</f>
        <v>0</v>
      </c>
      <c r="Z135" s="226">
        <v>0</v>
      </c>
      <c r="AA135" s="227">
        <f>Z135*K135</f>
        <v>0</v>
      </c>
      <c r="AR135" s="20" t="s">
        <v>173</v>
      </c>
      <c r="AT135" s="20" t="s">
        <v>161</v>
      </c>
      <c r="AU135" s="20" t="s">
        <v>76</v>
      </c>
      <c r="AY135" s="20" t="s">
        <v>160</v>
      </c>
      <c r="BE135" s="140">
        <f>IF(U135="základní",N135,0)</f>
        <v>0</v>
      </c>
      <c r="BF135" s="140">
        <f>IF(U135="snížená",N135,0)</f>
        <v>0</v>
      </c>
      <c r="BG135" s="140">
        <f>IF(U135="zákl. přenesená",N135,0)</f>
        <v>0</v>
      </c>
      <c r="BH135" s="140">
        <f>IF(U135="sníž. přenesená",N135,0)</f>
        <v>0</v>
      </c>
      <c r="BI135" s="140">
        <f>IF(U135="nulová",N135,0)</f>
        <v>0</v>
      </c>
      <c r="BJ135" s="20" t="s">
        <v>84</v>
      </c>
      <c r="BK135" s="140">
        <f>ROUND(L135*K135,2)</f>
        <v>0</v>
      </c>
      <c r="BL135" s="20" t="s">
        <v>173</v>
      </c>
      <c r="BM135" s="20" t="s">
        <v>367</v>
      </c>
    </row>
    <row r="136" s="1" customFormat="1" ht="16.5" customHeight="1">
      <c r="B136" s="44"/>
      <c r="C136" s="217" t="s">
        <v>10</v>
      </c>
      <c r="D136" s="217" t="s">
        <v>161</v>
      </c>
      <c r="E136" s="218" t="s">
        <v>815</v>
      </c>
      <c r="F136" s="219" t="s">
        <v>1011</v>
      </c>
      <c r="G136" s="219"/>
      <c r="H136" s="219"/>
      <c r="I136" s="219"/>
      <c r="J136" s="220" t="s">
        <v>22</v>
      </c>
      <c r="K136" s="221">
        <v>2</v>
      </c>
      <c r="L136" s="222">
        <v>0</v>
      </c>
      <c r="M136" s="223"/>
      <c r="N136" s="224">
        <f>ROUND(L136*K136,2)</f>
        <v>0</v>
      </c>
      <c r="O136" s="224"/>
      <c r="P136" s="224"/>
      <c r="Q136" s="224"/>
      <c r="R136" s="46"/>
      <c r="T136" s="225" t="s">
        <v>22</v>
      </c>
      <c r="U136" s="54" t="s">
        <v>41</v>
      </c>
      <c r="V136" s="45"/>
      <c r="W136" s="226">
        <f>V136*K136</f>
        <v>0</v>
      </c>
      <c r="X136" s="226">
        <v>0</v>
      </c>
      <c r="Y136" s="226">
        <f>X136*K136</f>
        <v>0</v>
      </c>
      <c r="Z136" s="226">
        <v>0</v>
      </c>
      <c r="AA136" s="227">
        <f>Z136*K136</f>
        <v>0</v>
      </c>
      <c r="AR136" s="20" t="s">
        <v>173</v>
      </c>
      <c r="AT136" s="20" t="s">
        <v>161</v>
      </c>
      <c r="AU136" s="20" t="s">
        <v>76</v>
      </c>
      <c r="AY136" s="20" t="s">
        <v>160</v>
      </c>
      <c r="BE136" s="140">
        <f>IF(U136="základní",N136,0)</f>
        <v>0</v>
      </c>
      <c r="BF136" s="140">
        <f>IF(U136="snížená",N136,0)</f>
        <v>0</v>
      </c>
      <c r="BG136" s="140">
        <f>IF(U136="zákl. přenesená",N136,0)</f>
        <v>0</v>
      </c>
      <c r="BH136" s="140">
        <f>IF(U136="sníž. přenesená",N136,0)</f>
        <v>0</v>
      </c>
      <c r="BI136" s="140">
        <f>IF(U136="nulová",N136,0)</f>
        <v>0</v>
      </c>
      <c r="BJ136" s="20" t="s">
        <v>84</v>
      </c>
      <c r="BK136" s="140">
        <f>ROUND(L136*K136,2)</f>
        <v>0</v>
      </c>
      <c r="BL136" s="20" t="s">
        <v>173</v>
      </c>
      <c r="BM136" s="20" t="s">
        <v>375</v>
      </c>
    </row>
    <row r="137" s="1" customFormat="1" ht="16.5" customHeight="1">
      <c r="B137" s="44"/>
      <c r="C137" s="217" t="s">
        <v>294</v>
      </c>
      <c r="D137" s="217" t="s">
        <v>161</v>
      </c>
      <c r="E137" s="218" t="s">
        <v>817</v>
      </c>
      <c r="F137" s="219" t="s">
        <v>1012</v>
      </c>
      <c r="G137" s="219"/>
      <c r="H137" s="219"/>
      <c r="I137" s="219"/>
      <c r="J137" s="220" t="s">
        <v>22</v>
      </c>
      <c r="K137" s="221">
        <v>1</v>
      </c>
      <c r="L137" s="222">
        <v>0</v>
      </c>
      <c r="M137" s="223"/>
      <c r="N137" s="224">
        <f>ROUND(L137*K137,2)</f>
        <v>0</v>
      </c>
      <c r="O137" s="224"/>
      <c r="P137" s="224"/>
      <c r="Q137" s="224"/>
      <c r="R137" s="46"/>
      <c r="T137" s="225" t="s">
        <v>22</v>
      </c>
      <c r="U137" s="54" t="s">
        <v>41</v>
      </c>
      <c r="V137" s="45"/>
      <c r="W137" s="226">
        <f>V137*K137</f>
        <v>0</v>
      </c>
      <c r="X137" s="226">
        <v>0</v>
      </c>
      <c r="Y137" s="226">
        <f>X137*K137</f>
        <v>0</v>
      </c>
      <c r="Z137" s="226">
        <v>0</v>
      </c>
      <c r="AA137" s="227">
        <f>Z137*K137</f>
        <v>0</v>
      </c>
      <c r="AR137" s="20" t="s">
        <v>173</v>
      </c>
      <c r="AT137" s="20" t="s">
        <v>161</v>
      </c>
      <c r="AU137" s="20" t="s">
        <v>76</v>
      </c>
      <c r="AY137" s="20" t="s">
        <v>160</v>
      </c>
      <c r="BE137" s="140">
        <f>IF(U137="základní",N137,0)</f>
        <v>0</v>
      </c>
      <c r="BF137" s="140">
        <f>IF(U137="snížená",N137,0)</f>
        <v>0</v>
      </c>
      <c r="BG137" s="140">
        <f>IF(U137="zákl. přenesená",N137,0)</f>
        <v>0</v>
      </c>
      <c r="BH137" s="140">
        <f>IF(U137="sníž. přenesená",N137,0)</f>
        <v>0</v>
      </c>
      <c r="BI137" s="140">
        <f>IF(U137="nulová",N137,0)</f>
        <v>0</v>
      </c>
      <c r="BJ137" s="20" t="s">
        <v>84</v>
      </c>
      <c r="BK137" s="140">
        <f>ROUND(L137*K137,2)</f>
        <v>0</v>
      </c>
      <c r="BL137" s="20" t="s">
        <v>173</v>
      </c>
      <c r="BM137" s="20" t="s">
        <v>383</v>
      </c>
    </row>
    <row r="138" s="1" customFormat="1" ht="25.5" customHeight="1">
      <c r="B138" s="44"/>
      <c r="C138" s="217" t="s">
        <v>298</v>
      </c>
      <c r="D138" s="217" t="s">
        <v>161</v>
      </c>
      <c r="E138" s="218" t="s">
        <v>819</v>
      </c>
      <c r="F138" s="219" t="s">
        <v>1013</v>
      </c>
      <c r="G138" s="219"/>
      <c r="H138" s="219"/>
      <c r="I138" s="219"/>
      <c r="J138" s="220" t="s">
        <v>22</v>
      </c>
      <c r="K138" s="221">
        <v>1</v>
      </c>
      <c r="L138" s="222">
        <v>0</v>
      </c>
      <c r="M138" s="223"/>
      <c r="N138" s="224">
        <f>ROUND(L138*K138,2)</f>
        <v>0</v>
      </c>
      <c r="O138" s="224"/>
      <c r="P138" s="224"/>
      <c r="Q138" s="224"/>
      <c r="R138" s="46"/>
      <c r="T138" s="225" t="s">
        <v>22</v>
      </c>
      <c r="U138" s="54" t="s">
        <v>41</v>
      </c>
      <c r="V138" s="45"/>
      <c r="W138" s="226">
        <f>V138*K138</f>
        <v>0</v>
      </c>
      <c r="X138" s="226">
        <v>0</v>
      </c>
      <c r="Y138" s="226">
        <f>X138*K138</f>
        <v>0</v>
      </c>
      <c r="Z138" s="226">
        <v>0</v>
      </c>
      <c r="AA138" s="227">
        <f>Z138*K138</f>
        <v>0</v>
      </c>
      <c r="AR138" s="20" t="s">
        <v>173</v>
      </c>
      <c r="AT138" s="20" t="s">
        <v>161</v>
      </c>
      <c r="AU138" s="20" t="s">
        <v>76</v>
      </c>
      <c r="AY138" s="20" t="s">
        <v>160</v>
      </c>
      <c r="BE138" s="140">
        <f>IF(U138="základní",N138,0)</f>
        <v>0</v>
      </c>
      <c r="BF138" s="140">
        <f>IF(U138="snížená",N138,0)</f>
        <v>0</v>
      </c>
      <c r="BG138" s="140">
        <f>IF(U138="zákl. přenesená",N138,0)</f>
        <v>0</v>
      </c>
      <c r="BH138" s="140">
        <f>IF(U138="sníž. přenesená",N138,0)</f>
        <v>0</v>
      </c>
      <c r="BI138" s="140">
        <f>IF(U138="nulová",N138,0)</f>
        <v>0</v>
      </c>
      <c r="BJ138" s="20" t="s">
        <v>84</v>
      </c>
      <c r="BK138" s="140">
        <f>ROUND(L138*K138,2)</f>
        <v>0</v>
      </c>
      <c r="BL138" s="20" t="s">
        <v>173</v>
      </c>
      <c r="BM138" s="20" t="s">
        <v>391</v>
      </c>
    </row>
    <row r="139" s="1" customFormat="1" ht="16.5" customHeight="1">
      <c r="B139" s="44"/>
      <c r="C139" s="217" t="s">
        <v>302</v>
      </c>
      <c r="D139" s="217" t="s">
        <v>161</v>
      </c>
      <c r="E139" s="218" t="s">
        <v>821</v>
      </c>
      <c r="F139" s="219" t="s">
        <v>1014</v>
      </c>
      <c r="G139" s="219"/>
      <c r="H139" s="219"/>
      <c r="I139" s="219"/>
      <c r="J139" s="220" t="s">
        <v>22</v>
      </c>
      <c r="K139" s="221">
        <v>1</v>
      </c>
      <c r="L139" s="222">
        <v>0</v>
      </c>
      <c r="M139" s="223"/>
      <c r="N139" s="224">
        <f>ROUND(L139*K139,2)</f>
        <v>0</v>
      </c>
      <c r="O139" s="224"/>
      <c r="P139" s="224"/>
      <c r="Q139" s="224"/>
      <c r="R139" s="46"/>
      <c r="T139" s="225" t="s">
        <v>22</v>
      </c>
      <c r="U139" s="54" t="s">
        <v>41</v>
      </c>
      <c r="V139" s="45"/>
      <c r="W139" s="226">
        <f>V139*K139</f>
        <v>0</v>
      </c>
      <c r="X139" s="226">
        <v>0</v>
      </c>
      <c r="Y139" s="226">
        <f>X139*K139</f>
        <v>0</v>
      </c>
      <c r="Z139" s="226">
        <v>0</v>
      </c>
      <c r="AA139" s="227">
        <f>Z139*K139</f>
        <v>0</v>
      </c>
      <c r="AR139" s="20" t="s">
        <v>173</v>
      </c>
      <c r="AT139" s="20" t="s">
        <v>161</v>
      </c>
      <c r="AU139" s="20" t="s">
        <v>76</v>
      </c>
      <c r="AY139" s="20" t="s">
        <v>160</v>
      </c>
      <c r="BE139" s="140">
        <f>IF(U139="základní",N139,0)</f>
        <v>0</v>
      </c>
      <c r="BF139" s="140">
        <f>IF(U139="snížená",N139,0)</f>
        <v>0</v>
      </c>
      <c r="BG139" s="140">
        <f>IF(U139="zákl. přenesená",N139,0)</f>
        <v>0</v>
      </c>
      <c r="BH139" s="140">
        <f>IF(U139="sníž. přenesená",N139,0)</f>
        <v>0</v>
      </c>
      <c r="BI139" s="140">
        <f>IF(U139="nulová",N139,0)</f>
        <v>0</v>
      </c>
      <c r="BJ139" s="20" t="s">
        <v>84</v>
      </c>
      <c r="BK139" s="140">
        <f>ROUND(L139*K139,2)</f>
        <v>0</v>
      </c>
      <c r="BL139" s="20" t="s">
        <v>173</v>
      </c>
      <c r="BM139" s="20" t="s">
        <v>399</v>
      </c>
    </row>
    <row r="140" s="1" customFormat="1" ht="16.5" customHeight="1">
      <c r="B140" s="44"/>
      <c r="C140" s="217" t="s">
        <v>306</v>
      </c>
      <c r="D140" s="217" t="s">
        <v>161</v>
      </c>
      <c r="E140" s="218" t="s">
        <v>823</v>
      </c>
      <c r="F140" s="219" t="s">
        <v>1015</v>
      </c>
      <c r="G140" s="219"/>
      <c r="H140" s="219"/>
      <c r="I140" s="219"/>
      <c r="J140" s="220" t="s">
        <v>22</v>
      </c>
      <c r="K140" s="221">
        <v>1</v>
      </c>
      <c r="L140" s="222">
        <v>0</v>
      </c>
      <c r="M140" s="223"/>
      <c r="N140" s="224">
        <f>ROUND(L140*K140,2)</f>
        <v>0</v>
      </c>
      <c r="O140" s="224"/>
      <c r="P140" s="224"/>
      <c r="Q140" s="224"/>
      <c r="R140" s="46"/>
      <c r="T140" s="225" t="s">
        <v>22</v>
      </c>
      <c r="U140" s="54" t="s">
        <v>41</v>
      </c>
      <c r="V140" s="45"/>
      <c r="W140" s="226">
        <f>V140*K140</f>
        <v>0</v>
      </c>
      <c r="X140" s="226">
        <v>0</v>
      </c>
      <c r="Y140" s="226">
        <f>X140*K140</f>
        <v>0</v>
      </c>
      <c r="Z140" s="226">
        <v>0</v>
      </c>
      <c r="AA140" s="227">
        <f>Z140*K140</f>
        <v>0</v>
      </c>
      <c r="AR140" s="20" t="s">
        <v>173</v>
      </c>
      <c r="AT140" s="20" t="s">
        <v>161</v>
      </c>
      <c r="AU140" s="20" t="s">
        <v>76</v>
      </c>
      <c r="AY140" s="20" t="s">
        <v>160</v>
      </c>
      <c r="BE140" s="140">
        <f>IF(U140="základní",N140,0)</f>
        <v>0</v>
      </c>
      <c r="BF140" s="140">
        <f>IF(U140="snížená",N140,0)</f>
        <v>0</v>
      </c>
      <c r="BG140" s="140">
        <f>IF(U140="zákl. přenesená",N140,0)</f>
        <v>0</v>
      </c>
      <c r="BH140" s="140">
        <f>IF(U140="sníž. přenesená",N140,0)</f>
        <v>0</v>
      </c>
      <c r="BI140" s="140">
        <f>IF(U140="nulová",N140,0)</f>
        <v>0</v>
      </c>
      <c r="BJ140" s="20" t="s">
        <v>84</v>
      </c>
      <c r="BK140" s="140">
        <f>ROUND(L140*K140,2)</f>
        <v>0</v>
      </c>
      <c r="BL140" s="20" t="s">
        <v>173</v>
      </c>
      <c r="BM140" s="20" t="s">
        <v>407</v>
      </c>
    </row>
    <row r="141" s="1" customFormat="1" ht="16.5" customHeight="1">
      <c r="B141" s="44"/>
      <c r="C141" s="217" t="s">
        <v>310</v>
      </c>
      <c r="D141" s="217" t="s">
        <v>161</v>
      </c>
      <c r="E141" s="218" t="s">
        <v>824</v>
      </c>
      <c r="F141" s="219" t="s">
        <v>1016</v>
      </c>
      <c r="G141" s="219"/>
      <c r="H141" s="219"/>
      <c r="I141" s="219"/>
      <c r="J141" s="220" t="s">
        <v>22</v>
      </c>
      <c r="K141" s="221">
        <v>1</v>
      </c>
      <c r="L141" s="222">
        <v>0</v>
      </c>
      <c r="M141" s="223"/>
      <c r="N141" s="224">
        <f>ROUND(L141*K141,2)</f>
        <v>0</v>
      </c>
      <c r="O141" s="224"/>
      <c r="P141" s="224"/>
      <c r="Q141" s="224"/>
      <c r="R141" s="46"/>
      <c r="T141" s="225" t="s">
        <v>22</v>
      </c>
      <c r="U141" s="54" t="s">
        <v>41</v>
      </c>
      <c r="V141" s="45"/>
      <c r="W141" s="226">
        <f>V141*K141</f>
        <v>0</v>
      </c>
      <c r="X141" s="226">
        <v>0</v>
      </c>
      <c r="Y141" s="226">
        <f>X141*K141</f>
        <v>0</v>
      </c>
      <c r="Z141" s="226">
        <v>0</v>
      </c>
      <c r="AA141" s="227">
        <f>Z141*K141</f>
        <v>0</v>
      </c>
      <c r="AR141" s="20" t="s">
        <v>173</v>
      </c>
      <c r="AT141" s="20" t="s">
        <v>161</v>
      </c>
      <c r="AU141" s="20" t="s">
        <v>76</v>
      </c>
      <c r="AY141" s="20" t="s">
        <v>160</v>
      </c>
      <c r="BE141" s="140">
        <f>IF(U141="základní",N141,0)</f>
        <v>0</v>
      </c>
      <c r="BF141" s="140">
        <f>IF(U141="snížená",N141,0)</f>
        <v>0</v>
      </c>
      <c r="BG141" s="140">
        <f>IF(U141="zákl. přenesená",N141,0)</f>
        <v>0</v>
      </c>
      <c r="BH141" s="140">
        <f>IF(U141="sníž. přenesená",N141,0)</f>
        <v>0</v>
      </c>
      <c r="BI141" s="140">
        <f>IF(U141="nulová",N141,0)</f>
        <v>0</v>
      </c>
      <c r="BJ141" s="20" t="s">
        <v>84</v>
      </c>
      <c r="BK141" s="140">
        <f>ROUND(L141*K141,2)</f>
        <v>0</v>
      </c>
      <c r="BL141" s="20" t="s">
        <v>173</v>
      </c>
      <c r="BM141" s="20" t="s">
        <v>415</v>
      </c>
    </row>
    <row r="142" s="1" customFormat="1" ht="16.5" customHeight="1">
      <c r="B142" s="44"/>
      <c r="C142" s="217" t="s">
        <v>314</v>
      </c>
      <c r="D142" s="217" t="s">
        <v>161</v>
      </c>
      <c r="E142" s="218" t="s">
        <v>825</v>
      </c>
      <c r="F142" s="219" t="s">
        <v>1017</v>
      </c>
      <c r="G142" s="219"/>
      <c r="H142" s="219"/>
      <c r="I142" s="219"/>
      <c r="J142" s="220" t="s">
        <v>22</v>
      </c>
      <c r="K142" s="221">
        <v>1</v>
      </c>
      <c r="L142" s="222">
        <v>0</v>
      </c>
      <c r="M142" s="223"/>
      <c r="N142" s="224">
        <f>ROUND(L142*K142,2)</f>
        <v>0</v>
      </c>
      <c r="O142" s="224"/>
      <c r="P142" s="224"/>
      <c r="Q142" s="224"/>
      <c r="R142" s="46"/>
      <c r="T142" s="225" t="s">
        <v>22</v>
      </c>
      <c r="U142" s="54" t="s">
        <v>41</v>
      </c>
      <c r="V142" s="45"/>
      <c r="W142" s="226">
        <f>V142*K142</f>
        <v>0</v>
      </c>
      <c r="X142" s="226">
        <v>0</v>
      </c>
      <c r="Y142" s="226">
        <f>X142*K142</f>
        <v>0</v>
      </c>
      <c r="Z142" s="226">
        <v>0</v>
      </c>
      <c r="AA142" s="227">
        <f>Z142*K142</f>
        <v>0</v>
      </c>
      <c r="AR142" s="20" t="s">
        <v>173</v>
      </c>
      <c r="AT142" s="20" t="s">
        <v>161</v>
      </c>
      <c r="AU142" s="20" t="s">
        <v>76</v>
      </c>
      <c r="AY142" s="20" t="s">
        <v>160</v>
      </c>
      <c r="BE142" s="140">
        <f>IF(U142="základní",N142,0)</f>
        <v>0</v>
      </c>
      <c r="BF142" s="140">
        <f>IF(U142="snížená",N142,0)</f>
        <v>0</v>
      </c>
      <c r="BG142" s="140">
        <f>IF(U142="zákl. přenesená",N142,0)</f>
        <v>0</v>
      </c>
      <c r="BH142" s="140">
        <f>IF(U142="sníž. přenesená",N142,0)</f>
        <v>0</v>
      </c>
      <c r="BI142" s="140">
        <f>IF(U142="nulová",N142,0)</f>
        <v>0</v>
      </c>
      <c r="BJ142" s="20" t="s">
        <v>84</v>
      </c>
      <c r="BK142" s="140">
        <f>ROUND(L142*K142,2)</f>
        <v>0</v>
      </c>
      <c r="BL142" s="20" t="s">
        <v>173</v>
      </c>
      <c r="BM142" s="20" t="s">
        <v>423</v>
      </c>
    </row>
    <row r="143" s="1" customFormat="1" ht="16.5" customHeight="1">
      <c r="B143" s="44"/>
      <c r="C143" s="217" t="s">
        <v>318</v>
      </c>
      <c r="D143" s="217" t="s">
        <v>161</v>
      </c>
      <c r="E143" s="218" t="s">
        <v>827</v>
      </c>
      <c r="F143" s="219" t="s">
        <v>1018</v>
      </c>
      <c r="G143" s="219"/>
      <c r="H143" s="219"/>
      <c r="I143" s="219"/>
      <c r="J143" s="220" t="s">
        <v>22</v>
      </c>
      <c r="K143" s="221">
        <v>1</v>
      </c>
      <c r="L143" s="222">
        <v>0</v>
      </c>
      <c r="M143" s="223"/>
      <c r="N143" s="224">
        <f>ROUND(L143*K143,2)</f>
        <v>0</v>
      </c>
      <c r="O143" s="224"/>
      <c r="P143" s="224"/>
      <c r="Q143" s="224"/>
      <c r="R143" s="46"/>
      <c r="T143" s="225" t="s">
        <v>22</v>
      </c>
      <c r="U143" s="54" t="s">
        <v>41</v>
      </c>
      <c r="V143" s="45"/>
      <c r="W143" s="226">
        <f>V143*K143</f>
        <v>0</v>
      </c>
      <c r="X143" s="226">
        <v>0</v>
      </c>
      <c r="Y143" s="226">
        <f>X143*K143</f>
        <v>0</v>
      </c>
      <c r="Z143" s="226">
        <v>0</v>
      </c>
      <c r="AA143" s="227">
        <f>Z143*K143</f>
        <v>0</v>
      </c>
      <c r="AR143" s="20" t="s">
        <v>173</v>
      </c>
      <c r="AT143" s="20" t="s">
        <v>161</v>
      </c>
      <c r="AU143" s="20" t="s">
        <v>76</v>
      </c>
      <c r="AY143" s="20" t="s">
        <v>160</v>
      </c>
      <c r="BE143" s="140">
        <f>IF(U143="základní",N143,0)</f>
        <v>0</v>
      </c>
      <c r="BF143" s="140">
        <f>IF(U143="snížená",N143,0)</f>
        <v>0</v>
      </c>
      <c r="BG143" s="140">
        <f>IF(U143="zákl. přenesená",N143,0)</f>
        <v>0</v>
      </c>
      <c r="BH143" s="140">
        <f>IF(U143="sníž. přenesená",N143,0)</f>
        <v>0</v>
      </c>
      <c r="BI143" s="140">
        <f>IF(U143="nulová",N143,0)</f>
        <v>0</v>
      </c>
      <c r="BJ143" s="20" t="s">
        <v>84</v>
      </c>
      <c r="BK143" s="140">
        <f>ROUND(L143*K143,2)</f>
        <v>0</v>
      </c>
      <c r="BL143" s="20" t="s">
        <v>173</v>
      </c>
      <c r="BM143" s="20" t="s">
        <v>443</v>
      </c>
    </row>
    <row r="144" s="1" customFormat="1" ht="16.5" customHeight="1">
      <c r="B144" s="44"/>
      <c r="C144" s="217" t="s">
        <v>322</v>
      </c>
      <c r="D144" s="217" t="s">
        <v>161</v>
      </c>
      <c r="E144" s="218" t="s">
        <v>828</v>
      </c>
      <c r="F144" s="219" t="s">
        <v>1019</v>
      </c>
      <c r="G144" s="219"/>
      <c r="H144" s="219"/>
      <c r="I144" s="219"/>
      <c r="J144" s="220" t="s">
        <v>22</v>
      </c>
      <c r="K144" s="221">
        <v>1</v>
      </c>
      <c r="L144" s="222">
        <v>0</v>
      </c>
      <c r="M144" s="223"/>
      <c r="N144" s="224">
        <f>ROUND(L144*K144,2)</f>
        <v>0</v>
      </c>
      <c r="O144" s="224"/>
      <c r="P144" s="224"/>
      <c r="Q144" s="224"/>
      <c r="R144" s="46"/>
      <c r="T144" s="225" t="s">
        <v>22</v>
      </c>
      <c r="U144" s="54" t="s">
        <v>41</v>
      </c>
      <c r="V144" s="45"/>
      <c r="W144" s="226">
        <f>V144*K144</f>
        <v>0</v>
      </c>
      <c r="X144" s="226">
        <v>0</v>
      </c>
      <c r="Y144" s="226">
        <f>X144*K144</f>
        <v>0</v>
      </c>
      <c r="Z144" s="226">
        <v>0</v>
      </c>
      <c r="AA144" s="227">
        <f>Z144*K144</f>
        <v>0</v>
      </c>
      <c r="AR144" s="20" t="s">
        <v>173</v>
      </c>
      <c r="AT144" s="20" t="s">
        <v>161</v>
      </c>
      <c r="AU144" s="20" t="s">
        <v>76</v>
      </c>
      <c r="AY144" s="20" t="s">
        <v>160</v>
      </c>
      <c r="BE144" s="140">
        <f>IF(U144="základní",N144,0)</f>
        <v>0</v>
      </c>
      <c r="BF144" s="140">
        <f>IF(U144="snížená",N144,0)</f>
        <v>0</v>
      </c>
      <c r="BG144" s="140">
        <f>IF(U144="zákl. přenesená",N144,0)</f>
        <v>0</v>
      </c>
      <c r="BH144" s="140">
        <f>IF(U144="sníž. přenesená",N144,0)</f>
        <v>0</v>
      </c>
      <c r="BI144" s="140">
        <f>IF(U144="nulová",N144,0)</f>
        <v>0</v>
      </c>
      <c r="BJ144" s="20" t="s">
        <v>84</v>
      </c>
      <c r="BK144" s="140">
        <f>ROUND(L144*K144,2)</f>
        <v>0</v>
      </c>
      <c r="BL144" s="20" t="s">
        <v>173</v>
      </c>
      <c r="BM144" s="20" t="s">
        <v>451</v>
      </c>
    </row>
    <row r="145" s="1" customFormat="1" ht="49.92" customHeight="1">
      <c r="B145" s="44"/>
      <c r="C145" s="45"/>
      <c r="D145" s="205" t="s">
        <v>177</v>
      </c>
      <c r="E145" s="45"/>
      <c r="F145" s="45"/>
      <c r="G145" s="45"/>
      <c r="H145" s="45"/>
      <c r="I145" s="45"/>
      <c r="J145" s="45"/>
      <c r="K145" s="45"/>
      <c r="L145" s="45"/>
      <c r="M145" s="45"/>
      <c r="N145" s="230">
        <f>BK145</f>
        <v>0</v>
      </c>
      <c r="O145" s="231"/>
      <c r="P145" s="231"/>
      <c r="Q145" s="231"/>
      <c r="R145" s="46"/>
      <c r="T145" s="191"/>
      <c r="U145" s="70"/>
      <c r="V145" s="70"/>
      <c r="W145" s="70"/>
      <c r="X145" s="70"/>
      <c r="Y145" s="70"/>
      <c r="Z145" s="70"/>
      <c r="AA145" s="72"/>
      <c r="AT145" s="20" t="s">
        <v>75</v>
      </c>
      <c r="AU145" s="20" t="s">
        <v>76</v>
      </c>
      <c r="AY145" s="20" t="s">
        <v>178</v>
      </c>
      <c r="BK145" s="140">
        <v>0</v>
      </c>
    </row>
    <row r="146" s="1" customFormat="1" ht="6.96" customHeight="1">
      <c r="B146" s="73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5"/>
    </row>
  </sheetData>
  <sheetProtection sheet="1" formatColumns="0" formatRows="0" objects="1" scenarios="1" spinCount="10" saltValue="OjidxkO4oSTXkVuEi/yzCPQW0r4rKsz0Jw+BPaBM/2kC5p/gbW3iiYQo9+4lTLcaW658cIoGTbpTGXRBCGxKtQ==" hashValue="oEfyOs1NpWSSXjWHWDMb+Y23ZKd3Brng1i/ihrl48qZUqCIjuAPA6EfN2H1ynyAkoW3sBBLe7tXnwClbEKFQBA==" algorithmName="SHA-512" password="CC35"/>
  <mergeCells count="15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90:Q90"/>
    <mergeCell ref="D91:H91"/>
    <mergeCell ref="N91:Q91"/>
    <mergeCell ref="D92:H92"/>
    <mergeCell ref="N92:Q92"/>
    <mergeCell ref="D93:H93"/>
    <mergeCell ref="N93:Q93"/>
    <mergeCell ref="D94:H94"/>
    <mergeCell ref="N94:Q94"/>
    <mergeCell ref="D95:H95"/>
    <mergeCell ref="N95:Q95"/>
    <mergeCell ref="N96:Q96"/>
    <mergeCell ref="L98:Q98"/>
    <mergeCell ref="C104:Q104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N115:Q115"/>
    <mergeCell ref="N145:Q145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1"/>
      <c r="B1" s="11"/>
      <c r="C1" s="11"/>
      <c r="D1" s="12" t="s">
        <v>1</v>
      </c>
      <c r="E1" s="11"/>
      <c r="F1" s="13" t="s">
        <v>116</v>
      </c>
      <c r="G1" s="13"/>
      <c r="H1" s="152" t="s">
        <v>117</v>
      </c>
      <c r="I1" s="152"/>
      <c r="J1" s="152"/>
      <c r="K1" s="152"/>
      <c r="L1" s="13" t="s">
        <v>118</v>
      </c>
      <c r="M1" s="11"/>
      <c r="N1" s="11"/>
      <c r="O1" s="12" t="s">
        <v>119</v>
      </c>
      <c r="P1" s="11"/>
      <c r="Q1" s="11"/>
      <c r="R1" s="11"/>
      <c r="S1" s="13" t="s">
        <v>120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103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121</v>
      </c>
    </row>
    <row r="4" ht="36.96" customHeight="1">
      <c r="B4" s="24"/>
      <c r="C4" s="25" t="s">
        <v>122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ht="25.44" customHeight="1">
      <c r="B6" s="24"/>
      <c r="C6" s="29"/>
      <c r="D6" s="36" t="s">
        <v>19</v>
      </c>
      <c r="E6" s="29"/>
      <c r="F6" s="153" t="str">
        <f>'Rekapitulace stavby'!K6</f>
        <v>Odvětrání svářecích pracovišť na odloučeném pracovišti Tehov 39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="1" customFormat="1" ht="32.88" customHeight="1">
      <c r="B7" s="44"/>
      <c r="C7" s="45"/>
      <c r="D7" s="33" t="s">
        <v>123</v>
      </c>
      <c r="E7" s="45"/>
      <c r="F7" s="34" t="s">
        <v>1020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6" t="s">
        <v>21</v>
      </c>
      <c r="E8" s="45"/>
      <c r="F8" s="31" t="s">
        <v>22</v>
      </c>
      <c r="G8" s="45"/>
      <c r="H8" s="45"/>
      <c r="I8" s="45"/>
      <c r="J8" s="45"/>
      <c r="K8" s="45"/>
      <c r="L8" s="45"/>
      <c r="M8" s="36" t="s">
        <v>23</v>
      </c>
      <c r="N8" s="45"/>
      <c r="O8" s="31" t="s">
        <v>22</v>
      </c>
      <c r="P8" s="45"/>
      <c r="Q8" s="45"/>
      <c r="R8" s="46"/>
    </row>
    <row r="9" s="1" customFormat="1" ht="14.4" customHeight="1">
      <c r="B9" s="44"/>
      <c r="C9" s="45"/>
      <c r="D9" s="36" t="s">
        <v>24</v>
      </c>
      <c r="E9" s="45"/>
      <c r="F9" s="31" t="s">
        <v>25</v>
      </c>
      <c r="G9" s="45"/>
      <c r="H9" s="45"/>
      <c r="I9" s="45"/>
      <c r="J9" s="45"/>
      <c r="K9" s="45"/>
      <c r="L9" s="45"/>
      <c r="M9" s="36" t="s">
        <v>26</v>
      </c>
      <c r="N9" s="45"/>
      <c r="O9" s="154" t="str">
        <f>'Rekapitulace stavby'!AN8</f>
        <v>2. 3. 2018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6" t="s">
        <v>28</v>
      </c>
      <c r="E11" s="45"/>
      <c r="F11" s="45"/>
      <c r="G11" s="45"/>
      <c r="H11" s="45"/>
      <c r="I11" s="45"/>
      <c r="J11" s="45"/>
      <c r="K11" s="45"/>
      <c r="L11" s="45"/>
      <c r="M11" s="36" t="s">
        <v>29</v>
      </c>
      <c r="N11" s="45"/>
      <c r="O11" s="31" t="str">
        <f>IF('Rekapitulace stavby'!AN10="","",'Rekapitulace stavby'!AN10)</f>
        <v/>
      </c>
      <c r="P11" s="31"/>
      <c r="Q11" s="45"/>
      <c r="R11" s="46"/>
    </row>
    <row r="12" s="1" customFormat="1" ht="18" customHeight="1">
      <c r="B12" s="44"/>
      <c r="C12" s="45"/>
      <c r="D12" s="45"/>
      <c r="E12" s="31" t="str">
        <f>IF('Rekapitulace stavby'!E11="","",'Rekapitulace stavby'!E11)</f>
        <v xml:space="preserve"> </v>
      </c>
      <c r="F12" s="45"/>
      <c r="G12" s="45"/>
      <c r="H12" s="45"/>
      <c r="I12" s="45"/>
      <c r="J12" s="45"/>
      <c r="K12" s="45"/>
      <c r="L12" s="45"/>
      <c r="M12" s="36" t="s">
        <v>30</v>
      </c>
      <c r="N12" s="45"/>
      <c r="O12" s="31" t="str">
        <f>IF('Rekapitulace stavby'!AN11="","",'Rekapitulace stavby'!AN11)</f>
        <v/>
      </c>
      <c r="P12" s="31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6" t="s">
        <v>31</v>
      </c>
      <c r="E14" s="45"/>
      <c r="F14" s="45"/>
      <c r="G14" s="45"/>
      <c r="H14" s="45"/>
      <c r="I14" s="45"/>
      <c r="J14" s="45"/>
      <c r="K14" s="45"/>
      <c r="L14" s="45"/>
      <c r="M14" s="36" t="s">
        <v>29</v>
      </c>
      <c r="N14" s="45"/>
      <c r="O14" s="37" t="str">
        <f>IF('Rekapitulace stavby'!AN13="","",'Rekapitulace stavby'!AN13)</f>
        <v>Vyplň údaj</v>
      </c>
      <c r="P14" s="31"/>
      <c r="Q14" s="45"/>
      <c r="R14" s="46"/>
    </row>
    <row r="15" s="1" customFormat="1" ht="18" customHeight="1">
      <c r="B15" s="44"/>
      <c r="C15" s="45"/>
      <c r="D15" s="45"/>
      <c r="E15" s="37" t="str">
        <f>IF('Rekapitulace stavby'!E14="","",'Rekapitulace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30</v>
      </c>
      <c r="N15" s="45"/>
      <c r="O15" s="37" t="str">
        <f>IF('Rekapitulace stavby'!AN14="","",'Rekapitulace stavby'!AN14)</f>
        <v>Vyplň údaj</v>
      </c>
      <c r="P15" s="31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6" t="s">
        <v>33</v>
      </c>
      <c r="E17" s="45"/>
      <c r="F17" s="45"/>
      <c r="G17" s="45"/>
      <c r="H17" s="45"/>
      <c r="I17" s="45"/>
      <c r="J17" s="45"/>
      <c r="K17" s="45"/>
      <c r="L17" s="45"/>
      <c r="M17" s="36" t="s">
        <v>29</v>
      </c>
      <c r="N17" s="45"/>
      <c r="O17" s="31" t="str">
        <f>IF('Rekapitulace stavby'!AN16="","",'Rekapitulace stavby'!AN16)</f>
        <v/>
      </c>
      <c r="P17" s="31"/>
      <c r="Q17" s="45"/>
      <c r="R17" s="46"/>
    </row>
    <row r="18" s="1" customFormat="1" ht="18" customHeight="1">
      <c r="B18" s="44"/>
      <c r="C18" s="45"/>
      <c r="D18" s="45"/>
      <c r="E18" s="31" t="str">
        <f>IF('Rekapitulace stavby'!E17="","",'Rekapitulace stavby'!E17)</f>
        <v xml:space="preserve"> </v>
      </c>
      <c r="F18" s="45"/>
      <c r="G18" s="45"/>
      <c r="H18" s="45"/>
      <c r="I18" s="45"/>
      <c r="J18" s="45"/>
      <c r="K18" s="45"/>
      <c r="L18" s="45"/>
      <c r="M18" s="36" t="s">
        <v>30</v>
      </c>
      <c r="N18" s="45"/>
      <c r="O18" s="31" t="str">
        <f>IF('Rekapitulace stavby'!AN17="","",'Rekapitulace stavby'!AN17)</f>
        <v/>
      </c>
      <c r="P18" s="31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6" t="s">
        <v>35</v>
      </c>
      <c r="E20" s="45"/>
      <c r="F20" s="45"/>
      <c r="G20" s="45"/>
      <c r="H20" s="45"/>
      <c r="I20" s="45"/>
      <c r="J20" s="45"/>
      <c r="K20" s="45"/>
      <c r="L20" s="45"/>
      <c r="M20" s="36" t="s">
        <v>29</v>
      </c>
      <c r="N20" s="45"/>
      <c r="O20" s="31" t="str">
        <f>IF('Rekapitulace stavby'!AN19="","",'Rekapitulace stavby'!AN19)</f>
        <v/>
      </c>
      <c r="P20" s="31"/>
      <c r="Q20" s="45"/>
      <c r="R20" s="46"/>
    </row>
    <row r="21" s="1" customFormat="1" ht="18" customHeight="1">
      <c r="B21" s="44"/>
      <c r="C21" s="45"/>
      <c r="D21" s="45"/>
      <c r="E21" s="31" t="str">
        <f>IF('Rekapitulace stavby'!E20="","",'Rekapitulace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30</v>
      </c>
      <c r="N21" s="45"/>
      <c r="O21" s="31" t="str">
        <f>IF('Rekapitulace stavby'!AN20="","",'Rekapitulace stavby'!AN20)</f>
        <v/>
      </c>
      <c r="P21" s="31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6" t="s">
        <v>36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40" t="s">
        <v>22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56" t="s">
        <v>125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="1" customFormat="1" ht="14.4" customHeight="1">
      <c r="B28" s="44"/>
      <c r="C28" s="45"/>
      <c r="D28" s="42" t="s">
        <v>110</v>
      </c>
      <c r="E28" s="45"/>
      <c r="F28" s="45"/>
      <c r="G28" s="45"/>
      <c r="H28" s="45"/>
      <c r="I28" s="45"/>
      <c r="J28" s="45"/>
      <c r="K28" s="45"/>
      <c r="L28" s="45"/>
      <c r="M28" s="43">
        <f>N92</f>
        <v>0</v>
      </c>
      <c r="N28" s="43"/>
      <c r="O28" s="43"/>
      <c r="P28" s="43"/>
      <c r="Q28" s="45"/>
      <c r="R28" s="46"/>
    </row>
    <row r="29" s="1" customFormat="1" ht="6.9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="1" customFormat="1" ht="25.44" customHeight="1">
      <c r="B30" s="44"/>
      <c r="C30" s="45"/>
      <c r="D30" s="157" t="s">
        <v>39</v>
      </c>
      <c r="E30" s="45"/>
      <c r="F30" s="45"/>
      <c r="G30" s="45"/>
      <c r="H30" s="45"/>
      <c r="I30" s="45"/>
      <c r="J30" s="45"/>
      <c r="K30" s="45"/>
      <c r="L30" s="45"/>
      <c r="M30" s="158">
        <f>ROUND(M27+M28,2)</f>
        <v>0</v>
      </c>
      <c r="N30" s="45"/>
      <c r="O30" s="45"/>
      <c r="P30" s="45"/>
      <c r="Q30" s="45"/>
      <c r="R30" s="46"/>
    </row>
    <row r="31" s="1" customFormat="1" ht="6.96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="1" customFormat="1" ht="14.4" customHeight="1">
      <c r="B32" s="44"/>
      <c r="C32" s="45"/>
      <c r="D32" s="52" t="s">
        <v>40</v>
      </c>
      <c r="E32" s="52" t="s">
        <v>41</v>
      </c>
      <c r="F32" s="53">
        <v>0.20999999999999999</v>
      </c>
      <c r="G32" s="159" t="s">
        <v>42</v>
      </c>
      <c r="H32" s="160">
        <f>(SUM(BE92:BE99)+SUM(BE117:BE153))</f>
        <v>0</v>
      </c>
      <c r="I32" s="45"/>
      <c r="J32" s="45"/>
      <c r="K32" s="45"/>
      <c r="L32" s="45"/>
      <c r="M32" s="160">
        <f>ROUND((SUM(BE92:BE99)+SUM(BE117:BE153)), 2)*F32</f>
        <v>0</v>
      </c>
      <c r="N32" s="45"/>
      <c r="O32" s="45"/>
      <c r="P32" s="45"/>
      <c r="Q32" s="45"/>
      <c r="R32" s="46"/>
    </row>
    <row r="33" s="1" customFormat="1" ht="14.4" customHeight="1">
      <c r="B33" s="44"/>
      <c r="C33" s="45"/>
      <c r="D33" s="45"/>
      <c r="E33" s="52" t="s">
        <v>43</v>
      </c>
      <c r="F33" s="53">
        <v>0.14999999999999999</v>
      </c>
      <c r="G33" s="159" t="s">
        <v>42</v>
      </c>
      <c r="H33" s="160">
        <f>(SUM(BF92:BF99)+SUM(BF117:BF153))</f>
        <v>0</v>
      </c>
      <c r="I33" s="45"/>
      <c r="J33" s="45"/>
      <c r="K33" s="45"/>
      <c r="L33" s="45"/>
      <c r="M33" s="160">
        <f>ROUND((SUM(BF92:BF99)+SUM(BF117:BF153)), 2)*F33</f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44</v>
      </c>
      <c r="F34" s="53">
        <v>0.20999999999999999</v>
      </c>
      <c r="G34" s="159" t="s">
        <v>42</v>
      </c>
      <c r="H34" s="160">
        <f>(SUM(BG92:BG99)+SUM(BG117:BG153))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45</v>
      </c>
      <c r="F35" s="53">
        <v>0.14999999999999999</v>
      </c>
      <c r="G35" s="159" t="s">
        <v>42</v>
      </c>
      <c r="H35" s="160">
        <f>(SUM(BH92:BH99)+SUM(BH117:BH153))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46</v>
      </c>
      <c r="F36" s="53">
        <v>0</v>
      </c>
      <c r="G36" s="159" t="s">
        <v>42</v>
      </c>
      <c r="H36" s="160">
        <f>(SUM(BI92:BI99)+SUM(BI117:BI153))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="1" customFormat="1" ht="6.96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="1" customFormat="1" ht="25.44" customHeight="1">
      <c r="B38" s="44"/>
      <c r="C38" s="149"/>
      <c r="D38" s="161" t="s">
        <v>47</v>
      </c>
      <c r="E38" s="101"/>
      <c r="F38" s="101"/>
      <c r="G38" s="162" t="s">
        <v>48</v>
      </c>
      <c r="H38" s="163" t="s">
        <v>49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50</v>
      </c>
      <c r="E50" s="65"/>
      <c r="F50" s="65"/>
      <c r="G50" s="65"/>
      <c r="H50" s="66"/>
      <c r="I50" s="45"/>
      <c r="J50" s="64" t="s">
        <v>51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52</v>
      </c>
      <c r="E59" s="70"/>
      <c r="F59" s="70"/>
      <c r="G59" s="71" t="s">
        <v>53</v>
      </c>
      <c r="H59" s="72"/>
      <c r="I59" s="45"/>
      <c r="J59" s="69" t="s">
        <v>52</v>
      </c>
      <c r="K59" s="70"/>
      <c r="L59" s="70"/>
      <c r="M59" s="70"/>
      <c r="N59" s="71" t="s">
        <v>53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54</v>
      </c>
      <c r="E61" s="65"/>
      <c r="F61" s="65"/>
      <c r="G61" s="65"/>
      <c r="H61" s="66"/>
      <c r="I61" s="45"/>
      <c r="J61" s="64" t="s">
        <v>55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52</v>
      </c>
      <c r="E70" s="70"/>
      <c r="F70" s="70"/>
      <c r="G70" s="71" t="s">
        <v>53</v>
      </c>
      <c r="H70" s="72"/>
      <c r="I70" s="45"/>
      <c r="J70" s="69" t="s">
        <v>52</v>
      </c>
      <c r="K70" s="70"/>
      <c r="L70" s="70"/>
      <c r="M70" s="70"/>
      <c r="N70" s="71" t="s">
        <v>53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="1" customFormat="1" ht="36.96" customHeight="1">
      <c r="B76" s="44"/>
      <c r="C76" s="25" t="s">
        <v>126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="1" customFormat="1" ht="30" customHeight="1">
      <c r="B78" s="44"/>
      <c r="C78" s="36" t="s">
        <v>19</v>
      </c>
      <c r="D78" s="45"/>
      <c r="E78" s="45"/>
      <c r="F78" s="153" t="str">
        <f>F6</f>
        <v>Odvětrání svářecích pracovišť na odloučeném pracovišti Tehov 39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="1" customFormat="1" ht="36.96" customHeight="1">
      <c r="B79" s="44"/>
      <c r="C79" s="83" t="s">
        <v>123</v>
      </c>
      <c r="D79" s="45"/>
      <c r="E79" s="45"/>
      <c r="F79" s="85" t="str">
        <f>F7</f>
        <v>05 - elektro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="1" customFormat="1" ht="18" customHeight="1">
      <c r="B81" s="44"/>
      <c r="C81" s="36" t="s">
        <v>24</v>
      </c>
      <c r="D81" s="45"/>
      <c r="E81" s="45"/>
      <c r="F81" s="31" t="str">
        <f>F9</f>
        <v xml:space="preserve"> </v>
      </c>
      <c r="G81" s="45"/>
      <c r="H81" s="45"/>
      <c r="I81" s="45"/>
      <c r="J81" s="45"/>
      <c r="K81" s="36" t="s">
        <v>26</v>
      </c>
      <c r="L81" s="45"/>
      <c r="M81" s="88" t="str">
        <f>IF(O9="","",O9)</f>
        <v>2. 3. 2018</v>
      </c>
      <c r="N81" s="88"/>
      <c r="O81" s="88"/>
      <c r="P81" s="88"/>
      <c r="Q81" s="45"/>
      <c r="R81" s="46"/>
      <c r="T81" s="169"/>
      <c r="U81" s="169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="1" customFormat="1">
      <c r="B83" s="44"/>
      <c r="C83" s="36" t="s">
        <v>28</v>
      </c>
      <c r="D83" s="45"/>
      <c r="E83" s="45"/>
      <c r="F83" s="31" t="str">
        <f>E12</f>
        <v xml:space="preserve"> </v>
      </c>
      <c r="G83" s="45"/>
      <c r="H83" s="45"/>
      <c r="I83" s="45"/>
      <c r="J83" s="45"/>
      <c r="K83" s="36" t="s">
        <v>33</v>
      </c>
      <c r="L83" s="45"/>
      <c r="M83" s="31" t="str">
        <f>E18</f>
        <v xml:space="preserve"> </v>
      </c>
      <c r="N83" s="31"/>
      <c r="O83" s="31"/>
      <c r="P83" s="31"/>
      <c r="Q83" s="31"/>
      <c r="R83" s="46"/>
      <c r="T83" s="169"/>
      <c r="U83" s="169"/>
    </row>
    <row r="84" s="1" customFormat="1" ht="14.4" customHeight="1">
      <c r="B84" s="44"/>
      <c r="C84" s="36" t="s">
        <v>31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35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="1" customFormat="1" ht="29.28" customHeight="1">
      <c r="B86" s="44"/>
      <c r="C86" s="170" t="s">
        <v>127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128</v>
      </c>
      <c r="O86" s="149"/>
      <c r="P86" s="149"/>
      <c r="Q86" s="149"/>
      <c r="R86" s="46"/>
      <c r="T86" s="169"/>
      <c r="U86" s="169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="1" customFormat="1" ht="29.28" customHeight="1">
      <c r="B88" s="44"/>
      <c r="C88" s="171" t="s">
        <v>129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N117</f>
        <v>0</v>
      </c>
      <c r="O88" s="172"/>
      <c r="P88" s="172"/>
      <c r="Q88" s="172"/>
      <c r="R88" s="46"/>
      <c r="T88" s="169"/>
      <c r="U88" s="169"/>
      <c r="AU88" s="20" t="s">
        <v>130</v>
      </c>
    </row>
    <row r="89" s="6" customFormat="1" ht="24.96" customHeight="1">
      <c r="B89" s="173"/>
      <c r="C89" s="174"/>
      <c r="D89" s="175" t="s">
        <v>187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N118</f>
        <v>0</v>
      </c>
      <c r="O89" s="174"/>
      <c r="P89" s="174"/>
      <c r="Q89" s="174"/>
      <c r="R89" s="177"/>
      <c r="T89" s="178"/>
      <c r="U89" s="178"/>
    </row>
    <row r="90" s="7" customFormat="1" ht="19.92" customHeight="1">
      <c r="B90" s="179"/>
      <c r="C90" s="180"/>
      <c r="D90" s="134" t="s">
        <v>1021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36">
        <f>N119</f>
        <v>0</v>
      </c>
      <c r="O90" s="180"/>
      <c r="P90" s="180"/>
      <c r="Q90" s="180"/>
      <c r="R90" s="181"/>
      <c r="T90" s="182"/>
      <c r="U90" s="182"/>
    </row>
    <row r="91" s="1" customFormat="1" ht="21.84" customHeigh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6"/>
      <c r="T91" s="169"/>
      <c r="U91" s="169"/>
    </row>
    <row r="92" s="1" customFormat="1" ht="29.28" customHeight="1">
      <c r="B92" s="44"/>
      <c r="C92" s="171" t="s">
        <v>136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172">
        <f>ROUND(N93+N94+N95+N96+N97+N98,2)</f>
        <v>0</v>
      </c>
      <c r="O92" s="183"/>
      <c r="P92" s="183"/>
      <c r="Q92" s="183"/>
      <c r="R92" s="46"/>
      <c r="T92" s="184"/>
      <c r="U92" s="185" t="s">
        <v>40</v>
      </c>
    </row>
    <row r="93" s="1" customFormat="1" ht="18" customHeight="1">
      <c r="B93" s="44"/>
      <c r="C93" s="45"/>
      <c r="D93" s="141" t="s">
        <v>137</v>
      </c>
      <c r="E93" s="134"/>
      <c r="F93" s="134"/>
      <c r="G93" s="134"/>
      <c r="H93" s="134"/>
      <c r="I93" s="45"/>
      <c r="J93" s="45"/>
      <c r="K93" s="45"/>
      <c r="L93" s="45"/>
      <c r="M93" s="45"/>
      <c r="N93" s="135">
        <f>ROUND(N88*T93,2)</f>
        <v>0</v>
      </c>
      <c r="O93" s="136"/>
      <c r="P93" s="136"/>
      <c r="Q93" s="136"/>
      <c r="R93" s="46"/>
      <c r="S93" s="186"/>
      <c r="T93" s="187"/>
      <c r="U93" s="188" t="s">
        <v>41</v>
      </c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9" t="s">
        <v>138</v>
      </c>
      <c r="AZ93" s="186"/>
      <c r="BA93" s="186"/>
      <c r="BB93" s="186"/>
      <c r="BC93" s="186"/>
      <c r="BD93" s="186"/>
      <c r="BE93" s="190">
        <f>IF(U93="základní",N93,0)</f>
        <v>0</v>
      </c>
      <c r="BF93" s="190">
        <f>IF(U93="snížená",N93,0)</f>
        <v>0</v>
      </c>
      <c r="BG93" s="190">
        <f>IF(U93="zákl. přenesená",N93,0)</f>
        <v>0</v>
      </c>
      <c r="BH93" s="190">
        <f>IF(U93="sníž. přenesená",N93,0)</f>
        <v>0</v>
      </c>
      <c r="BI93" s="190">
        <f>IF(U93="nulová",N93,0)</f>
        <v>0</v>
      </c>
      <c r="BJ93" s="189" t="s">
        <v>84</v>
      </c>
      <c r="BK93" s="186"/>
      <c r="BL93" s="186"/>
      <c r="BM93" s="186"/>
    </row>
    <row r="94" s="1" customFormat="1" ht="18" customHeight="1">
      <c r="B94" s="44"/>
      <c r="C94" s="45"/>
      <c r="D94" s="141" t="s">
        <v>139</v>
      </c>
      <c r="E94" s="134"/>
      <c r="F94" s="134"/>
      <c r="G94" s="134"/>
      <c r="H94" s="134"/>
      <c r="I94" s="45"/>
      <c r="J94" s="45"/>
      <c r="K94" s="45"/>
      <c r="L94" s="45"/>
      <c r="M94" s="45"/>
      <c r="N94" s="135">
        <f>ROUND(N88*T94,2)</f>
        <v>0</v>
      </c>
      <c r="O94" s="136"/>
      <c r="P94" s="136"/>
      <c r="Q94" s="136"/>
      <c r="R94" s="46"/>
      <c r="S94" s="186"/>
      <c r="T94" s="187"/>
      <c r="U94" s="188" t="s">
        <v>41</v>
      </c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9" t="s">
        <v>138</v>
      </c>
      <c r="AZ94" s="186"/>
      <c r="BA94" s="186"/>
      <c r="BB94" s="186"/>
      <c r="BC94" s="186"/>
      <c r="BD94" s="186"/>
      <c r="BE94" s="190">
        <f>IF(U94="základní",N94,0)</f>
        <v>0</v>
      </c>
      <c r="BF94" s="190">
        <f>IF(U94="snížená",N94,0)</f>
        <v>0</v>
      </c>
      <c r="BG94" s="190">
        <f>IF(U94="zákl. přenesená",N94,0)</f>
        <v>0</v>
      </c>
      <c r="BH94" s="190">
        <f>IF(U94="sníž. přenesená",N94,0)</f>
        <v>0</v>
      </c>
      <c r="BI94" s="190">
        <f>IF(U94="nulová",N94,0)</f>
        <v>0</v>
      </c>
      <c r="BJ94" s="189" t="s">
        <v>84</v>
      </c>
      <c r="BK94" s="186"/>
      <c r="BL94" s="186"/>
      <c r="BM94" s="186"/>
    </row>
    <row r="95" s="1" customFormat="1" ht="18" customHeight="1">
      <c r="B95" s="44"/>
      <c r="C95" s="45"/>
      <c r="D95" s="141" t="s">
        <v>140</v>
      </c>
      <c r="E95" s="134"/>
      <c r="F95" s="134"/>
      <c r="G95" s="134"/>
      <c r="H95" s="134"/>
      <c r="I95" s="45"/>
      <c r="J95" s="45"/>
      <c r="K95" s="45"/>
      <c r="L95" s="45"/>
      <c r="M95" s="45"/>
      <c r="N95" s="135">
        <f>ROUND(N88*T95,2)</f>
        <v>0</v>
      </c>
      <c r="O95" s="136"/>
      <c r="P95" s="136"/>
      <c r="Q95" s="136"/>
      <c r="R95" s="46"/>
      <c r="S95" s="186"/>
      <c r="T95" s="187"/>
      <c r="U95" s="188" t="s">
        <v>41</v>
      </c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9" t="s">
        <v>138</v>
      </c>
      <c r="AZ95" s="186"/>
      <c r="BA95" s="186"/>
      <c r="BB95" s="186"/>
      <c r="BC95" s="186"/>
      <c r="BD95" s="186"/>
      <c r="BE95" s="190">
        <f>IF(U95="základní",N95,0)</f>
        <v>0</v>
      </c>
      <c r="BF95" s="190">
        <f>IF(U95="snížená",N95,0)</f>
        <v>0</v>
      </c>
      <c r="BG95" s="190">
        <f>IF(U95="zákl. přenesená",N95,0)</f>
        <v>0</v>
      </c>
      <c r="BH95" s="190">
        <f>IF(U95="sníž. přenesená",N95,0)</f>
        <v>0</v>
      </c>
      <c r="BI95" s="190">
        <f>IF(U95="nulová",N95,0)</f>
        <v>0</v>
      </c>
      <c r="BJ95" s="189" t="s">
        <v>84</v>
      </c>
      <c r="BK95" s="186"/>
      <c r="BL95" s="186"/>
      <c r="BM95" s="186"/>
    </row>
    <row r="96" s="1" customFormat="1" ht="18" customHeight="1">
      <c r="B96" s="44"/>
      <c r="C96" s="45"/>
      <c r="D96" s="141" t="s">
        <v>141</v>
      </c>
      <c r="E96" s="134"/>
      <c r="F96" s="134"/>
      <c r="G96" s="134"/>
      <c r="H96" s="134"/>
      <c r="I96" s="45"/>
      <c r="J96" s="45"/>
      <c r="K96" s="45"/>
      <c r="L96" s="45"/>
      <c r="M96" s="45"/>
      <c r="N96" s="135">
        <f>ROUND(N88*T96,2)</f>
        <v>0</v>
      </c>
      <c r="O96" s="136"/>
      <c r="P96" s="136"/>
      <c r="Q96" s="136"/>
      <c r="R96" s="46"/>
      <c r="S96" s="186"/>
      <c r="T96" s="187"/>
      <c r="U96" s="188" t="s">
        <v>41</v>
      </c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9" t="s">
        <v>138</v>
      </c>
      <c r="AZ96" s="186"/>
      <c r="BA96" s="186"/>
      <c r="BB96" s="186"/>
      <c r="BC96" s="186"/>
      <c r="BD96" s="186"/>
      <c r="BE96" s="190">
        <f>IF(U96="základní",N96,0)</f>
        <v>0</v>
      </c>
      <c r="BF96" s="190">
        <f>IF(U96="snížená",N96,0)</f>
        <v>0</v>
      </c>
      <c r="BG96" s="190">
        <f>IF(U96="zákl. přenesená",N96,0)</f>
        <v>0</v>
      </c>
      <c r="BH96" s="190">
        <f>IF(U96="sníž. přenesená",N96,0)</f>
        <v>0</v>
      </c>
      <c r="BI96" s="190">
        <f>IF(U96="nulová",N96,0)</f>
        <v>0</v>
      </c>
      <c r="BJ96" s="189" t="s">
        <v>84</v>
      </c>
      <c r="BK96" s="186"/>
      <c r="BL96" s="186"/>
      <c r="BM96" s="186"/>
    </row>
    <row r="97" s="1" customFormat="1" ht="18" customHeight="1">
      <c r="B97" s="44"/>
      <c r="C97" s="45"/>
      <c r="D97" s="141" t="s">
        <v>142</v>
      </c>
      <c r="E97" s="134"/>
      <c r="F97" s="134"/>
      <c r="G97" s="134"/>
      <c r="H97" s="134"/>
      <c r="I97" s="45"/>
      <c r="J97" s="45"/>
      <c r="K97" s="45"/>
      <c r="L97" s="45"/>
      <c r="M97" s="45"/>
      <c r="N97" s="135">
        <f>ROUND(N88*T97,2)</f>
        <v>0</v>
      </c>
      <c r="O97" s="136"/>
      <c r="P97" s="136"/>
      <c r="Q97" s="136"/>
      <c r="R97" s="46"/>
      <c r="S97" s="186"/>
      <c r="T97" s="187"/>
      <c r="U97" s="188" t="s">
        <v>41</v>
      </c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9" t="s">
        <v>138</v>
      </c>
      <c r="AZ97" s="186"/>
      <c r="BA97" s="186"/>
      <c r="BB97" s="186"/>
      <c r="BC97" s="186"/>
      <c r="BD97" s="186"/>
      <c r="BE97" s="190">
        <f>IF(U97="základní",N97,0)</f>
        <v>0</v>
      </c>
      <c r="BF97" s="190">
        <f>IF(U97="snížená",N97,0)</f>
        <v>0</v>
      </c>
      <c r="BG97" s="190">
        <f>IF(U97="zákl. přenesená",N97,0)</f>
        <v>0</v>
      </c>
      <c r="BH97" s="190">
        <f>IF(U97="sníž. přenesená",N97,0)</f>
        <v>0</v>
      </c>
      <c r="BI97" s="190">
        <f>IF(U97="nulová",N97,0)</f>
        <v>0</v>
      </c>
      <c r="BJ97" s="189" t="s">
        <v>84</v>
      </c>
      <c r="BK97" s="186"/>
      <c r="BL97" s="186"/>
      <c r="BM97" s="186"/>
    </row>
    <row r="98" s="1" customFormat="1" ht="18" customHeight="1">
      <c r="B98" s="44"/>
      <c r="C98" s="45"/>
      <c r="D98" s="134" t="s">
        <v>143</v>
      </c>
      <c r="E98" s="45"/>
      <c r="F98" s="45"/>
      <c r="G98" s="45"/>
      <c r="H98" s="45"/>
      <c r="I98" s="45"/>
      <c r="J98" s="45"/>
      <c r="K98" s="45"/>
      <c r="L98" s="45"/>
      <c r="M98" s="45"/>
      <c r="N98" s="135">
        <f>ROUND(N88*T98,2)</f>
        <v>0</v>
      </c>
      <c r="O98" s="136"/>
      <c r="P98" s="136"/>
      <c r="Q98" s="136"/>
      <c r="R98" s="46"/>
      <c r="S98" s="186"/>
      <c r="T98" s="191"/>
      <c r="U98" s="192" t="s">
        <v>41</v>
      </c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9" t="s">
        <v>144</v>
      </c>
      <c r="AZ98" s="186"/>
      <c r="BA98" s="186"/>
      <c r="BB98" s="186"/>
      <c r="BC98" s="186"/>
      <c r="BD98" s="186"/>
      <c r="BE98" s="190">
        <f>IF(U98="základní",N98,0)</f>
        <v>0</v>
      </c>
      <c r="BF98" s="190">
        <f>IF(U98="snížená",N98,0)</f>
        <v>0</v>
      </c>
      <c r="BG98" s="190">
        <f>IF(U98="zákl. přenesená",N98,0)</f>
        <v>0</v>
      </c>
      <c r="BH98" s="190">
        <f>IF(U98="sníž. přenesená",N98,0)</f>
        <v>0</v>
      </c>
      <c r="BI98" s="190">
        <f>IF(U98="nulová",N98,0)</f>
        <v>0</v>
      </c>
      <c r="BJ98" s="189" t="s">
        <v>84</v>
      </c>
      <c r="BK98" s="186"/>
      <c r="BL98" s="186"/>
      <c r="BM98" s="186"/>
    </row>
    <row r="99" s="1" customFormat="1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6"/>
      <c r="T99" s="169"/>
      <c r="U99" s="169"/>
    </row>
    <row r="100" s="1" customFormat="1" ht="29.28" customHeight="1">
      <c r="B100" s="44"/>
      <c r="C100" s="148" t="s">
        <v>115</v>
      </c>
      <c r="D100" s="149"/>
      <c r="E100" s="149"/>
      <c r="F100" s="149"/>
      <c r="G100" s="149"/>
      <c r="H100" s="149"/>
      <c r="I100" s="149"/>
      <c r="J100" s="149"/>
      <c r="K100" s="149"/>
      <c r="L100" s="150">
        <f>ROUND(SUM(N88+N92),2)</f>
        <v>0</v>
      </c>
      <c r="M100" s="150"/>
      <c r="N100" s="150"/>
      <c r="O100" s="150"/>
      <c r="P100" s="150"/>
      <c r="Q100" s="150"/>
      <c r="R100" s="46"/>
      <c r="T100" s="169"/>
      <c r="U100" s="169"/>
    </row>
    <row r="101" s="1" customFormat="1" ht="6.96" customHeight="1">
      <c r="B101" s="73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5"/>
      <c r="T101" s="169"/>
      <c r="U101" s="169"/>
    </row>
    <row r="105" s="1" customFormat="1" ht="6.96" customHeight="1">
      <c r="B105" s="76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8"/>
    </row>
    <row r="106" s="1" customFormat="1" ht="36.96" customHeight="1">
      <c r="B106" s="44"/>
      <c r="C106" s="25" t="s">
        <v>145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07" s="1" customFormat="1" ht="6.96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08" s="1" customFormat="1" ht="30" customHeight="1">
      <c r="B108" s="44"/>
      <c r="C108" s="36" t="s">
        <v>19</v>
      </c>
      <c r="D108" s="45"/>
      <c r="E108" s="45"/>
      <c r="F108" s="153" t="str">
        <f>F6</f>
        <v>Odvětrání svářecích pracovišť na odloučeném pracovišti Tehov 39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45"/>
      <c r="R108" s="46"/>
    </row>
    <row r="109" s="1" customFormat="1" ht="36.96" customHeight="1">
      <c r="B109" s="44"/>
      <c r="C109" s="83" t="s">
        <v>123</v>
      </c>
      <c r="D109" s="45"/>
      <c r="E109" s="45"/>
      <c r="F109" s="85" t="str">
        <f>F7</f>
        <v>05 - elektro</v>
      </c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="1" customFormat="1" ht="6.96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="1" customFormat="1" ht="18" customHeight="1">
      <c r="B111" s="44"/>
      <c r="C111" s="36" t="s">
        <v>24</v>
      </c>
      <c r="D111" s="45"/>
      <c r="E111" s="45"/>
      <c r="F111" s="31" t="str">
        <f>F9</f>
        <v xml:space="preserve"> </v>
      </c>
      <c r="G111" s="45"/>
      <c r="H111" s="45"/>
      <c r="I111" s="45"/>
      <c r="J111" s="45"/>
      <c r="K111" s="36" t="s">
        <v>26</v>
      </c>
      <c r="L111" s="45"/>
      <c r="M111" s="88" t="str">
        <f>IF(O9="","",O9)</f>
        <v>2. 3. 2018</v>
      </c>
      <c r="N111" s="88"/>
      <c r="O111" s="88"/>
      <c r="P111" s="88"/>
      <c r="Q111" s="45"/>
      <c r="R111" s="46"/>
    </row>
    <row r="112" s="1" customFormat="1" ht="6.96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="1" customFormat="1">
      <c r="B113" s="44"/>
      <c r="C113" s="36" t="s">
        <v>28</v>
      </c>
      <c r="D113" s="45"/>
      <c r="E113" s="45"/>
      <c r="F113" s="31" t="str">
        <f>E12</f>
        <v xml:space="preserve"> </v>
      </c>
      <c r="G113" s="45"/>
      <c r="H113" s="45"/>
      <c r="I113" s="45"/>
      <c r="J113" s="45"/>
      <c r="K113" s="36" t="s">
        <v>33</v>
      </c>
      <c r="L113" s="45"/>
      <c r="M113" s="31" t="str">
        <f>E18</f>
        <v xml:space="preserve"> </v>
      </c>
      <c r="N113" s="31"/>
      <c r="O113" s="31"/>
      <c r="P113" s="31"/>
      <c r="Q113" s="31"/>
      <c r="R113" s="46"/>
    </row>
    <row r="114" s="1" customFormat="1" ht="14.4" customHeight="1">
      <c r="B114" s="44"/>
      <c r="C114" s="36" t="s">
        <v>31</v>
      </c>
      <c r="D114" s="45"/>
      <c r="E114" s="45"/>
      <c r="F114" s="31" t="str">
        <f>IF(E15="","",E15)</f>
        <v>Vyplň údaj</v>
      </c>
      <c r="G114" s="45"/>
      <c r="H114" s="45"/>
      <c r="I114" s="45"/>
      <c r="J114" s="45"/>
      <c r="K114" s="36" t="s">
        <v>35</v>
      </c>
      <c r="L114" s="45"/>
      <c r="M114" s="31" t="str">
        <f>E21</f>
        <v xml:space="preserve"> </v>
      </c>
      <c r="N114" s="31"/>
      <c r="O114" s="31"/>
      <c r="P114" s="31"/>
      <c r="Q114" s="31"/>
      <c r="R114" s="46"/>
    </row>
    <row r="115" s="1" customFormat="1" ht="10.32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s="8" customFormat="1" ht="29.28" customHeight="1">
      <c r="B116" s="193"/>
      <c r="C116" s="194" t="s">
        <v>146</v>
      </c>
      <c r="D116" s="195" t="s">
        <v>147</v>
      </c>
      <c r="E116" s="195" t="s">
        <v>58</v>
      </c>
      <c r="F116" s="195" t="s">
        <v>148</v>
      </c>
      <c r="G116" s="195"/>
      <c r="H116" s="195"/>
      <c r="I116" s="195"/>
      <c r="J116" s="195" t="s">
        <v>149</v>
      </c>
      <c r="K116" s="195" t="s">
        <v>150</v>
      </c>
      <c r="L116" s="195" t="s">
        <v>151</v>
      </c>
      <c r="M116" s="195"/>
      <c r="N116" s="195" t="s">
        <v>128</v>
      </c>
      <c r="O116" s="195"/>
      <c r="P116" s="195"/>
      <c r="Q116" s="196"/>
      <c r="R116" s="197"/>
      <c r="T116" s="104" t="s">
        <v>152</v>
      </c>
      <c r="U116" s="105" t="s">
        <v>40</v>
      </c>
      <c r="V116" s="105" t="s">
        <v>153</v>
      </c>
      <c r="W116" s="105" t="s">
        <v>154</v>
      </c>
      <c r="X116" s="105" t="s">
        <v>155</v>
      </c>
      <c r="Y116" s="105" t="s">
        <v>156</v>
      </c>
      <c r="Z116" s="105" t="s">
        <v>157</v>
      </c>
      <c r="AA116" s="106" t="s">
        <v>158</v>
      </c>
    </row>
    <row r="117" s="1" customFormat="1" ht="29.28" customHeight="1">
      <c r="B117" s="44"/>
      <c r="C117" s="108" t="s">
        <v>125</v>
      </c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198">
        <f>BK117</f>
        <v>0</v>
      </c>
      <c r="O117" s="199"/>
      <c r="P117" s="199"/>
      <c r="Q117" s="199"/>
      <c r="R117" s="46"/>
      <c r="T117" s="107"/>
      <c r="U117" s="65"/>
      <c r="V117" s="65"/>
      <c r="W117" s="200">
        <f>W118+W154</f>
        <v>0</v>
      </c>
      <c r="X117" s="65"/>
      <c r="Y117" s="200">
        <f>Y118+Y154</f>
        <v>0</v>
      </c>
      <c r="Z117" s="65"/>
      <c r="AA117" s="201">
        <f>AA118+AA154</f>
        <v>0</v>
      </c>
      <c r="AT117" s="20" t="s">
        <v>75</v>
      </c>
      <c r="AU117" s="20" t="s">
        <v>130</v>
      </c>
      <c r="BK117" s="202">
        <f>BK118+BK154</f>
        <v>0</v>
      </c>
    </row>
    <row r="118" s="9" customFormat="1" ht="37.44" customHeight="1">
      <c r="B118" s="203"/>
      <c r="C118" s="204"/>
      <c r="D118" s="205" t="s">
        <v>187</v>
      </c>
      <c r="E118" s="205"/>
      <c r="F118" s="205"/>
      <c r="G118" s="205"/>
      <c r="H118" s="205"/>
      <c r="I118" s="205"/>
      <c r="J118" s="205"/>
      <c r="K118" s="205"/>
      <c r="L118" s="205"/>
      <c r="M118" s="205"/>
      <c r="N118" s="206">
        <f>BK118</f>
        <v>0</v>
      </c>
      <c r="O118" s="176"/>
      <c r="P118" s="176"/>
      <c r="Q118" s="176"/>
      <c r="R118" s="207"/>
      <c r="T118" s="208"/>
      <c r="U118" s="204"/>
      <c r="V118" s="204"/>
      <c r="W118" s="209">
        <f>W119</f>
        <v>0</v>
      </c>
      <c r="X118" s="204"/>
      <c r="Y118" s="209">
        <f>Y119</f>
        <v>0</v>
      </c>
      <c r="Z118" s="204"/>
      <c r="AA118" s="210">
        <f>AA119</f>
        <v>0</v>
      </c>
      <c r="AR118" s="211" t="s">
        <v>121</v>
      </c>
      <c r="AT118" s="212" t="s">
        <v>75</v>
      </c>
      <c r="AU118" s="212" t="s">
        <v>76</v>
      </c>
      <c r="AY118" s="211" t="s">
        <v>160</v>
      </c>
      <c r="BK118" s="213">
        <f>BK119</f>
        <v>0</v>
      </c>
    </row>
    <row r="119" s="9" customFormat="1" ht="19.92" customHeight="1">
      <c r="B119" s="203"/>
      <c r="C119" s="204"/>
      <c r="D119" s="214" t="s">
        <v>1021</v>
      </c>
      <c r="E119" s="214"/>
      <c r="F119" s="214"/>
      <c r="G119" s="214"/>
      <c r="H119" s="214"/>
      <c r="I119" s="214"/>
      <c r="J119" s="214"/>
      <c r="K119" s="214"/>
      <c r="L119" s="214"/>
      <c r="M119" s="214"/>
      <c r="N119" s="215">
        <f>BK119</f>
        <v>0</v>
      </c>
      <c r="O119" s="216"/>
      <c r="P119" s="216"/>
      <c r="Q119" s="216"/>
      <c r="R119" s="207"/>
      <c r="T119" s="208"/>
      <c r="U119" s="204"/>
      <c r="V119" s="204"/>
      <c r="W119" s="209">
        <f>SUM(W120:W153)</f>
        <v>0</v>
      </c>
      <c r="X119" s="204"/>
      <c r="Y119" s="209">
        <f>SUM(Y120:Y153)</f>
        <v>0</v>
      </c>
      <c r="Z119" s="204"/>
      <c r="AA119" s="210">
        <f>SUM(AA120:AA153)</f>
        <v>0</v>
      </c>
      <c r="AR119" s="211" t="s">
        <v>121</v>
      </c>
      <c r="AT119" s="212" t="s">
        <v>75</v>
      </c>
      <c r="AU119" s="212" t="s">
        <v>84</v>
      </c>
      <c r="AY119" s="211" t="s">
        <v>160</v>
      </c>
      <c r="BK119" s="213">
        <f>SUM(BK120:BK153)</f>
        <v>0</v>
      </c>
    </row>
    <row r="120" s="1" customFormat="1" ht="16.5" customHeight="1">
      <c r="B120" s="44"/>
      <c r="C120" s="217" t="s">
        <v>330</v>
      </c>
      <c r="D120" s="217" t="s">
        <v>161</v>
      </c>
      <c r="E120" s="218" t="s">
        <v>1022</v>
      </c>
      <c r="F120" s="219" t="s">
        <v>1023</v>
      </c>
      <c r="G120" s="219"/>
      <c r="H120" s="219"/>
      <c r="I120" s="219"/>
      <c r="J120" s="220" t="s">
        <v>285</v>
      </c>
      <c r="K120" s="221">
        <v>20</v>
      </c>
      <c r="L120" s="222">
        <v>0</v>
      </c>
      <c r="M120" s="223"/>
      <c r="N120" s="224">
        <f>ROUND(L120*K120,2)</f>
        <v>0</v>
      </c>
      <c r="O120" s="224"/>
      <c r="P120" s="224"/>
      <c r="Q120" s="224"/>
      <c r="R120" s="46"/>
      <c r="T120" s="225" t="s">
        <v>22</v>
      </c>
      <c r="U120" s="54" t="s">
        <v>41</v>
      </c>
      <c r="V120" s="45"/>
      <c r="W120" s="226">
        <f>V120*K120</f>
        <v>0</v>
      </c>
      <c r="X120" s="226">
        <v>0</v>
      </c>
      <c r="Y120" s="226">
        <f>X120*K120</f>
        <v>0</v>
      </c>
      <c r="Z120" s="226">
        <v>0</v>
      </c>
      <c r="AA120" s="227">
        <f>Z120*K120</f>
        <v>0</v>
      </c>
      <c r="AR120" s="20" t="s">
        <v>270</v>
      </c>
      <c r="AT120" s="20" t="s">
        <v>161</v>
      </c>
      <c r="AU120" s="20" t="s">
        <v>121</v>
      </c>
      <c r="AY120" s="20" t="s">
        <v>160</v>
      </c>
      <c r="BE120" s="140">
        <f>IF(U120="základní",N120,0)</f>
        <v>0</v>
      </c>
      <c r="BF120" s="140">
        <f>IF(U120="snížená",N120,0)</f>
        <v>0</v>
      </c>
      <c r="BG120" s="140">
        <f>IF(U120="zákl. přenesená",N120,0)</f>
        <v>0</v>
      </c>
      <c r="BH120" s="140">
        <f>IF(U120="sníž. přenesená",N120,0)</f>
        <v>0</v>
      </c>
      <c r="BI120" s="140">
        <f>IF(U120="nulová",N120,0)</f>
        <v>0</v>
      </c>
      <c r="BJ120" s="20" t="s">
        <v>84</v>
      </c>
      <c r="BK120" s="140">
        <f>ROUND(L120*K120,2)</f>
        <v>0</v>
      </c>
      <c r="BL120" s="20" t="s">
        <v>270</v>
      </c>
      <c r="BM120" s="20" t="s">
        <v>1024</v>
      </c>
    </row>
    <row r="121" s="1" customFormat="1" ht="16.5" customHeight="1">
      <c r="B121" s="44"/>
      <c r="C121" s="217" t="s">
        <v>278</v>
      </c>
      <c r="D121" s="217" t="s">
        <v>161</v>
      </c>
      <c r="E121" s="218" t="s">
        <v>1025</v>
      </c>
      <c r="F121" s="219" t="s">
        <v>1026</v>
      </c>
      <c r="G121" s="219"/>
      <c r="H121" s="219"/>
      <c r="I121" s="219"/>
      <c r="J121" s="220" t="s">
        <v>365</v>
      </c>
      <c r="K121" s="221">
        <v>50</v>
      </c>
      <c r="L121" s="222">
        <v>0</v>
      </c>
      <c r="M121" s="223"/>
      <c r="N121" s="224">
        <f>ROUND(L121*K121,2)</f>
        <v>0</v>
      </c>
      <c r="O121" s="224"/>
      <c r="P121" s="224"/>
      <c r="Q121" s="224"/>
      <c r="R121" s="46"/>
      <c r="T121" s="225" t="s">
        <v>22</v>
      </c>
      <c r="U121" s="54" t="s">
        <v>41</v>
      </c>
      <c r="V121" s="45"/>
      <c r="W121" s="226">
        <f>V121*K121</f>
        <v>0</v>
      </c>
      <c r="X121" s="226">
        <v>0</v>
      </c>
      <c r="Y121" s="226">
        <f>X121*K121</f>
        <v>0</v>
      </c>
      <c r="Z121" s="226">
        <v>0</v>
      </c>
      <c r="AA121" s="227">
        <f>Z121*K121</f>
        <v>0</v>
      </c>
      <c r="AR121" s="20" t="s">
        <v>270</v>
      </c>
      <c r="AT121" s="20" t="s">
        <v>161</v>
      </c>
      <c r="AU121" s="20" t="s">
        <v>121</v>
      </c>
      <c r="AY121" s="20" t="s">
        <v>160</v>
      </c>
      <c r="BE121" s="140">
        <f>IF(U121="základní",N121,0)</f>
        <v>0</v>
      </c>
      <c r="BF121" s="140">
        <f>IF(U121="snížená",N121,0)</f>
        <v>0</v>
      </c>
      <c r="BG121" s="140">
        <f>IF(U121="zákl. přenesená",N121,0)</f>
        <v>0</v>
      </c>
      <c r="BH121" s="140">
        <f>IF(U121="sníž. přenesená",N121,0)</f>
        <v>0</v>
      </c>
      <c r="BI121" s="140">
        <f>IF(U121="nulová",N121,0)</f>
        <v>0</v>
      </c>
      <c r="BJ121" s="20" t="s">
        <v>84</v>
      </c>
      <c r="BK121" s="140">
        <f>ROUND(L121*K121,2)</f>
        <v>0</v>
      </c>
      <c r="BL121" s="20" t="s">
        <v>270</v>
      </c>
      <c r="BM121" s="20" t="s">
        <v>1027</v>
      </c>
    </row>
    <row r="122" s="1" customFormat="1" ht="16.5" customHeight="1">
      <c r="B122" s="44"/>
      <c r="C122" s="217" t="s">
        <v>287</v>
      </c>
      <c r="D122" s="217" t="s">
        <v>161</v>
      </c>
      <c r="E122" s="218" t="s">
        <v>1028</v>
      </c>
      <c r="F122" s="219" t="s">
        <v>1029</v>
      </c>
      <c r="G122" s="219"/>
      <c r="H122" s="219"/>
      <c r="I122" s="219"/>
      <c r="J122" s="220" t="s">
        <v>365</v>
      </c>
      <c r="K122" s="221">
        <v>5</v>
      </c>
      <c r="L122" s="222">
        <v>0</v>
      </c>
      <c r="M122" s="223"/>
      <c r="N122" s="224">
        <f>ROUND(L122*K122,2)</f>
        <v>0</v>
      </c>
      <c r="O122" s="224"/>
      <c r="P122" s="224"/>
      <c r="Q122" s="224"/>
      <c r="R122" s="46"/>
      <c r="T122" s="225" t="s">
        <v>22</v>
      </c>
      <c r="U122" s="54" t="s">
        <v>41</v>
      </c>
      <c r="V122" s="45"/>
      <c r="W122" s="226">
        <f>V122*K122</f>
        <v>0</v>
      </c>
      <c r="X122" s="226">
        <v>0</v>
      </c>
      <c r="Y122" s="226">
        <f>X122*K122</f>
        <v>0</v>
      </c>
      <c r="Z122" s="226">
        <v>0</v>
      </c>
      <c r="AA122" s="227">
        <f>Z122*K122</f>
        <v>0</v>
      </c>
      <c r="AR122" s="20" t="s">
        <v>270</v>
      </c>
      <c r="AT122" s="20" t="s">
        <v>161</v>
      </c>
      <c r="AU122" s="20" t="s">
        <v>121</v>
      </c>
      <c r="AY122" s="20" t="s">
        <v>160</v>
      </c>
      <c r="BE122" s="140">
        <f>IF(U122="základní",N122,0)</f>
        <v>0</v>
      </c>
      <c r="BF122" s="140">
        <f>IF(U122="snížená",N122,0)</f>
        <v>0</v>
      </c>
      <c r="BG122" s="140">
        <f>IF(U122="zákl. přenesená",N122,0)</f>
        <v>0</v>
      </c>
      <c r="BH122" s="140">
        <f>IF(U122="sníž. přenesená",N122,0)</f>
        <v>0</v>
      </c>
      <c r="BI122" s="140">
        <f>IF(U122="nulová",N122,0)</f>
        <v>0</v>
      </c>
      <c r="BJ122" s="20" t="s">
        <v>84</v>
      </c>
      <c r="BK122" s="140">
        <f>ROUND(L122*K122,2)</f>
        <v>0</v>
      </c>
      <c r="BL122" s="20" t="s">
        <v>270</v>
      </c>
      <c r="BM122" s="20" t="s">
        <v>1030</v>
      </c>
    </row>
    <row r="123" s="1" customFormat="1" ht="16.5" customHeight="1">
      <c r="B123" s="44"/>
      <c r="C123" s="217" t="s">
        <v>10</v>
      </c>
      <c r="D123" s="217" t="s">
        <v>161</v>
      </c>
      <c r="E123" s="218" t="s">
        <v>1031</v>
      </c>
      <c r="F123" s="219" t="s">
        <v>1032</v>
      </c>
      <c r="G123" s="219"/>
      <c r="H123" s="219"/>
      <c r="I123" s="219"/>
      <c r="J123" s="220" t="s">
        <v>365</v>
      </c>
      <c r="K123" s="221">
        <v>25</v>
      </c>
      <c r="L123" s="222">
        <v>0</v>
      </c>
      <c r="M123" s="223"/>
      <c r="N123" s="224">
        <f>ROUND(L123*K123,2)</f>
        <v>0</v>
      </c>
      <c r="O123" s="224"/>
      <c r="P123" s="224"/>
      <c r="Q123" s="224"/>
      <c r="R123" s="46"/>
      <c r="T123" s="225" t="s">
        <v>22</v>
      </c>
      <c r="U123" s="54" t="s">
        <v>41</v>
      </c>
      <c r="V123" s="45"/>
      <c r="W123" s="226">
        <f>V123*K123</f>
        <v>0</v>
      </c>
      <c r="X123" s="226">
        <v>0</v>
      </c>
      <c r="Y123" s="226">
        <f>X123*K123</f>
        <v>0</v>
      </c>
      <c r="Z123" s="226">
        <v>0</v>
      </c>
      <c r="AA123" s="227">
        <f>Z123*K123</f>
        <v>0</v>
      </c>
      <c r="AR123" s="20" t="s">
        <v>270</v>
      </c>
      <c r="AT123" s="20" t="s">
        <v>161</v>
      </c>
      <c r="AU123" s="20" t="s">
        <v>121</v>
      </c>
      <c r="AY123" s="20" t="s">
        <v>160</v>
      </c>
      <c r="BE123" s="140">
        <f>IF(U123="základní",N123,0)</f>
        <v>0</v>
      </c>
      <c r="BF123" s="140">
        <f>IF(U123="snížená",N123,0)</f>
        <v>0</v>
      </c>
      <c r="BG123" s="140">
        <f>IF(U123="zákl. přenesená",N123,0)</f>
        <v>0</v>
      </c>
      <c r="BH123" s="140">
        <f>IF(U123="sníž. přenesená",N123,0)</f>
        <v>0</v>
      </c>
      <c r="BI123" s="140">
        <f>IF(U123="nulová",N123,0)</f>
        <v>0</v>
      </c>
      <c r="BJ123" s="20" t="s">
        <v>84</v>
      </c>
      <c r="BK123" s="140">
        <f>ROUND(L123*K123,2)</f>
        <v>0</v>
      </c>
      <c r="BL123" s="20" t="s">
        <v>270</v>
      </c>
      <c r="BM123" s="20" t="s">
        <v>1033</v>
      </c>
    </row>
    <row r="124" s="1" customFormat="1" ht="16.5" customHeight="1">
      <c r="B124" s="44"/>
      <c r="C124" s="217" t="s">
        <v>263</v>
      </c>
      <c r="D124" s="217" t="s">
        <v>161</v>
      </c>
      <c r="E124" s="218" t="s">
        <v>1034</v>
      </c>
      <c r="F124" s="219" t="s">
        <v>1035</v>
      </c>
      <c r="G124" s="219"/>
      <c r="H124" s="219"/>
      <c r="I124" s="219"/>
      <c r="J124" s="220" t="s">
        <v>365</v>
      </c>
      <c r="K124" s="221">
        <v>50</v>
      </c>
      <c r="L124" s="222">
        <v>0</v>
      </c>
      <c r="M124" s="223"/>
      <c r="N124" s="224">
        <f>ROUND(L124*K124,2)</f>
        <v>0</v>
      </c>
      <c r="O124" s="224"/>
      <c r="P124" s="224"/>
      <c r="Q124" s="224"/>
      <c r="R124" s="46"/>
      <c r="T124" s="225" t="s">
        <v>22</v>
      </c>
      <c r="U124" s="54" t="s">
        <v>41</v>
      </c>
      <c r="V124" s="45"/>
      <c r="W124" s="226">
        <f>V124*K124</f>
        <v>0</v>
      </c>
      <c r="X124" s="226">
        <v>0</v>
      </c>
      <c r="Y124" s="226">
        <f>X124*K124</f>
        <v>0</v>
      </c>
      <c r="Z124" s="226">
        <v>0</v>
      </c>
      <c r="AA124" s="227">
        <f>Z124*K124</f>
        <v>0</v>
      </c>
      <c r="AR124" s="20" t="s">
        <v>270</v>
      </c>
      <c r="AT124" s="20" t="s">
        <v>161</v>
      </c>
      <c r="AU124" s="20" t="s">
        <v>121</v>
      </c>
      <c r="AY124" s="20" t="s">
        <v>160</v>
      </c>
      <c r="BE124" s="140">
        <f>IF(U124="základní",N124,0)</f>
        <v>0</v>
      </c>
      <c r="BF124" s="140">
        <f>IF(U124="snížená",N124,0)</f>
        <v>0</v>
      </c>
      <c r="BG124" s="140">
        <f>IF(U124="zákl. přenesená",N124,0)</f>
        <v>0</v>
      </c>
      <c r="BH124" s="140">
        <f>IF(U124="sníž. přenesená",N124,0)</f>
        <v>0</v>
      </c>
      <c r="BI124" s="140">
        <f>IF(U124="nulová",N124,0)</f>
        <v>0</v>
      </c>
      <c r="BJ124" s="20" t="s">
        <v>84</v>
      </c>
      <c r="BK124" s="140">
        <f>ROUND(L124*K124,2)</f>
        <v>0</v>
      </c>
      <c r="BL124" s="20" t="s">
        <v>270</v>
      </c>
      <c r="BM124" s="20" t="s">
        <v>1036</v>
      </c>
    </row>
    <row r="125" s="1" customFormat="1" ht="16.5" customHeight="1">
      <c r="B125" s="44"/>
      <c r="C125" s="217" t="s">
        <v>11</v>
      </c>
      <c r="D125" s="217" t="s">
        <v>161</v>
      </c>
      <c r="E125" s="218" t="s">
        <v>1037</v>
      </c>
      <c r="F125" s="219" t="s">
        <v>1038</v>
      </c>
      <c r="G125" s="219"/>
      <c r="H125" s="219"/>
      <c r="I125" s="219"/>
      <c r="J125" s="220" t="s">
        <v>365</v>
      </c>
      <c r="K125" s="221">
        <v>50</v>
      </c>
      <c r="L125" s="222">
        <v>0</v>
      </c>
      <c r="M125" s="223"/>
      <c r="N125" s="224">
        <f>ROUND(L125*K125,2)</f>
        <v>0</v>
      </c>
      <c r="O125" s="224"/>
      <c r="P125" s="224"/>
      <c r="Q125" s="224"/>
      <c r="R125" s="46"/>
      <c r="T125" s="225" t="s">
        <v>22</v>
      </c>
      <c r="U125" s="54" t="s">
        <v>41</v>
      </c>
      <c r="V125" s="45"/>
      <c r="W125" s="226">
        <f>V125*K125</f>
        <v>0</v>
      </c>
      <c r="X125" s="226">
        <v>0</v>
      </c>
      <c r="Y125" s="226">
        <f>X125*K125</f>
        <v>0</v>
      </c>
      <c r="Z125" s="226">
        <v>0</v>
      </c>
      <c r="AA125" s="227">
        <f>Z125*K125</f>
        <v>0</v>
      </c>
      <c r="AR125" s="20" t="s">
        <v>270</v>
      </c>
      <c r="AT125" s="20" t="s">
        <v>161</v>
      </c>
      <c r="AU125" s="20" t="s">
        <v>121</v>
      </c>
      <c r="AY125" s="20" t="s">
        <v>160</v>
      </c>
      <c r="BE125" s="140">
        <f>IF(U125="základní",N125,0)</f>
        <v>0</v>
      </c>
      <c r="BF125" s="140">
        <f>IF(U125="snížená",N125,0)</f>
        <v>0</v>
      </c>
      <c r="BG125" s="140">
        <f>IF(U125="zákl. přenesená",N125,0)</f>
        <v>0</v>
      </c>
      <c r="BH125" s="140">
        <f>IF(U125="sníž. přenesená",N125,0)</f>
        <v>0</v>
      </c>
      <c r="BI125" s="140">
        <f>IF(U125="nulová",N125,0)</f>
        <v>0</v>
      </c>
      <c r="BJ125" s="20" t="s">
        <v>84</v>
      </c>
      <c r="BK125" s="140">
        <f>ROUND(L125*K125,2)</f>
        <v>0</v>
      </c>
      <c r="BL125" s="20" t="s">
        <v>270</v>
      </c>
      <c r="BM125" s="20" t="s">
        <v>1039</v>
      </c>
    </row>
    <row r="126" s="1" customFormat="1" ht="16.5" customHeight="1">
      <c r="B126" s="44"/>
      <c r="C126" s="217" t="s">
        <v>282</v>
      </c>
      <c r="D126" s="217" t="s">
        <v>161</v>
      </c>
      <c r="E126" s="218" t="s">
        <v>1040</v>
      </c>
      <c r="F126" s="219" t="s">
        <v>1041</v>
      </c>
      <c r="G126" s="219"/>
      <c r="H126" s="219"/>
      <c r="I126" s="219"/>
      <c r="J126" s="220" t="s">
        <v>365</v>
      </c>
      <c r="K126" s="221">
        <v>250</v>
      </c>
      <c r="L126" s="222">
        <v>0</v>
      </c>
      <c r="M126" s="223"/>
      <c r="N126" s="224">
        <f>ROUND(L126*K126,2)</f>
        <v>0</v>
      </c>
      <c r="O126" s="224"/>
      <c r="P126" s="224"/>
      <c r="Q126" s="224"/>
      <c r="R126" s="46"/>
      <c r="T126" s="225" t="s">
        <v>22</v>
      </c>
      <c r="U126" s="54" t="s">
        <v>41</v>
      </c>
      <c r="V126" s="45"/>
      <c r="W126" s="226">
        <f>V126*K126</f>
        <v>0</v>
      </c>
      <c r="X126" s="226">
        <v>0</v>
      </c>
      <c r="Y126" s="226">
        <f>X126*K126</f>
        <v>0</v>
      </c>
      <c r="Z126" s="226">
        <v>0</v>
      </c>
      <c r="AA126" s="227">
        <f>Z126*K126</f>
        <v>0</v>
      </c>
      <c r="AR126" s="20" t="s">
        <v>270</v>
      </c>
      <c r="AT126" s="20" t="s">
        <v>161</v>
      </c>
      <c r="AU126" s="20" t="s">
        <v>121</v>
      </c>
      <c r="AY126" s="20" t="s">
        <v>160</v>
      </c>
      <c r="BE126" s="140">
        <f>IF(U126="základní",N126,0)</f>
        <v>0</v>
      </c>
      <c r="BF126" s="140">
        <f>IF(U126="snížená",N126,0)</f>
        <v>0</v>
      </c>
      <c r="BG126" s="140">
        <f>IF(U126="zákl. přenesená",N126,0)</f>
        <v>0</v>
      </c>
      <c r="BH126" s="140">
        <f>IF(U126="sníž. přenesená",N126,0)</f>
        <v>0</v>
      </c>
      <c r="BI126" s="140">
        <f>IF(U126="nulová",N126,0)</f>
        <v>0</v>
      </c>
      <c r="BJ126" s="20" t="s">
        <v>84</v>
      </c>
      <c r="BK126" s="140">
        <f>ROUND(L126*K126,2)</f>
        <v>0</v>
      </c>
      <c r="BL126" s="20" t="s">
        <v>270</v>
      </c>
      <c r="BM126" s="20" t="s">
        <v>1042</v>
      </c>
    </row>
    <row r="127" s="1" customFormat="1" ht="16.5" customHeight="1">
      <c r="B127" s="44"/>
      <c r="C127" s="217" t="s">
        <v>270</v>
      </c>
      <c r="D127" s="217" t="s">
        <v>161</v>
      </c>
      <c r="E127" s="218" t="s">
        <v>1043</v>
      </c>
      <c r="F127" s="219" t="s">
        <v>1044</v>
      </c>
      <c r="G127" s="219"/>
      <c r="H127" s="219"/>
      <c r="I127" s="219"/>
      <c r="J127" s="220" t="s">
        <v>365</v>
      </c>
      <c r="K127" s="221">
        <v>500</v>
      </c>
      <c r="L127" s="222">
        <v>0</v>
      </c>
      <c r="M127" s="223"/>
      <c r="N127" s="224">
        <f>ROUND(L127*K127,2)</f>
        <v>0</v>
      </c>
      <c r="O127" s="224"/>
      <c r="P127" s="224"/>
      <c r="Q127" s="224"/>
      <c r="R127" s="46"/>
      <c r="T127" s="225" t="s">
        <v>22</v>
      </c>
      <c r="U127" s="54" t="s">
        <v>41</v>
      </c>
      <c r="V127" s="45"/>
      <c r="W127" s="226">
        <f>V127*K127</f>
        <v>0</v>
      </c>
      <c r="X127" s="226">
        <v>0</v>
      </c>
      <c r="Y127" s="226">
        <f>X127*K127</f>
        <v>0</v>
      </c>
      <c r="Z127" s="226">
        <v>0</v>
      </c>
      <c r="AA127" s="227">
        <f>Z127*K127</f>
        <v>0</v>
      </c>
      <c r="AR127" s="20" t="s">
        <v>270</v>
      </c>
      <c r="AT127" s="20" t="s">
        <v>161</v>
      </c>
      <c r="AU127" s="20" t="s">
        <v>121</v>
      </c>
      <c r="AY127" s="20" t="s">
        <v>160</v>
      </c>
      <c r="BE127" s="140">
        <f>IF(U127="základní",N127,0)</f>
        <v>0</v>
      </c>
      <c r="BF127" s="140">
        <f>IF(U127="snížená",N127,0)</f>
        <v>0</v>
      </c>
      <c r="BG127" s="140">
        <f>IF(U127="zákl. přenesená",N127,0)</f>
        <v>0</v>
      </c>
      <c r="BH127" s="140">
        <f>IF(U127="sníž. přenesená",N127,0)</f>
        <v>0</v>
      </c>
      <c r="BI127" s="140">
        <f>IF(U127="nulová",N127,0)</f>
        <v>0</v>
      </c>
      <c r="BJ127" s="20" t="s">
        <v>84</v>
      </c>
      <c r="BK127" s="140">
        <f>ROUND(L127*K127,2)</f>
        <v>0</v>
      </c>
      <c r="BL127" s="20" t="s">
        <v>270</v>
      </c>
      <c r="BM127" s="20" t="s">
        <v>1045</v>
      </c>
    </row>
    <row r="128" s="1" customFormat="1" ht="16.5" customHeight="1">
      <c r="B128" s="44"/>
      <c r="C128" s="217" t="s">
        <v>274</v>
      </c>
      <c r="D128" s="217" t="s">
        <v>161</v>
      </c>
      <c r="E128" s="218" t="s">
        <v>1046</v>
      </c>
      <c r="F128" s="219" t="s">
        <v>1047</v>
      </c>
      <c r="G128" s="219"/>
      <c r="H128" s="219"/>
      <c r="I128" s="219"/>
      <c r="J128" s="220" t="s">
        <v>365</v>
      </c>
      <c r="K128" s="221">
        <v>150</v>
      </c>
      <c r="L128" s="222">
        <v>0</v>
      </c>
      <c r="M128" s="223"/>
      <c r="N128" s="224">
        <f>ROUND(L128*K128,2)</f>
        <v>0</v>
      </c>
      <c r="O128" s="224"/>
      <c r="P128" s="224"/>
      <c r="Q128" s="224"/>
      <c r="R128" s="46"/>
      <c r="T128" s="225" t="s">
        <v>22</v>
      </c>
      <c r="U128" s="54" t="s">
        <v>41</v>
      </c>
      <c r="V128" s="45"/>
      <c r="W128" s="226">
        <f>V128*K128</f>
        <v>0</v>
      </c>
      <c r="X128" s="226">
        <v>0</v>
      </c>
      <c r="Y128" s="226">
        <f>X128*K128</f>
        <v>0</v>
      </c>
      <c r="Z128" s="226">
        <v>0</v>
      </c>
      <c r="AA128" s="227">
        <f>Z128*K128</f>
        <v>0</v>
      </c>
      <c r="AR128" s="20" t="s">
        <v>270</v>
      </c>
      <c r="AT128" s="20" t="s">
        <v>161</v>
      </c>
      <c r="AU128" s="20" t="s">
        <v>121</v>
      </c>
      <c r="AY128" s="20" t="s">
        <v>160</v>
      </c>
      <c r="BE128" s="140">
        <f>IF(U128="základní",N128,0)</f>
        <v>0</v>
      </c>
      <c r="BF128" s="140">
        <f>IF(U128="snížená",N128,0)</f>
        <v>0</v>
      </c>
      <c r="BG128" s="140">
        <f>IF(U128="zákl. přenesená",N128,0)</f>
        <v>0</v>
      </c>
      <c r="BH128" s="140">
        <f>IF(U128="sníž. přenesená",N128,0)</f>
        <v>0</v>
      </c>
      <c r="BI128" s="140">
        <f>IF(U128="nulová",N128,0)</f>
        <v>0</v>
      </c>
      <c r="BJ128" s="20" t="s">
        <v>84</v>
      </c>
      <c r="BK128" s="140">
        <f>ROUND(L128*K128,2)</f>
        <v>0</v>
      </c>
      <c r="BL128" s="20" t="s">
        <v>270</v>
      </c>
      <c r="BM128" s="20" t="s">
        <v>1048</v>
      </c>
    </row>
    <row r="129" s="1" customFormat="1" ht="38.25" customHeight="1">
      <c r="B129" s="44"/>
      <c r="C129" s="217" t="s">
        <v>84</v>
      </c>
      <c r="D129" s="217" t="s">
        <v>161</v>
      </c>
      <c r="E129" s="218" t="s">
        <v>1049</v>
      </c>
      <c r="F129" s="219" t="s">
        <v>1050</v>
      </c>
      <c r="G129" s="219"/>
      <c r="H129" s="219"/>
      <c r="I129" s="219"/>
      <c r="J129" s="220" t="s">
        <v>285</v>
      </c>
      <c r="K129" s="221">
        <v>1</v>
      </c>
      <c r="L129" s="222">
        <v>0</v>
      </c>
      <c r="M129" s="223"/>
      <c r="N129" s="224">
        <f>ROUND(L129*K129,2)</f>
        <v>0</v>
      </c>
      <c r="O129" s="224"/>
      <c r="P129" s="224"/>
      <c r="Q129" s="224"/>
      <c r="R129" s="46"/>
      <c r="T129" s="225" t="s">
        <v>22</v>
      </c>
      <c r="U129" s="54" t="s">
        <v>41</v>
      </c>
      <c r="V129" s="45"/>
      <c r="W129" s="226">
        <f>V129*K129</f>
        <v>0</v>
      </c>
      <c r="X129" s="226">
        <v>0</v>
      </c>
      <c r="Y129" s="226">
        <f>X129*K129</f>
        <v>0</v>
      </c>
      <c r="Z129" s="226">
        <v>0</v>
      </c>
      <c r="AA129" s="227">
        <f>Z129*K129</f>
        <v>0</v>
      </c>
      <c r="AR129" s="20" t="s">
        <v>270</v>
      </c>
      <c r="AT129" s="20" t="s">
        <v>161</v>
      </c>
      <c r="AU129" s="20" t="s">
        <v>121</v>
      </c>
      <c r="AY129" s="20" t="s">
        <v>160</v>
      </c>
      <c r="BE129" s="140">
        <f>IF(U129="základní",N129,0)</f>
        <v>0</v>
      </c>
      <c r="BF129" s="140">
        <f>IF(U129="snížená",N129,0)</f>
        <v>0</v>
      </c>
      <c r="BG129" s="140">
        <f>IF(U129="zákl. přenesená",N129,0)</f>
        <v>0</v>
      </c>
      <c r="BH129" s="140">
        <f>IF(U129="sníž. přenesená",N129,0)</f>
        <v>0</v>
      </c>
      <c r="BI129" s="140">
        <f>IF(U129="nulová",N129,0)</f>
        <v>0</v>
      </c>
      <c r="BJ129" s="20" t="s">
        <v>84</v>
      </c>
      <c r="BK129" s="140">
        <f>ROUND(L129*K129,2)</f>
        <v>0</v>
      </c>
      <c r="BL129" s="20" t="s">
        <v>270</v>
      </c>
      <c r="BM129" s="20" t="s">
        <v>1051</v>
      </c>
    </row>
    <row r="130" s="1" customFormat="1" ht="25.5" customHeight="1">
      <c r="B130" s="44"/>
      <c r="C130" s="217" t="s">
        <v>121</v>
      </c>
      <c r="D130" s="217" t="s">
        <v>161</v>
      </c>
      <c r="E130" s="218" t="s">
        <v>1052</v>
      </c>
      <c r="F130" s="219" t="s">
        <v>1053</v>
      </c>
      <c r="G130" s="219"/>
      <c r="H130" s="219"/>
      <c r="I130" s="219"/>
      <c r="J130" s="220" t="s">
        <v>285</v>
      </c>
      <c r="K130" s="221">
        <v>1</v>
      </c>
      <c r="L130" s="222">
        <v>0</v>
      </c>
      <c r="M130" s="223"/>
      <c r="N130" s="224">
        <f>ROUND(L130*K130,2)</f>
        <v>0</v>
      </c>
      <c r="O130" s="224"/>
      <c r="P130" s="224"/>
      <c r="Q130" s="224"/>
      <c r="R130" s="46"/>
      <c r="T130" s="225" t="s">
        <v>22</v>
      </c>
      <c r="U130" s="54" t="s">
        <v>41</v>
      </c>
      <c r="V130" s="45"/>
      <c r="W130" s="226">
        <f>V130*K130</f>
        <v>0</v>
      </c>
      <c r="X130" s="226">
        <v>0</v>
      </c>
      <c r="Y130" s="226">
        <f>X130*K130</f>
        <v>0</v>
      </c>
      <c r="Z130" s="226">
        <v>0</v>
      </c>
      <c r="AA130" s="227">
        <f>Z130*K130</f>
        <v>0</v>
      </c>
      <c r="AR130" s="20" t="s">
        <v>270</v>
      </c>
      <c r="AT130" s="20" t="s">
        <v>161</v>
      </c>
      <c r="AU130" s="20" t="s">
        <v>121</v>
      </c>
      <c r="AY130" s="20" t="s">
        <v>160</v>
      </c>
      <c r="BE130" s="140">
        <f>IF(U130="základní",N130,0)</f>
        <v>0</v>
      </c>
      <c r="BF130" s="140">
        <f>IF(U130="snížená",N130,0)</f>
        <v>0</v>
      </c>
      <c r="BG130" s="140">
        <f>IF(U130="zákl. přenesená",N130,0)</f>
        <v>0</v>
      </c>
      <c r="BH130" s="140">
        <f>IF(U130="sníž. přenesená",N130,0)</f>
        <v>0</v>
      </c>
      <c r="BI130" s="140">
        <f>IF(U130="nulová",N130,0)</f>
        <v>0</v>
      </c>
      <c r="BJ130" s="20" t="s">
        <v>84</v>
      </c>
      <c r="BK130" s="140">
        <f>ROUND(L130*K130,2)</f>
        <v>0</v>
      </c>
      <c r="BL130" s="20" t="s">
        <v>270</v>
      </c>
      <c r="BM130" s="20" t="s">
        <v>1054</v>
      </c>
    </row>
    <row r="131" s="1" customFormat="1" ht="25.5" customHeight="1">
      <c r="B131" s="44"/>
      <c r="C131" s="217" t="s">
        <v>169</v>
      </c>
      <c r="D131" s="217" t="s">
        <v>161</v>
      </c>
      <c r="E131" s="218" t="s">
        <v>1055</v>
      </c>
      <c r="F131" s="219" t="s">
        <v>1056</v>
      </c>
      <c r="G131" s="219"/>
      <c r="H131" s="219"/>
      <c r="I131" s="219"/>
      <c r="J131" s="220" t="s">
        <v>285</v>
      </c>
      <c r="K131" s="221">
        <v>1</v>
      </c>
      <c r="L131" s="222">
        <v>0</v>
      </c>
      <c r="M131" s="223"/>
      <c r="N131" s="224">
        <f>ROUND(L131*K131,2)</f>
        <v>0</v>
      </c>
      <c r="O131" s="224"/>
      <c r="P131" s="224"/>
      <c r="Q131" s="224"/>
      <c r="R131" s="46"/>
      <c r="T131" s="225" t="s">
        <v>22</v>
      </c>
      <c r="U131" s="54" t="s">
        <v>41</v>
      </c>
      <c r="V131" s="45"/>
      <c r="W131" s="226">
        <f>V131*K131</f>
        <v>0</v>
      </c>
      <c r="X131" s="226">
        <v>0</v>
      </c>
      <c r="Y131" s="226">
        <f>X131*K131</f>
        <v>0</v>
      </c>
      <c r="Z131" s="226">
        <v>0</v>
      </c>
      <c r="AA131" s="227">
        <f>Z131*K131</f>
        <v>0</v>
      </c>
      <c r="AR131" s="20" t="s">
        <v>270</v>
      </c>
      <c r="AT131" s="20" t="s">
        <v>161</v>
      </c>
      <c r="AU131" s="20" t="s">
        <v>121</v>
      </c>
      <c r="AY131" s="20" t="s">
        <v>160</v>
      </c>
      <c r="BE131" s="140">
        <f>IF(U131="základní",N131,0)</f>
        <v>0</v>
      </c>
      <c r="BF131" s="140">
        <f>IF(U131="snížená",N131,0)</f>
        <v>0</v>
      </c>
      <c r="BG131" s="140">
        <f>IF(U131="zákl. přenesená",N131,0)</f>
        <v>0</v>
      </c>
      <c r="BH131" s="140">
        <f>IF(U131="sníž. přenesená",N131,0)</f>
        <v>0</v>
      </c>
      <c r="BI131" s="140">
        <f>IF(U131="nulová",N131,0)</f>
        <v>0</v>
      </c>
      <c r="BJ131" s="20" t="s">
        <v>84</v>
      </c>
      <c r="BK131" s="140">
        <f>ROUND(L131*K131,2)</f>
        <v>0</v>
      </c>
      <c r="BL131" s="20" t="s">
        <v>270</v>
      </c>
      <c r="BM131" s="20" t="s">
        <v>1057</v>
      </c>
    </row>
    <row r="132" s="1" customFormat="1" ht="25.5" customHeight="1">
      <c r="B132" s="44"/>
      <c r="C132" s="217" t="s">
        <v>314</v>
      </c>
      <c r="D132" s="217" t="s">
        <v>161</v>
      </c>
      <c r="E132" s="218" t="s">
        <v>1058</v>
      </c>
      <c r="F132" s="219" t="s">
        <v>1059</v>
      </c>
      <c r="G132" s="219"/>
      <c r="H132" s="219"/>
      <c r="I132" s="219"/>
      <c r="J132" s="220" t="s">
        <v>285</v>
      </c>
      <c r="K132" s="221">
        <v>9</v>
      </c>
      <c r="L132" s="222">
        <v>0</v>
      </c>
      <c r="M132" s="223"/>
      <c r="N132" s="224">
        <f>ROUND(L132*K132,2)</f>
        <v>0</v>
      </c>
      <c r="O132" s="224"/>
      <c r="P132" s="224"/>
      <c r="Q132" s="224"/>
      <c r="R132" s="46"/>
      <c r="T132" s="225" t="s">
        <v>22</v>
      </c>
      <c r="U132" s="54" t="s">
        <v>41</v>
      </c>
      <c r="V132" s="45"/>
      <c r="W132" s="226">
        <f>V132*K132</f>
        <v>0</v>
      </c>
      <c r="X132" s="226">
        <v>0</v>
      </c>
      <c r="Y132" s="226">
        <f>X132*K132</f>
        <v>0</v>
      </c>
      <c r="Z132" s="226">
        <v>0</v>
      </c>
      <c r="AA132" s="227">
        <f>Z132*K132</f>
        <v>0</v>
      </c>
      <c r="AR132" s="20" t="s">
        <v>270</v>
      </c>
      <c r="AT132" s="20" t="s">
        <v>161</v>
      </c>
      <c r="AU132" s="20" t="s">
        <v>121</v>
      </c>
      <c r="AY132" s="20" t="s">
        <v>160</v>
      </c>
      <c r="BE132" s="140">
        <f>IF(U132="základní",N132,0)</f>
        <v>0</v>
      </c>
      <c r="BF132" s="140">
        <f>IF(U132="snížená",N132,0)</f>
        <v>0</v>
      </c>
      <c r="BG132" s="140">
        <f>IF(U132="zákl. přenesená",N132,0)</f>
        <v>0</v>
      </c>
      <c r="BH132" s="140">
        <f>IF(U132="sníž. přenesená",N132,0)</f>
        <v>0</v>
      </c>
      <c r="BI132" s="140">
        <f>IF(U132="nulová",N132,0)</f>
        <v>0</v>
      </c>
      <c r="BJ132" s="20" t="s">
        <v>84</v>
      </c>
      <c r="BK132" s="140">
        <f>ROUND(L132*K132,2)</f>
        <v>0</v>
      </c>
      <c r="BL132" s="20" t="s">
        <v>270</v>
      </c>
      <c r="BM132" s="20" t="s">
        <v>1060</v>
      </c>
    </row>
    <row r="133" s="1" customFormat="1" ht="16.5" customHeight="1">
      <c r="B133" s="44"/>
      <c r="C133" s="217" t="s">
        <v>318</v>
      </c>
      <c r="D133" s="217" t="s">
        <v>161</v>
      </c>
      <c r="E133" s="218" t="s">
        <v>1061</v>
      </c>
      <c r="F133" s="219" t="s">
        <v>1062</v>
      </c>
      <c r="G133" s="219"/>
      <c r="H133" s="219"/>
      <c r="I133" s="219"/>
      <c r="J133" s="220" t="s">
        <v>285</v>
      </c>
      <c r="K133" s="221">
        <v>1</v>
      </c>
      <c r="L133" s="222">
        <v>0</v>
      </c>
      <c r="M133" s="223"/>
      <c r="N133" s="224">
        <f>ROUND(L133*K133,2)</f>
        <v>0</v>
      </c>
      <c r="O133" s="224"/>
      <c r="P133" s="224"/>
      <c r="Q133" s="224"/>
      <c r="R133" s="46"/>
      <c r="T133" s="225" t="s">
        <v>22</v>
      </c>
      <c r="U133" s="54" t="s">
        <v>41</v>
      </c>
      <c r="V133" s="45"/>
      <c r="W133" s="226">
        <f>V133*K133</f>
        <v>0</v>
      </c>
      <c r="X133" s="226">
        <v>0</v>
      </c>
      <c r="Y133" s="226">
        <f>X133*K133</f>
        <v>0</v>
      </c>
      <c r="Z133" s="226">
        <v>0</v>
      </c>
      <c r="AA133" s="227">
        <f>Z133*K133</f>
        <v>0</v>
      </c>
      <c r="AR133" s="20" t="s">
        <v>270</v>
      </c>
      <c r="AT133" s="20" t="s">
        <v>161</v>
      </c>
      <c r="AU133" s="20" t="s">
        <v>121</v>
      </c>
      <c r="AY133" s="20" t="s">
        <v>160</v>
      </c>
      <c r="BE133" s="140">
        <f>IF(U133="základní",N133,0)</f>
        <v>0</v>
      </c>
      <c r="BF133" s="140">
        <f>IF(U133="snížená",N133,0)</f>
        <v>0</v>
      </c>
      <c r="BG133" s="140">
        <f>IF(U133="zákl. přenesená",N133,0)</f>
        <v>0</v>
      </c>
      <c r="BH133" s="140">
        <f>IF(U133="sníž. přenesená",N133,0)</f>
        <v>0</v>
      </c>
      <c r="BI133" s="140">
        <f>IF(U133="nulová",N133,0)</f>
        <v>0</v>
      </c>
      <c r="BJ133" s="20" t="s">
        <v>84</v>
      </c>
      <c r="BK133" s="140">
        <f>ROUND(L133*K133,2)</f>
        <v>0</v>
      </c>
      <c r="BL133" s="20" t="s">
        <v>270</v>
      </c>
      <c r="BM133" s="20" t="s">
        <v>1063</v>
      </c>
    </row>
    <row r="134" s="1" customFormat="1" ht="25.5" customHeight="1">
      <c r="B134" s="44"/>
      <c r="C134" s="217" t="s">
        <v>294</v>
      </c>
      <c r="D134" s="217" t="s">
        <v>161</v>
      </c>
      <c r="E134" s="218" t="s">
        <v>1064</v>
      </c>
      <c r="F134" s="219" t="s">
        <v>1065</v>
      </c>
      <c r="G134" s="219"/>
      <c r="H134" s="219"/>
      <c r="I134" s="219"/>
      <c r="J134" s="220" t="s">
        <v>285</v>
      </c>
      <c r="K134" s="221">
        <v>8</v>
      </c>
      <c r="L134" s="222">
        <v>0</v>
      </c>
      <c r="M134" s="223"/>
      <c r="N134" s="224">
        <f>ROUND(L134*K134,2)</f>
        <v>0</v>
      </c>
      <c r="O134" s="224"/>
      <c r="P134" s="224"/>
      <c r="Q134" s="224"/>
      <c r="R134" s="46"/>
      <c r="T134" s="225" t="s">
        <v>22</v>
      </c>
      <c r="U134" s="54" t="s">
        <v>41</v>
      </c>
      <c r="V134" s="45"/>
      <c r="W134" s="226">
        <f>V134*K134</f>
        <v>0</v>
      </c>
      <c r="X134" s="226">
        <v>0</v>
      </c>
      <c r="Y134" s="226">
        <f>X134*K134</f>
        <v>0</v>
      </c>
      <c r="Z134" s="226">
        <v>0</v>
      </c>
      <c r="AA134" s="227">
        <f>Z134*K134</f>
        <v>0</v>
      </c>
      <c r="AR134" s="20" t="s">
        <v>270</v>
      </c>
      <c r="AT134" s="20" t="s">
        <v>161</v>
      </c>
      <c r="AU134" s="20" t="s">
        <v>121</v>
      </c>
      <c r="AY134" s="20" t="s">
        <v>160</v>
      </c>
      <c r="BE134" s="140">
        <f>IF(U134="základní",N134,0)</f>
        <v>0</v>
      </c>
      <c r="BF134" s="140">
        <f>IF(U134="snížená",N134,0)</f>
        <v>0</v>
      </c>
      <c r="BG134" s="140">
        <f>IF(U134="zákl. přenesená",N134,0)</f>
        <v>0</v>
      </c>
      <c r="BH134" s="140">
        <f>IF(U134="sníž. přenesená",N134,0)</f>
        <v>0</v>
      </c>
      <c r="BI134" s="140">
        <f>IF(U134="nulová",N134,0)</f>
        <v>0</v>
      </c>
      <c r="BJ134" s="20" t="s">
        <v>84</v>
      </c>
      <c r="BK134" s="140">
        <f>ROUND(L134*K134,2)</f>
        <v>0</v>
      </c>
      <c r="BL134" s="20" t="s">
        <v>270</v>
      </c>
      <c r="BM134" s="20" t="s">
        <v>1066</v>
      </c>
    </row>
    <row r="135" s="1" customFormat="1" ht="16.5" customHeight="1">
      <c r="B135" s="44"/>
      <c r="C135" s="217" t="s">
        <v>306</v>
      </c>
      <c r="D135" s="217" t="s">
        <v>161</v>
      </c>
      <c r="E135" s="218" t="s">
        <v>1067</v>
      </c>
      <c r="F135" s="219" t="s">
        <v>1068</v>
      </c>
      <c r="G135" s="219"/>
      <c r="H135" s="219"/>
      <c r="I135" s="219"/>
      <c r="J135" s="220" t="s">
        <v>285</v>
      </c>
      <c r="K135" s="221">
        <v>8</v>
      </c>
      <c r="L135" s="222">
        <v>0</v>
      </c>
      <c r="M135" s="223"/>
      <c r="N135" s="224">
        <f>ROUND(L135*K135,2)</f>
        <v>0</v>
      </c>
      <c r="O135" s="224"/>
      <c r="P135" s="224"/>
      <c r="Q135" s="224"/>
      <c r="R135" s="46"/>
      <c r="T135" s="225" t="s">
        <v>22</v>
      </c>
      <c r="U135" s="54" t="s">
        <v>41</v>
      </c>
      <c r="V135" s="45"/>
      <c r="W135" s="226">
        <f>V135*K135</f>
        <v>0</v>
      </c>
      <c r="X135" s="226">
        <v>0</v>
      </c>
      <c r="Y135" s="226">
        <f>X135*K135</f>
        <v>0</v>
      </c>
      <c r="Z135" s="226">
        <v>0</v>
      </c>
      <c r="AA135" s="227">
        <f>Z135*K135</f>
        <v>0</v>
      </c>
      <c r="AR135" s="20" t="s">
        <v>270</v>
      </c>
      <c r="AT135" s="20" t="s">
        <v>161</v>
      </c>
      <c r="AU135" s="20" t="s">
        <v>121</v>
      </c>
      <c r="AY135" s="20" t="s">
        <v>160</v>
      </c>
      <c r="BE135" s="140">
        <f>IF(U135="základní",N135,0)</f>
        <v>0</v>
      </c>
      <c r="BF135" s="140">
        <f>IF(U135="snížená",N135,0)</f>
        <v>0</v>
      </c>
      <c r="BG135" s="140">
        <f>IF(U135="zákl. přenesená",N135,0)</f>
        <v>0</v>
      </c>
      <c r="BH135" s="140">
        <f>IF(U135="sníž. přenesená",N135,0)</f>
        <v>0</v>
      </c>
      <c r="BI135" s="140">
        <f>IF(U135="nulová",N135,0)</f>
        <v>0</v>
      </c>
      <c r="BJ135" s="20" t="s">
        <v>84</v>
      </c>
      <c r="BK135" s="140">
        <f>ROUND(L135*K135,2)</f>
        <v>0</v>
      </c>
      <c r="BL135" s="20" t="s">
        <v>270</v>
      </c>
      <c r="BM135" s="20" t="s">
        <v>1069</v>
      </c>
    </row>
    <row r="136" s="1" customFormat="1" ht="16.5" customHeight="1">
      <c r="B136" s="44"/>
      <c r="C136" s="217" t="s">
        <v>298</v>
      </c>
      <c r="D136" s="217" t="s">
        <v>161</v>
      </c>
      <c r="E136" s="218" t="s">
        <v>1070</v>
      </c>
      <c r="F136" s="219" t="s">
        <v>1071</v>
      </c>
      <c r="G136" s="219"/>
      <c r="H136" s="219"/>
      <c r="I136" s="219"/>
      <c r="J136" s="220" t="s">
        <v>285</v>
      </c>
      <c r="K136" s="221">
        <v>3</v>
      </c>
      <c r="L136" s="222">
        <v>0</v>
      </c>
      <c r="M136" s="223"/>
      <c r="N136" s="224">
        <f>ROUND(L136*K136,2)</f>
        <v>0</v>
      </c>
      <c r="O136" s="224"/>
      <c r="P136" s="224"/>
      <c r="Q136" s="224"/>
      <c r="R136" s="46"/>
      <c r="T136" s="225" t="s">
        <v>22</v>
      </c>
      <c r="U136" s="54" t="s">
        <v>41</v>
      </c>
      <c r="V136" s="45"/>
      <c r="W136" s="226">
        <f>V136*K136</f>
        <v>0</v>
      </c>
      <c r="X136" s="226">
        <v>0</v>
      </c>
      <c r="Y136" s="226">
        <f>X136*K136</f>
        <v>0</v>
      </c>
      <c r="Z136" s="226">
        <v>0</v>
      </c>
      <c r="AA136" s="227">
        <f>Z136*K136</f>
        <v>0</v>
      </c>
      <c r="AR136" s="20" t="s">
        <v>270</v>
      </c>
      <c r="AT136" s="20" t="s">
        <v>161</v>
      </c>
      <c r="AU136" s="20" t="s">
        <v>121</v>
      </c>
      <c r="AY136" s="20" t="s">
        <v>160</v>
      </c>
      <c r="BE136" s="140">
        <f>IF(U136="základní",N136,0)</f>
        <v>0</v>
      </c>
      <c r="BF136" s="140">
        <f>IF(U136="snížená",N136,0)</f>
        <v>0</v>
      </c>
      <c r="BG136" s="140">
        <f>IF(U136="zákl. přenesená",N136,0)</f>
        <v>0</v>
      </c>
      <c r="BH136" s="140">
        <f>IF(U136="sníž. přenesená",N136,0)</f>
        <v>0</v>
      </c>
      <c r="BI136" s="140">
        <f>IF(U136="nulová",N136,0)</f>
        <v>0</v>
      </c>
      <c r="BJ136" s="20" t="s">
        <v>84</v>
      </c>
      <c r="BK136" s="140">
        <f>ROUND(L136*K136,2)</f>
        <v>0</v>
      </c>
      <c r="BL136" s="20" t="s">
        <v>270</v>
      </c>
      <c r="BM136" s="20" t="s">
        <v>1072</v>
      </c>
    </row>
    <row r="137" s="1" customFormat="1" ht="16.5" customHeight="1">
      <c r="B137" s="44"/>
      <c r="C137" s="217" t="s">
        <v>302</v>
      </c>
      <c r="D137" s="217" t="s">
        <v>161</v>
      </c>
      <c r="E137" s="218" t="s">
        <v>1073</v>
      </c>
      <c r="F137" s="219" t="s">
        <v>1074</v>
      </c>
      <c r="G137" s="219"/>
      <c r="H137" s="219"/>
      <c r="I137" s="219"/>
      <c r="J137" s="220" t="s">
        <v>285</v>
      </c>
      <c r="K137" s="221">
        <v>2</v>
      </c>
      <c r="L137" s="222">
        <v>0</v>
      </c>
      <c r="M137" s="223"/>
      <c r="N137" s="224">
        <f>ROUND(L137*K137,2)</f>
        <v>0</v>
      </c>
      <c r="O137" s="224"/>
      <c r="P137" s="224"/>
      <c r="Q137" s="224"/>
      <c r="R137" s="46"/>
      <c r="T137" s="225" t="s">
        <v>22</v>
      </c>
      <c r="U137" s="54" t="s">
        <v>41</v>
      </c>
      <c r="V137" s="45"/>
      <c r="W137" s="226">
        <f>V137*K137</f>
        <v>0</v>
      </c>
      <c r="X137" s="226">
        <v>0</v>
      </c>
      <c r="Y137" s="226">
        <f>X137*K137</f>
        <v>0</v>
      </c>
      <c r="Z137" s="226">
        <v>0</v>
      </c>
      <c r="AA137" s="227">
        <f>Z137*K137</f>
        <v>0</v>
      </c>
      <c r="AR137" s="20" t="s">
        <v>270</v>
      </c>
      <c r="AT137" s="20" t="s">
        <v>161</v>
      </c>
      <c r="AU137" s="20" t="s">
        <v>121</v>
      </c>
      <c r="AY137" s="20" t="s">
        <v>160</v>
      </c>
      <c r="BE137" s="140">
        <f>IF(U137="základní",N137,0)</f>
        <v>0</v>
      </c>
      <c r="BF137" s="140">
        <f>IF(U137="snížená",N137,0)</f>
        <v>0</v>
      </c>
      <c r="BG137" s="140">
        <f>IF(U137="zákl. přenesená",N137,0)</f>
        <v>0</v>
      </c>
      <c r="BH137" s="140">
        <f>IF(U137="sníž. přenesená",N137,0)</f>
        <v>0</v>
      </c>
      <c r="BI137" s="140">
        <f>IF(U137="nulová",N137,0)</f>
        <v>0</v>
      </c>
      <c r="BJ137" s="20" t="s">
        <v>84</v>
      </c>
      <c r="BK137" s="140">
        <f>ROUND(L137*K137,2)</f>
        <v>0</v>
      </c>
      <c r="BL137" s="20" t="s">
        <v>270</v>
      </c>
      <c r="BM137" s="20" t="s">
        <v>1075</v>
      </c>
    </row>
    <row r="138" s="1" customFormat="1" ht="25.5" customHeight="1">
      <c r="B138" s="44"/>
      <c r="C138" s="217" t="s">
        <v>310</v>
      </c>
      <c r="D138" s="217" t="s">
        <v>161</v>
      </c>
      <c r="E138" s="218" t="s">
        <v>1076</v>
      </c>
      <c r="F138" s="219" t="s">
        <v>1077</v>
      </c>
      <c r="G138" s="219"/>
      <c r="H138" s="219"/>
      <c r="I138" s="219"/>
      <c r="J138" s="220" t="s">
        <v>285</v>
      </c>
      <c r="K138" s="221">
        <v>8</v>
      </c>
      <c r="L138" s="222">
        <v>0</v>
      </c>
      <c r="M138" s="223"/>
      <c r="N138" s="224">
        <f>ROUND(L138*K138,2)</f>
        <v>0</v>
      </c>
      <c r="O138" s="224"/>
      <c r="P138" s="224"/>
      <c r="Q138" s="224"/>
      <c r="R138" s="46"/>
      <c r="T138" s="225" t="s">
        <v>22</v>
      </c>
      <c r="U138" s="54" t="s">
        <v>41</v>
      </c>
      <c r="V138" s="45"/>
      <c r="W138" s="226">
        <f>V138*K138</f>
        <v>0</v>
      </c>
      <c r="X138" s="226">
        <v>0</v>
      </c>
      <c r="Y138" s="226">
        <f>X138*K138</f>
        <v>0</v>
      </c>
      <c r="Z138" s="226">
        <v>0</v>
      </c>
      <c r="AA138" s="227">
        <f>Z138*K138</f>
        <v>0</v>
      </c>
      <c r="AR138" s="20" t="s">
        <v>270</v>
      </c>
      <c r="AT138" s="20" t="s">
        <v>161</v>
      </c>
      <c r="AU138" s="20" t="s">
        <v>121</v>
      </c>
      <c r="AY138" s="20" t="s">
        <v>160</v>
      </c>
      <c r="BE138" s="140">
        <f>IF(U138="základní",N138,0)</f>
        <v>0</v>
      </c>
      <c r="BF138" s="140">
        <f>IF(U138="snížená",N138,0)</f>
        <v>0</v>
      </c>
      <c r="BG138" s="140">
        <f>IF(U138="zákl. přenesená",N138,0)</f>
        <v>0</v>
      </c>
      <c r="BH138" s="140">
        <f>IF(U138="sníž. přenesená",N138,0)</f>
        <v>0</v>
      </c>
      <c r="BI138" s="140">
        <f>IF(U138="nulová",N138,0)</f>
        <v>0</v>
      </c>
      <c r="BJ138" s="20" t="s">
        <v>84</v>
      </c>
      <c r="BK138" s="140">
        <f>ROUND(L138*K138,2)</f>
        <v>0</v>
      </c>
      <c r="BL138" s="20" t="s">
        <v>270</v>
      </c>
      <c r="BM138" s="20" t="s">
        <v>1078</v>
      </c>
    </row>
    <row r="139" s="1" customFormat="1" ht="25.5" customHeight="1">
      <c r="B139" s="44"/>
      <c r="C139" s="217" t="s">
        <v>173</v>
      </c>
      <c r="D139" s="217" t="s">
        <v>161</v>
      </c>
      <c r="E139" s="218" t="s">
        <v>1079</v>
      </c>
      <c r="F139" s="219" t="s">
        <v>1080</v>
      </c>
      <c r="G139" s="219"/>
      <c r="H139" s="219"/>
      <c r="I139" s="219"/>
      <c r="J139" s="220" t="s">
        <v>285</v>
      </c>
      <c r="K139" s="221">
        <v>11</v>
      </c>
      <c r="L139" s="222">
        <v>0</v>
      </c>
      <c r="M139" s="223"/>
      <c r="N139" s="224">
        <f>ROUND(L139*K139,2)</f>
        <v>0</v>
      </c>
      <c r="O139" s="224"/>
      <c r="P139" s="224"/>
      <c r="Q139" s="224"/>
      <c r="R139" s="46"/>
      <c r="T139" s="225" t="s">
        <v>22</v>
      </c>
      <c r="U139" s="54" t="s">
        <v>41</v>
      </c>
      <c r="V139" s="45"/>
      <c r="W139" s="226">
        <f>V139*K139</f>
        <v>0</v>
      </c>
      <c r="X139" s="226">
        <v>0</v>
      </c>
      <c r="Y139" s="226">
        <f>X139*K139</f>
        <v>0</v>
      </c>
      <c r="Z139" s="226">
        <v>0</v>
      </c>
      <c r="AA139" s="227">
        <f>Z139*K139</f>
        <v>0</v>
      </c>
      <c r="AR139" s="20" t="s">
        <v>270</v>
      </c>
      <c r="AT139" s="20" t="s">
        <v>161</v>
      </c>
      <c r="AU139" s="20" t="s">
        <v>121</v>
      </c>
      <c r="AY139" s="20" t="s">
        <v>160</v>
      </c>
      <c r="BE139" s="140">
        <f>IF(U139="základní",N139,0)</f>
        <v>0</v>
      </c>
      <c r="BF139" s="140">
        <f>IF(U139="snížená",N139,0)</f>
        <v>0</v>
      </c>
      <c r="BG139" s="140">
        <f>IF(U139="zákl. přenesená",N139,0)</f>
        <v>0</v>
      </c>
      <c r="BH139" s="140">
        <f>IF(U139="sníž. přenesená",N139,0)</f>
        <v>0</v>
      </c>
      <c r="BI139" s="140">
        <f>IF(U139="nulová",N139,0)</f>
        <v>0</v>
      </c>
      <c r="BJ139" s="20" t="s">
        <v>84</v>
      </c>
      <c r="BK139" s="140">
        <f>ROUND(L139*K139,2)</f>
        <v>0</v>
      </c>
      <c r="BL139" s="20" t="s">
        <v>270</v>
      </c>
      <c r="BM139" s="20" t="s">
        <v>1081</v>
      </c>
    </row>
    <row r="140" s="1" customFormat="1" ht="25.5" customHeight="1">
      <c r="B140" s="44"/>
      <c r="C140" s="217" t="s">
        <v>159</v>
      </c>
      <c r="D140" s="217" t="s">
        <v>161</v>
      </c>
      <c r="E140" s="218" t="s">
        <v>1082</v>
      </c>
      <c r="F140" s="219" t="s">
        <v>1083</v>
      </c>
      <c r="G140" s="219"/>
      <c r="H140" s="219"/>
      <c r="I140" s="219"/>
      <c r="J140" s="220" t="s">
        <v>285</v>
      </c>
      <c r="K140" s="221">
        <v>4</v>
      </c>
      <c r="L140" s="222">
        <v>0</v>
      </c>
      <c r="M140" s="223"/>
      <c r="N140" s="224">
        <f>ROUND(L140*K140,2)</f>
        <v>0</v>
      </c>
      <c r="O140" s="224"/>
      <c r="P140" s="224"/>
      <c r="Q140" s="224"/>
      <c r="R140" s="46"/>
      <c r="T140" s="225" t="s">
        <v>22</v>
      </c>
      <c r="U140" s="54" t="s">
        <v>41</v>
      </c>
      <c r="V140" s="45"/>
      <c r="W140" s="226">
        <f>V140*K140</f>
        <v>0</v>
      </c>
      <c r="X140" s="226">
        <v>0</v>
      </c>
      <c r="Y140" s="226">
        <f>X140*K140</f>
        <v>0</v>
      </c>
      <c r="Z140" s="226">
        <v>0</v>
      </c>
      <c r="AA140" s="227">
        <f>Z140*K140</f>
        <v>0</v>
      </c>
      <c r="AR140" s="20" t="s">
        <v>270</v>
      </c>
      <c r="AT140" s="20" t="s">
        <v>161</v>
      </c>
      <c r="AU140" s="20" t="s">
        <v>121</v>
      </c>
      <c r="AY140" s="20" t="s">
        <v>160</v>
      </c>
      <c r="BE140" s="140">
        <f>IF(U140="základní",N140,0)</f>
        <v>0</v>
      </c>
      <c r="BF140" s="140">
        <f>IF(U140="snížená",N140,0)</f>
        <v>0</v>
      </c>
      <c r="BG140" s="140">
        <f>IF(U140="zákl. přenesená",N140,0)</f>
        <v>0</v>
      </c>
      <c r="BH140" s="140">
        <f>IF(U140="sníž. přenesená",N140,0)</f>
        <v>0</v>
      </c>
      <c r="BI140" s="140">
        <f>IF(U140="nulová",N140,0)</f>
        <v>0</v>
      </c>
      <c r="BJ140" s="20" t="s">
        <v>84</v>
      </c>
      <c r="BK140" s="140">
        <f>ROUND(L140*K140,2)</f>
        <v>0</v>
      </c>
      <c r="BL140" s="20" t="s">
        <v>270</v>
      </c>
      <c r="BM140" s="20" t="s">
        <v>1084</v>
      </c>
    </row>
    <row r="141" s="1" customFormat="1" ht="25.5" customHeight="1">
      <c r="B141" s="44"/>
      <c r="C141" s="217" t="s">
        <v>215</v>
      </c>
      <c r="D141" s="217" t="s">
        <v>161</v>
      </c>
      <c r="E141" s="218" t="s">
        <v>1085</v>
      </c>
      <c r="F141" s="219" t="s">
        <v>1083</v>
      </c>
      <c r="G141" s="219"/>
      <c r="H141" s="219"/>
      <c r="I141" s="219"/>
      <c r="J141" s="220" t="s">
        <v>285</v>
      </c>
      <c r="K141" s="221">
        <v>1</v>
      </c>
      <c r="L141" s="222">
        <v>0</v>
      </c>
      <c r="M141" s="223"/>
      <c r="N141" s="224">
        <f>ROUND(L141*K141,2)</f>
        <v>0</v>
      </c>
      <c r="O141" s="224"/>
      <c r="P141" s="224"/>
      <c r="Q141" s="224"/>
      <c r="R141" s="46"/>
      <c r="T141" s="225" t="s">
        <v>22</v>
      </c>
      <c r="U141" s="54" t="s">
        <v>41</v>
      </c>
      <c r="V141" s="45"/>
      <c r="W141" s="226">
        <f>V141*K141</f>
        <v>0</v>
      </c>
      <c r="X141" s="226">
        <v>0</v>
      </c>
      <c r="Y141" s="226">
        <f>X141*K141</f>
        <v>0</v>
      </c>
      <c r="Z141" s="226">
        <v>0</v>
      </c>
      <c r="AA141" s="227">
        <f>Z141*K141</f>
        <v>0</v>
      </c>
      <c r="AR141" s="20" t="s">
        <v>270</v>
      </c>
      <c r="AT141" s="20" t="s">
        <v>161</v>
      </c>
      <c r="AU141" s="20" t="s">
        <v>121</v>
      </c>
      <c r="AY141" s="20" t="s">
        <v>160</v>
      </c>
      <c r="BE141" s="140">
        <f>IF(U141="základní",N141,0)</f>
        <v>0</v>
      </c>
      <c r="BF141" s="140">
        <f>IF(U141="snížená",N141,0)</f>
        <v>0</v>
      </c>
      <c r="BG141" s="140">
        <f>IF(U141="zákl. přenesená",N141,0)</f>
        <v>0</v>
      </c>
      <c r="BH141" s="140">
        <f>IF(U141="sníž. přenesená",N141,0)</f>
        <v>0</v>
      </c>
      <c r="BI141" s="140">
        <f>IF(U141="nulová",N141,0)</f>
        <v>0</v>
      </c>
      <c r="BJ141" s="20" t="s">
        <v>84</v>
      </c>
      <c r="BK141" s="140">
        <f>ROUND(L141*K141,2)</f>
        <v>0</v>
      </c>
      <c r="BL141" s="20" t="s">
        <v>270</v>
      </c>
      <c r="BM141" s="20" t="s">
        <v>1086</v>
      </c>
    </row>
    <row r="142" s="1" customFormat="1" ht="16.5" customHeight="1">
      <c r="B142" s="44"/>
      <c r="C142" s="217" t="s">
        <v>326</v>
      </c>
      <c r="D142" s="217" t="s">
        <v>161</v>
      </c>
      <c r="E142" s="218" t="s">
        <v>1087</v>
      </c>
      <c r="F142" s="219" t="s">
        <v>1088</v>
      </c>
      <c r="G142" s="219"/>
      <c r="H142" s="219"/>
      <c r="I142" s="219"/>
      <c r="J142" s="220" t="s">
        <v>285</v>
      </c>
      <c r="K142" s="221">
        <v>12</v>
      </c>
      <c r="L142" s="222">
        <v>0</v>
      </c>
      <c r="M142" s="223"/>
      <c r="N142" s="224">
        <f>ROUND(L142*K142,2)</f>
        <v>0</v>
      </c>
      <c r="O142" s="224"/>
      <c r="P142" s="224"/>
      <c r="Q142" s="224"/>
      <c r="R142" s="46"/>
      <c r="T142" s="225" t="s">
        <v>22</v>
      </c>
      <c r="U142" s="54" t="s">
        <v>41</v>
      </c>
      <c r="V142" s="45"/>
      <c r="W142" s="226">
        <f>V142*K142</f>
        <v>0</v>
      </c>
      <c r="X142" s="226">
        <v>0</v>
      </c>
      <c r="Y142" s="226">
        <f>X142*K142</f>
        <v>0</v>
      </c>
      <c r="Z142" s="226">
        <v>0</v>
      </c>
      <c r="AA142" s="227">
        <f>Z142*K142</f>
        <v>0</v>
      </c>
      <c r="AR142" s="20" t="s">
        <v>270</v>
      </c>
      <c r="AT142" s="20" t="s">
        <v>161</v>
      </c>
      <c r="AU142" s="20" t="s">
        <v>121</v>
      </c>
      <c r="AY142" s="20" t="s">
        <v>160</v>
      </c>
      <c r="BE142" s="140">
        <f>IF(U142="základní",N142,0)</f>
        <v>0</v>
      </c>
      <c r="BF142" s="140">
        <f>IF(U142="snížená",N142,0)</f>
        <v>0</v>
      </c>
      <c r="BG142" s="140">
        <f>IF(U142="zákl. přenesená",N142,0)</f>
        <v>0</v>
      </c>
      <c r="BH142" s="140">
        <f>IF(U142="sníž. přenesená",N142,0)</f>
        <v>0</v>
      </c>
      <c r="BI142" s="140">
        <f>IF(U142="nulová",N142,0)</f>
        <v>0</v>
      </c>
      <c r="BJ142" s="20" t="s">
        <v>84</v>
      </c>
      <c r="BK142" s="140">
        <f>ROUND(L142*K142,2)</f>
        <v>0</v>
      </c>
      <c r="BL142" s="20" t="s">
        <v>270</v>
      </c>
      <c r="BM142" s="20" t="s">
        <v>1089</v>
      </c>
    </row>
    <row r="143" s="1" customFormat="1" ht="16.5" customHeight="1">
      <c r="B143" s="44"/>
      <c r="C143" s="217" t="s">
        <v>322</v>
      </c>
      <c r="D143" s="217" t="s">
        <v>161</v>
      </c>
      <c r="E143" s="218" t="s">
        <v>1090</v>
      </c>
      <c r="F143" s="219" t="s">
        <v>1091</v>
      </c>
      <c r="G143" s="219"/>
      <c r="H143" s="219"/>
      <c r="I143" s="219"/>
      <c r="J143" s="220" t="s">
        <v>285</v>
      </c>
      <c r="K143" s="221">
        <v>6</v>
      </c>
      <c r="L143" s="222">
        <v>0</v>
      </c>
      <c r="M143" s="223"/>
      <c r="N143" s="224">
        <f>ROUND(L143*K143,2)</f>
        <v>0</v>
      </c>
      <c r="O143" s="224"/>
      <c r="P143" s="224"/>
      <c r="Q143" s="224"/>
      <c r="R143" s="46"/>
      <c r="T143" s="225" t="s">
        <v>22</v>
      </c>
      <c r="U143" s="54" t="s">
        <v>41</v>
      </c>
      <c r="V143" s="45"/>
      <c r="W143" s="226">
        <f>V143*K143</f>
        <v>0</v>
      </c>
      <c r="X143" s="226">
        <v>0</v>
      </c>
      <c r="Y143" s="226">
        <f>X143*K143</f>
        <v>0</v>
      </c>
      <c r="Z143" s="226">
        <v>0</v>
      </c>
      <c r="AA143" s="227">
        <f>Z143*K143</f>
        <v>0</v>
      </c>
      <c r="AR143" s="20" t="s">
        <v>270</v>
      </c>
      <c r="AT143" s="20" t="s">
        <v>161</v>
      </c>
      <c r="AU143" s="20" t="s">
        <v>121</v>
      </c>
      <c r="AY143" s="20" t="s">
        <v>160</v>
      </c>
      <c r="BE143" s="140">
        <f>IF(U143="základní",N143,0)</f>
        <v>0</v>
      </c>
      <c r="BF143" s="140">
        <f>IF(U143="snížená",N143,0)</f>
        <v>0</v>
      </c>
      <c r="BG143" s="140">
        <f>IF(U143="zákl. přenesená",N143,0)</f>
        <v>0</v>
      </c>
      <c r="BH143" s="140">
        <f>IF(U143="sníž. přenesená",N143,0)</f>
        <v>0</v>
      </c>
      <c r="BI143" s="140">
        <f>IF(U143="nulová",N143,0)</f>
        <v>0</v>
      </c>
      <c r="BJ143" s="20" t="s">
        <v>84</v>
      </c>
      <c r="BK143" s="140">
        <f>ROUND(L143*K143,2)</f>
        <v>0</v>
      </c>
      <c r="BL143" s="20" t="s">
        <v>270</v>
      </c>
      <c r="BM143" s="20" t="s">
        <v>1092</v>
      </c>
    </row>
    <row r="144" s="1" customFormat="1" ht="16.5" customHeight="1">
      <c r="B144" s="44"/>
      <c r="C144" s="217" t="s">
        <v>236</v>
      </c>
      <c r="D144" s="217" t="s">
        <v>161</v>
      </c>
      <c r="E144" s="218" t="s">
        <v>1093</v>
      </c>
      <c r="F144" s="219" t="s">
        <v>1094</v>
      </c>
      <c r="G144" s="219"/>
      <c r="H144" s="219"/>
      <c r="I144" s="219"/>
      <c r="J144" s="220" t="s">
        <v>285</v>
      </c>
      <c r="K144" s="221">
        <v>1</v>
      </c>
      <c r="L144" s="222">
        <v>0</v>
      </c>
      <c r="M144" s="223"/>
      <c r="N144" s="224">
        <f>ROUND(L144*K144,2)</f>
        <v>0</v>
      </c>
      <c r="O144" s="224"/>
      <c r="P144" s="224"/>
      <c r="Q144" s="224"/>
      <c r="R144" s="46"/>
      <c r="T144" s="225" t="s">
        <v>22</v>
      </c>
      <c r="U144" s="54" t="s">
        <v>41</v>
      </c>
      <c r="V144" s="45"/>
      <c r="W144" s="226">
        <f>V144*K144</f>
        <v>0</v>
      </c>
      <c r="X144" s="226">
        <v>0</v>
      </c>
      <c r="Y144" s="226">
        <f>X144*K144</f>
        <v>0</v>
      </c>
      <c r="Z144" s="226">
        <v>0</v>
      </c>
      <c r="AA144" s="227">
        <f>Z144*K144</f>
        <v>0</v>
      </c>
      <c r="AR144" s="20" t="s">
        <v>270</v>
      </c>
      <c r="AT144" s="20" t="s">
        <v>161</v>
      </c>
      <c r="AU144" s="20" t="s">
        <v>121</v>
      </c>
      <c r="AY144" s="20" t="s">
        <v>160</v>
      </c>
      <c r="BE144" s="140">
        <f>IF(U144="základní",N144,0)</f>
        <v>0</v>
      </c>
      <c r="BF144" s="140">
        <f>IF(U144="snížená",N144,0)</f>
        <v>0</v>
      </c>
      <c r="BG144" s="140">
        <f>IF(U144="zákl. přenesená",N144,0)</f>
        <v>0</v>
      </c>
      <c r="BH144" s="140">
        <f>IF(U144="sníž. přenesená",N144,0)</f>
        <v>0</v>
      </c>
      <c r="BI144" s="140">
        <f>IF(U144="nulová",N144,0)</f>
        <v>0</v>
      </c>
      <c r="BJ144" s="20" t="s">
        <v>84</v>
      </c>
      <c r="BK144" s="140">
        <f>ROUND(L144*K144,2)</f>
        <v>0</v>
      </c>
      <c r="BL144" s="20" t="s">
        <v>270</v>
      </c>
      <c r="BM144" s="20" t="s">
        <v>1095</v>
      </c>
    </row>
    <row r="145" s="1" customFormat="1" ht="16.5" customHeight="1">
      <c r="B145" s="44"/>
      <c r="C145" s="217" t="s">
        <v>251</v>
      </c>
      <c r="D145" s="217" t="s">
        <v>161</v>
      </c>
      <c r="E145" s="218" t="s">
        <v>1096</v>
      </c>
      <c r="F145" s="219" t="s">
        <v>1097</v>
      </c>
      <c r="G145" s="219"/>
      <c r="H145" s="219"/>
      <c r="I145" s="219"/>
      <c r="J145" s="220" t="s">
        <v>285</v>
      </c>
      <c r="K145" s="221">
        <v>7</v>
      </c>
      <c r="L145" s="222">
        <v>0</v>
      </c>
      <c r="M145" s="223"/>
      <c r="N145" s="224">
        <f>ROUND(L145*K145,2)</f>
        <v>0</v>
      </c>
      <c r="O145" s="224"/>
      <c r="P145" s="224"/>
      <c r="Q145" s="224"/>
      <c r="R145" s="46"/>
      <c r="T145" s="225" t="s">
        <v>22</v>
      </c>
      <c r="U145" s="54" t="s">
        <v>41</v>
      </c>
      <c r="V145" s="45"/>
      <c r="W145" s="226">
        <f>V145*K145</f>
        <v>0</v>
      </c>
      <c r="X145" s="226">
        <v>0</v>
      </c>
      <c r="Y145" s="226">
        <f>X145*K145</f>
        <v>0</v>
      </c>
      <c r="Z145" s="226">
        <v>0</v>
      </c>
      <c r="AA145" s="227">
        <f>Z145*K145</f>
        <v>0</v>
      </c>
      <c r="AR145" s="20" t="s">
        <v>270</v>
      </c>
      <c r="AT145" s="20" t="s">
        <v>161</v>
      </c>
      <c r="AU145" s="20" t="s">
        <v>121</v>
      </c>
      <c r="AY145" s="20" t="s">
        <v>160</v>
      </c>
      <c r="BE145" s="140">
        <f>IF(U145="základní",N145,0)</f>
        <v>0</v>
      </c>
      <c r="BF145" s="140">
        <f>IF(U145="snížená",N145,0)</f>
        <v>0</v>
      </c>
      <c r="BG145" s="140">
        <f>IF(U145="zákl. přenesená",N145,0)</f>
        <v>0</v>
      </c>
      <c r="BH145" s="140">
        <f>IF(U145="sníž. přenesená",N145,0)</f>
        <v>0</v>
      </c>
      <c r="BI145" s="140">
        <f>IF(U145="nulová",N145,0)</f>
        <v>0</v>
      </c>
      <c r="BJ145" s="20" t="s">
        <v>84</v>
      </c>
      <c r="BK145" s="140">
        <f>ROUND(L145*K145,2)</f>
        <v>0</v>
      </c>
      <c r="BL145" s="20" t="s">
        <v>270</v>
      </c>
      <c r="BM145" s="20" t="s">
        <v>1098</v>
      </c>
    </row>
    <row r="146" s="1" customFormat="1" ht="16.5" customHeight="1">
      <c r="B146" s="44"/>
      <c r="C146" s="217" t="s">
        <v>213</v>
      </c>
      <c r="D146" s="217" t="s">
        <v>161</v>
      </c>
      <c r="E146" s="218" t="s">
        <v>1099</v>
      </c>
      <c r="F146" s="219" t="s">
        <v>1100</v>
      </c>
      <c r="G146" s="219"/>
      <c r="H146" s="219"/>
      <c r="I146" s="219"/>
      <c r="J146" s="220" t="s">
        <v>285</v>
      </c>
      <c r="K146" s="221">
        <v>26</v>
      </c>
      <c r="L146" s="222">
        <v>0</v>
      </c>
      <c r="M146" s="223"/>
      <c r="N146" s="224">
        <f>ROUND(L146*K146,2)</f>
        <v>0</v>
      </c>
      <c r="O146" s="224"/>
      <c r="P146" s="224"/>
      <c r="Q146" s="224"/>
      <c r="R146" s="46"/>
      <c r="T146" s="225" t="s">
        <v>22</v>
      </c>
      <c r="U146" s="54" t="s">
        <v>41</v>
      </c>
      <c r="V146" s="45"/>
      <c r="W146" s="226">
        <f>V146*K146</f>
        <v>0</v>
      </c>
      <c r="X146" s="226">
        <v>0</v>
      </c>
      <c r="Y146" s="226">
        <f>X146*K146</f>
        <v>0</v>
      </c>
      <c r="Z146" s="226">
        <v>0</v>
      </c>
      <c r="AA146" s="227">
        <f>Z146*K146</f>
        <v>0</v>
      </c>
      <c r="AR146" s="20" t="s">
        <v>270</v>
      </c>
      <c r="AT146" s="20" t="s">
        <v>161</v>
      </c>
      <c r="AU146" s="20" t="s">
        <v>121</v>
      </c>
      <c r="AY146" s="20" t="s">
        <v>160</v>
      </c>
      <c r="BE146" s="140">
        <f>IF(U146="základní",N146,0)</f>
        <v>0</v>
      </c>
      <c r="BF146" s="140">
        <f>IF(U146="snížená",N146,0)</f>
        <v>0</v>
      </c>
      <c r="BG146" s="140">
        <f>IF(U146="zákl. přenesená",N146,0)</f>
        <v>0</v>
      </c>
      <c r="BH146" s="140">
        <f>IF(U146="sníž. přenesená",N146,0)</f>
        <v>0</v>
      </c>
      <c r="BI146" s="140">
        <f>IF(U146="nulová",N146,0)</f>
        <v>0</v>
      </c>
      <c r="BJ146" s="20" t="s">
        <v>84</v>
      </c>
      <c r="BK146" s="140">
        <f>ROUND(L146*K146,2)</f>
        <v>0</v>
      </c>
      <c r="BL146" s="20" t="s">
        <v>270</v>
      </c>
      <c r="BM146" s="20" t="s">
        <v>1101</v>
      </c>
    </row>
    <row r="147" s="1" customFormat="1" ht="16.5" customHeight="1">
      <c r="B147" s="44"/>
      <c r="C147" s="217" t="s">
        <v>243</v>
      </c>
      <c r="D147" s="217" t="s">
        <v>161</v>
      </c>
      <c r="E147" s="218" t="s">
        <v>1102</v>
      </c>
      <c r="F147" s="219" t="s">
        <v>1103</v>
      </c>
      <c r="G147" s="219"/>
      <c r="H147" s="219"/>
      <c r="I147" s="219"/>
      <c r="J147" s="220" t="s">
        <v>285</v>
      </c>
      <c r="K147" s="221">
        <v>10</v>
      </c>
      <c r="L147" s="222">
        <v>0</v>
      </c>
      <c r="M147" s="223"/>
      <c r="N147" s="224">
        <f>ROUND(L147*K147,2)</f>
        <v>0</v>
      </c>
      <c r="O147" s="224"/>
      <c r="P147" s="224"/>
      <c r="Q147" s="224"/>
      <c r="R147" s="46"/>
      <c r="T147" s="225" t="s">
        <v>22</v>
      </c>
      <c r="U147" s="54" t="s">
        <v>41</v>
      </c>
      <c r="V147" s="45"/>
      <c r="W147" s="226">
        <f>V147*K147</f>
        <v>0</v>
      </c>
      <c r="X147" s="226">
        <v>0</v>
      </c>
      <c r="Y147" s="226">
        <f>X147*K147</f>
        <v>0</v>
      </c>
      <c r="Z147" s="226">
        <v>0</v>
      </c>
      <c r="AA147" s="227">
        <f>Z147*K147</f>
        <v>0</v>
      </c>
      <c r="AR147" s="20" t="s">
        <v>270</v>
      </c>
      <c r="AT147" s="20" t="s">
        <v>161</v>
      </c>
      <c r="AU147" s="20" t="s">
        <v>121</v>
      </c>
      <c r="AY147" s="20" t="s">
        <v>160</v>
      </c>
      <c r="BE147" s="140">
        <f>IF(U147="základní",N147,0)</f>
        <v>0</v>
      </c>
      <c r="BF147" s="140">
        <f>IF(U147="snížená",N147,0)</f>
        <v>0</v>
      </c>
      <c r="BG147" s="140">
        <f>IF(U147="zákl. přenesená",N147,0)</f>
        <v>0</v>
      </c>
      <c r="BH147" s="140">
        <f>IF(U147="sníž. přenesená",N147,0)</f>
        <v>0</v>
      </c>
      <c r="BI147" s="140">
        <f>IF(U147="nulová",N147,0)</f>
        <v>0</v>
      </c>
      <c r="BJ147" s="20" t="s">
        <v>84</v>
      </c>
      <c r="BK147" s="140">
        <f>ROUND(L147*K147,2)</f>
        <v>0</v>
      </c>
      <c r="BL147" s="20" t="s">
        <v>270</v>
      </c>
      <c r="BM147" s="20" t="s">
        <v>1104</v>
      </c>
    </row>
    <row r="148" s="1" customFormat="1" ht="25.5" customHeight="1">
      <c r="B148" s="44"/>
      <c r="C148" s="217" t="s">
        <v>247</v>
      </c>
      <c r="D148" s="217" t="s">
        <v>161</v>
      </c>
      <c r="E148" s="218" t="s">
        <v>1105</v>
      </c>
      <c r="F148" s="219" t="s">
        <v>1106</v>
      </c>
      <c r="G148" s="219"/>
      <c r="H148" s="219"/>
      <c r="I148" s="219"/>
      <c r="J148" s="220" t="s">
        <v>285</v>
      </c>
      <c r="K148" s="221">
        <v>12</v>
      </c>
      <c r="L148" s="222">
        <v>0</v>
      </c>
      <c r="M148" s="223"/>
      <c r="N148" s="224">
        <f>ROUND(L148*K148,2)</f>
        <v>0</v>
      </c>
      <c r="O148" s="224"/>
      <c r="P148" s="224"/>
      <c r="Q148" s="224"/>
      <c r="R148" s="46"/>
      <c r="T148" s="225" t="s">
        <v>22</v>
      </c>
      <c r="U148" s="54" t="s">
        <v>41</v>
      </c>
      <c r="V148" s="45"/>
      <c r="W148" s="226">
        <f>V148*K148</f>
        <v>0</v>
      </c>
      <c r="X148" s="226">
        <v>0</v>
      </c>
      <c r="Y148" s="226">
        <f>X148*K148</f>
        <v>0</v>
      </c>
      <c r="Z148" s="226">
        <v>0</v>
      </c>
      <c r="AA148" s="227">
        <f>Z148*K148</f>
        <v>0</v>
      </c>
      <c r="AR148" s="20" t="s">
        <v>270</v>
      </c>
      <c r="AT148" s="20" t="s">
        <v>161</v>
      </c>
      <c r="AU148" s="20" t="s">
        <v>121</v>
      </c>
      <c r="AY148" s="20" t="s">
        <v>160</v>
      </c>
      <c r="BE148" s="140">
        <f>IF(U148="základní",N148,0)</f>
        <v>0</v>
      </c>
      <c r="BF148" s="140">
        <f>IF(U148="snížená",N148,0)</f>
        <v>0</v>
      </c>
      <c r="BG148" s="140">
        <f>IF(U148="zákl. přenesená",N148,0)</f>
        <v>0</v>
      </c>
      <c r="BH148" s="140">
        <f>IF(U148="sníž. přenesená",N148,0)</f>
        <v>0</v>
      </c>
      <c r="BI148" s="140">
        <f>IF(U148="nulová",N148,0)</f>
        <v>0</v>
      </c>
      <c r="BJ148" s="20" t="s">
        <v>84</v>
      </c>
      <c r="BK148" s="140">
        <f>ROUND(L148*K148,2)</f>
        <v>0</v>
      </c>
      <c r="BL148" s="20" t="s">
        <v>270</v>
      </c>
      <c r="BM148" s="20" t="s">
        <v>1107</v>
      </c>
    </row>
    <row r="149" s="1" customFormat="1" ht="16.5" customHeight="1">
      <c r="B149" s="44"/>
      <c r="C149" s="217" t="s">
        <v>255</v>
      </c>
      <c r="D149" s="217" t="s">
        <v>161</v>
      </c>
      <c r="E149" s="218" t="s">
        <v>1108</v>
      </c>
      <c r="F149" s="219" t="s">
        <v>1109</v>
      </c>
      <c r="G149" s="219"/>
      <c r="H149" s="219"/>
      <c r="I149" s="219"/>
      <c r="J149" s="220" t="s">
        <v>285</v>
      </c>
      <c r="K149" s="221">
        <v>8</v>
      </c>
      <c r="L149" s="222">
        <v>0</v>
      </c>
      <c r="M149" s="223"/>
      <c r="N149" s="224">
        <f>ROUND(L149*K149,2)</f>
        <v>0</v>
      </c>
      <c r="O149" s="224"/>
      <c r="P149" s="224"/>
      <c r="Q149" s="224"/>
      <c r="R149" s="46"/>
      <c r="T149" s="225" t="s">
        <v>22</v>
      </c>
      <c r="U149" s="54" t="s">
        <v>41</v>
      </c>
      <c r="V149" s="45"/>
      <c r="W149" s="226">
        <f>V149*K149</f>
        <v>0</v>
      </c>
      <c r="X149" s="226">
        <v>0</v>
      </c>
      <c r="Y149" s="226">
        <f>X149*K149</f>
        <v>0</v>
      </c>
      <c r="Z149" s="226">
        <v>0</v>
      </c>
      <c r="AA149" s="227">
        <f>Z149*K149</f>
        <v>0</v>
      </c>
      <c r="AR149" s="20" t="s">
        <v>270</v>
      </c>
      <c r="AT149" s="20" t="s">
        <v>161</v>
      </c>
      <c r="AU149" s="20" t="s">
        <v>121</v>
      </c>
      <c r="AY149" s="20" t="s">
        <v>160</v>
      </c>
      <c r="BE149" s="140">
        <f>IF(U149="základní",N149,0)</f>
        <v>0</v>
      </c>
      <c r="BF149" s="140">
        <f>IF(U149="snížená",N149,0)</f>
        <v>0</v>
      </c>
      <c r="BG149" s="140">
        <f>IF(U149="zákl. přenesená",N149,0)</f>
        <v>0</v>
      </c>
      <c r="BH149" s="140">
        <f>IF(U149="sníž. přenesená",N149,0)</f>
        <v>0</v>
      </c>
      <c r="BI149" s="140">
        <f>IF(U149="nulová",N149,0)</f>
        <v>0</v>
      </c>
      <c r="BJ149" s="20" t="s">
        <v>84</v>
      </c>
      <c r="BK149" s="140">
        <f>ROUND(L149*K149,2)</f>
        <v>0</v>
      </c>
      <c r="BL149" s="20" t="s">
        <v>270</v>
      </c>
      <c r="BM149" s="20" t="s">
        <v>1110</v>
      </c>
    </row>
    <row r="150" s="1" customFormat="1" ht="16.5" customHeight="1">
      <c r="B150" s="44"/>
      <c r="C150" s="217" t="s">
        <v>259</v>
      </c>
      <c r="D150" s="217" t="s">
        <v>161</v>
      </c>
      <c r="E150" s="218" t="s">
        <v>1111</v>
      </c>
      <c r="F150" s="219" t="s">
        <v>1112</v>
      </c>
      <c r="G150" s="219"/>
      <c r="H150" s="219"/>
      <c r="I150" s="219"/>
      <c r="J150" s="220" t="s">
        <v>285</v>
      </c>
      <c r="K150" s="221">
        <v>4</v>
      </c>
      <c r="L150" s="222">
        <v>0</v>
      </c>
      <c r="M150" s="223"/>
      <c r="N150" s="224">
        <f>ROUND(L150*K150,2)</f>
        <v>0</v>
      </c>
      <c r="O150" s="224"/>
      <c r="P150" s="224"/>
      <c r="Q150" s="224"/>
      <c r="R150" s="46"/>
      <c r="T150" s="225" t="s">
        <v>22</v>
      </c>
      <c r="U150" s="54" t="s">
        <v>41</v>
      </c>
      <c r="V150" s="45"/>
      <c r="W150" s="226">
        <f>V150*K150</f>
        <v>0</v>
      </c>
      <c r="X150" s="226">
        <v>0</v>
      </c>
      <c r="Y150" s="226">
        <f>X150*K150</f>
        <v>0</v>
      </c>
      <c r="Z150" s="226">
        <v>0</v>
      </c>
      <c r="AA150" s="227">
        <f>Z150*K150</f>
        <v>0</v>
      </c>
      <c r="AR150" s="20" t="s">
        <v>270</v>
      </c>
      <c r="AT150" s="20" t="s">
        <v>161</v>
      </c>
      <c r="AU150" s="20" t="s">
        <v>121</v>
      </c>
      <c r="AY150" s="20" t="s">
        <v>160</v>
      </c>
      <c r="BE150" s="140">
        <f>IF(U150="základní",N150,0)</f>
        <v>0</v>
      </c>
      <c r="BF150" s="140">
        <f>IF(U150="snížená",N150,0)</f>
        <v>0</v>
      </c>
      <c r="BG150" s="140">
        <f>IF(U150="zákl. přenesená",N150,0)</f>
        <v>0</v>
      </c>
      <c r="BH150" s="140">
        <f>IF(U150="sníž. přenesená",N150,0)</f>
        <v>0</v>
      </c>
      <c r="BI150" s="140">
        <f>IF(U150="nulová",N150,0)</f>
        <v>0</v>
      </c>
      <c r="BJ150" s="20" t="s">
        <v>84</v>
      </c>
      <c r="BK150" s="140">
        <f>ROUND(L150*K150,2)</f>
        <v>0</v>
      </c>
      <c r="BL150" s="20" t="s">
        <v>270</v>
      </c>
      <c r="BM150" s="20" t="s">
        <v>1113</v>
      </c>
    </row>
    <row r="151" s="1" customFormat="1" ht="16.5" customHeight="1">
      <c r="B151" s="44"/>
      <c r="C151" s="217" t="s">
        <v>342</v>
      </c>
      <c r="D151" s="217" t="s">
        <v>161</v>
      </c>
      <c r="E151" s="218" t="s">
        <v>1114</v>
      </c>
      <c r="F151" s="219" t="s">
        <v>1115</v>
      </c>
      <c r="G151" s="219"/>
      <c r="H151" s="219"/>
      <c r="I151" s="219"/>
      <c r="J151" s="220" t="s">
        <v>365</v>
      </c>
      <c r="K151" s="221">
        <v>110</v>
      </c>
      <c r="L151" s="222">
        <v>0</v>
      </c>
      <c r="M151" s="223"/>
      <c r="N151" s="224">
        <f>ROUND(L151*K151,2)</f>
        <v>0</v>
      </c>
      <c r="O151" s="224"/>
      <c r="P151" s="224"/>
      <c r="Q151" s="224"/>
      <c r="R151" s="46"/>
      <c r="T151" s="225" t="s">
        <v>22</v>
      </c>
      <c r="U151" s="54" t="s">
        <v>41</v>
      </c>
      <c r="V151" s="45"/>
      <c r="W151" s="226">
        <f>V151*K151</f>
        <v>0</v>
      </c>
      <c r="X151" s="226">
        <v>0</v>
      </c>
      <c r="Y151" s="226">
        <f>X151*K151</f>
        <v>0</v>
      </c>
      <c r="Z151" s="226">
        <v>0</v>
      </c>
      <c r="AA151" s="227">
        <f>Z151*K151</f>
        <v>0</v>
      </c>
      <c r="AR151" s="20" t="s">
        <v>270</v>
      </c>
      <c r="AT151" s="20" t="s">
        <v>161</v>
      </c>
      <c r="AU151" s="20" t="s">
        <v>121</v>
      </c>
      <c r="AY151" s="20" t="s">
        <v>160</v>
      </c>
      <c r="BE151" s="140">
        <f>IF(U151="základní",N151,0)</f>
        <v>0</v>
      </c>
      <c r="BF151" s="140">
        <f>IF(U151="snížená",N151,0)</f>
        <v>0</v>
      </c>
      <c r="BG151" s="140">
        <f>IF(U151="zákl. přenesená",N151,0)</f>
        <v>0</v>
      </c>
      <c r="BH151" s="140">
        <f>IF(U151="sníž. přenesená",N151,0)</f>
        <v>0</v>
      </c>
      <c r="BI151" s="140">
        <f>IF(U151="nulová",N151,0)</f>
        <v>0</v>
      </c>
      <c r="BJ151" s="20" t="s">
        <v>84</v>
      </c>
      <c r="BK151" s="140">
        <f>ROUND(L151*K151,2)</f>
        <v>0</v>
      </c>
      <c r="BL151" s="20" t="s">
        <v>270</v>
      </c>
      <c r="BM151" s="20" t="s">
        <v>1116</v>
      </c>
    </row>
    <row r="152" s="1" customFormat="1" ht="16.5" customHeight="1">
      <c r="B152" s="44"/>
      <c r="C152" s="217" t="s">
        <v>334</v>
      </c>
      <c r="D152" s="217" t="s">
        <v>161</v>
      </c>
      <c r="E152" s="218" t="s">
        <v>1117</v>
      </c>
      <c r="F152" s="219" t="s">
        <v>1118</v>
      </c>
      <c r="G152" s="219"/>
      <c r="H152" s="219"/>
      <c r="I152" s="219"/>
      <c r="J152" s="220" t="s">
        <v>365</v>
      </c>
      <c r="K152" s="221">
        <v>10</v>
      </c>
      <c r="L152" s="222">
        <v>0</v>
      </c>
      <c r="M152" s="223"/>
      <c r="N152" s="224">
        <f>ROUND(L152*K152,2)</f>
        <v>0</v>
      </c>
      <c r="O152" s="224"/>
      <c r="P152" s="224"/>
      <c r="Q152" s="224"/>
      <c r="R152" s="46"/>
      <c r="T152" s="225" t="s">
        <v>22</v>
      </c>
      <c r="U152" s="54" t="s">
        <v>41</v>
      </c>
      <c r="V152" s="45"/>
      <c r="W152" s="226">
        <f>V152*K152</f>
        <v>0</v>
      </c>
      <c r="X152" s="226">
        <v>0</v>
      </c>
      <c r="Y152" s="226">
        <f>X152*K152</f>
        <v>0</v>
      </c>
      <c r="Z152" s="226">
        <v>0</v>
      </c>
      <c r="AA152" s="227">
        <f>Z152*K152</f>
        <v>0</v>
      </c>
      <c r="AR152" s="20" t="s">
        <v>270</v>
      </c>
      <c r="AT152" s="20" t="s">
        <v>161</v>
      </c>
      <c r="AU152" s="20" t="s">
        <v>121</v>
      </c>
      <c r="AY152" s="20" t="s">
        <v>160</v>
      </c>
      <c r="BE152" s="140">
        <f>IF(U152="základní",N152,0)</f>
        <v>0</v>
      </c>
      <c r="BF152" s="140">
        <f>IF(U152="snížená",N152,0)</f>
        <v>0</v>
      </c>
      <c r="BG152" s="140">
        <f>IF(U152="zákl. přenesená",N152,0)</f>
        <v>0</v>
      </c>
      <c r="BH152" s="140">
        <f>IF(U152="sníž. přenesená",N152,0)</f>
        <v>0</v>
      </c>
      <c r="BI152" s="140">
        <f>IF(U152="nulová",N152,0)</f>
        <v>0</v>
      </c>
      <c r="BJ152" s="20" t="s">
        <v>84</v>
      </c>
      <c r="BK152" s="140">
        <f>ROUND(L152*K152,2)</f>
        <v>0</v>
      </c>
      <c r="BL152" s="20" t="s">
        <v>270</v>
      </c>
      <c r="BM152" s="20" t="s">
        <v>1119</v>
      </c>
    </row>
    <row r="153" s="1" customFormat="1" ht="16.5" customHeight="1">
      <c r="B153" s="44"/>
      <c r="C153" s="217" t="s">
        <v>338</v>
      </c>
      <c r="D153" s="217" t="s">
        <v>161</v>
      </c>
      <c r="E153" s="218" t="s">
        <v>1120</v>
      </c>
      <c r="F153" s="219" t="s">
        <v>1121</v>
      </c>
      <c r="G153" s="219"/>
      <c r="H153" s="219"/>
      <c r="I153" s="219"/>
      <c r="J153" s="220" t="s">
        <v>365</v>
      </c>
      <c r="K153" s="221">
        <v>70</v>
      </c>
      <c r="L153" s="222">
        <v>0</v>
      </c>
      <c r="M153" s="223"/>
      <c r="N153" s="224">
        <f>ROUND(L153*K153,2)</f>
        <v>0</v>
      </c>
      <c r="O153" s="224"/>
      <c r="P153" s="224"/>
      <c r="Q153" s="224"/>
      <c r="R153" s="46"/>
      <c r="T153" s="225" t="s">
        <v>22</v>
      </c>
      <c r="U153" s="54" t="s">
        <v>41</v>
      </c>
      <c r="V153" s="45"/>
      <c r="W153" s="226">
        <f>V153*K153</f>
        <v>0</v>
      </c>
      <c r="X153" s="226">
        <v>0</v>
      </c>
      <c r="Y153" s="226">
        <f>X153*K153</f>
        <v>0</v>
      </c>
      <c r="Z153" s="226">
        <v>0</v>
      </c>
      <c r="AA153" s="227">
        <f>Z153*K153</f>
        <v>0</v>
      </c>
      <c r="AR153" s="20" t="s">
        <v>270</v>
      </c>
      <c r="AT153" s="20" t="s">
        <v>161</v>
      </c>
      <c r="AU153" s="20" t="s">
        <v>121</v>
      </c>
      <c r="AY153" s="20" t="s">
        <v>160</v>
      </c>
      <c r="BE153" s="140">
        <f>IF(U153="základní",N153,0)</f>
        <v>0</v>
      </c>
      <c r="BF153" s="140">
        <f>IF(U153="snížená",N153,0)</f>
        <v>0</v>
      </c>
      <c r="BG153" s="140">
        <f>IF(U153="zákl. přenesená",N153,0)</f>
        <v>0</v>
      </c>
      <c r="BH153" s="140">
        <f>IF(U153="sníž. přenesená",N153,0)</f>
        <v>0</v>
      </c>
      <c r="BI153" s="140">
        <f>IF(U153="nulová",N153,0)</f>
        <v>0</v>
      </c>
      <c r="BJ153" s="20" t="s">
        <v>84</v>
      </c>
      <c r="BK153" s="140">
        <f>ROUND(L153*K153,2)</f>
        <v>0</v>
      </c>
      <c r="BL153" s="20" t="s">
        <v>270</v>
      </c>
      <c r="BM153" s="20" t="s">
        <v>1122</v>
      </c>
    </row>
    <row r="154" s="1" customFormat="1" ht="49.92" customHeight="1">
      <c r="B154" s="44"/>
      <c r="C154" s="45"/>
      <c r="D154" s="205" t="s">
        <v>177</v>
      </c>
      <c r="E154" s="45"/>
      <c r="F154" s="45"/>
      <c r="G154" s="45"/>
      <c r="H154" s="45"/>
      <c r="I154" s="45"/>
      <c r="J154" s="45"/>
      <c r="K154" s="45"/>
      <c r="L154" s="45"/>
      <c r="M154" s="45"/>
      <c r="N154" s="230">
        <f>BK154</f>
        <v>0</v>
      </c>
      <c r="O154" s="231"/>
      <c r="P154" s="231"/>
      <c r="Q154" s="231"/>
      <c r="R154" s="46"/>
      <c r="T154" s="191"/>
      <c r="U154" s="70"/>
      <c r="V154" s="70"/>
      <c r="W154" s="70"/>
      <c r="X154" s="70"/>
      <c r="Y154" s="70"/>
      <c r="Z154" s="70"/>
      <c r="AA154" s="72"/>
      <c r="AT154" s="20" t="s">
        <v>75</v>
      </c>
      <c r="AU154" s="20" t="s">
        <v>76</v>
      </c>
      <c r="AY154" s="20" t="s">
        <v>178</v>
      </c>
      <c r="BK154" s="140">
        <v>0</v>
      </c>
    </row>
    <row r="155" s="1" customFormat="1" ht="6.96" customHeight="1">
      <c r="B155" s="73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5"/>
    </row>
  </sheetData>
  <sheetProtection sheet="1" formatColumns="0" formatRows="0" objects="1" scenarios="1" spinCount="10" saltValue="HuOlZzoZUUj10UhhbVBJN2zTc43pd2FjO5IWQjm3p4epDzjtOGp69G/FbP/ozejXgpWdwkbzHLXTbM8caZLuAQ==" hashValue="1DmYiVhQzm5XhFQVKikET8oyj/sB34jFcyAmmLMwauY/n/07wqyUf7WxLpPxyA6yohdDQCKrF8EFNktDKr+PWw==" algorithmName="SHA-512" password="CC35"/>
  <mergeCells count="17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N117:Q117"/>
    <mergeCell ref="N118:Q118"/>
    <mergeCell ref="N119:Q119"/>
    <mergeCell ref="N154:Q154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1"/>
      <c r="B1" s="11"/>
      <c r="C1" s="11"/>
      <c r="D1" s="12" t="s">
        <v>1</v>
      </c>
      <c r="E1" s="11"/>
      <c r="F1" s="13" t="s">
        <v>116</v>
      </c>
      <c r="G1" s="13"/>
      <c r="H1" s="152" t="s">
        <v>117</v>
      </c>
      <c r="I1" s="152"/>
      <c r="J1" s="152"/>
      <c r="K1" s="152"/>
      <c r="L1" s="13" t="s">
        <v>118</v>
      </c>
      <c r="M1" s="11"/>
      <c r="N1" s="11"/>
      <c r="O1" s="12" t="s">
        <v>119</v>
      </c>
      <c r="P1" s="11"/>
      <c r="Q1" s="11"/>
      <c r="R1" s="11"/>
      <c r="S1" s="13" t="s">
        <v>120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106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121</v>
      </c>
    </row>
    <row r="4" ht="36.96" customHeight="1">
      <c r="B4" s="24"/>
      <c r="C4" s="25" t="s">
        <v>122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ht="25.44" customHeight="1">
      <c r="B6" s="24"/>
      <c r="C6" s="29"/>
      <c r="D6" s="36" t="s">
        <v>19</v>
      </c>
      <c r="E6" s="29"/>
      <c r="F6" s="153" t="str">
        <f>'Rekapitulace stavby'!K6</f>
        <v>Odvětrání svářecích pracovišť na odloučeném pracovišti Tehov 39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="1" customFormat="1" ht="32.88" customHeight="1">
      <c r="B7" s="44"/>
      <c r="C7" s="45"/>
      <c r="D7" s="33" t="s">
        <v>123</v>
      </c>
      <c r="E7" s="45"/>
      <c r="F7" s="34" t="s">
        <v>1123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6" t="s">
        <v>21</v>
      </c>
      <c r="E8" s="45"/>
      <c r="F8" s="31" t="s">
        <v>22</v>
      </c>
      <c r="G8" s="45"/>
      <c r="H8" s="45"/>
      <c r="I8" s="45"/>
      <c r="J8" s="45"/>
      <c r="K8" s="45"/>
      <c r="L8" s="45"/>
      <c r="M8" s="36" t="s">
        <v>23</v>
      </c>
      <c r="N8" s="45"/>
      <c r="O8" s="31" t="s">
        <v>22</v>
      </c>
      <c r="P8" s="45"/>
      <c r="Q8" s="45"/>
      <c r="R8" s="46"/>
    </row>
    <row r="9" s="1" customFormat="1" ht="14.4" customHeight="1">
      <c r="B9" s="44"/>
      <c r="C9" s="45"/>
      <c r="D9" s="36" t="s">
        <v>24</v>
      </c>
      <c r="E9" s="45"/>
      <c r="F9" s="31" t="s">
        <v>25</v>
      </c>
      <c r="G9" s="45"/>
      <c r="H9" s="45"/>
      <c r="I9" s="45"/>
      <c r="J9" s="45"/>
      <c r="K9" s="45"/>
      <c r="L9" s="45"/>
      <c r="M9" s="36" t="s">
        <v>26</v>
      </c>
      <c r="N9" s="45"/>
      <c r="O9" s="154" t="str">
        <f>'Rekapitulace stavby'!AN8</f>
        <v>2. 3. 2018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6" t="s">
        <v>28</v>
      </c>
      <c r="E11" s="45"/>
      <c r="F11" s="45"/>
      <c r="G11" s="45"/>
      <c r="H11" s="45"/>
      <c r="I11" s="45"/>
      <c r="J11" s="45"/>
      <c r="K11" s="45"/>
      <c r="L11" s="45"/>
      <c r="M11" s="36" t="s">
        <v>29</v>
      </c>
      <c r="N11" s="45"/>
      <c r="O11" s="31" t="str">
        <f>IF('Rekapitulace stavby'!AN10="","",'Rekapitulace stavby'!AN10)</f>
        <v/>
      </c>
      <c r="P11" s="31"/>
      <c r="Q11" s="45"/>
      <c r="R11" s="46"/>
    </row>
    <row r="12" s="1" customFormat="1" ht="18" customHeight="1">
      <c r="B12" s="44"/>
      <c r="C12" s="45"/>
      <c r="D12" s="45"/>
      <c r="E12" s="31" t="str">
        <f>IF('Rekapitulace stavby'!E11="","",'Rekapitulace stavby'!E11)</f>
        <v xml:space="preserve"> </v>
      </c>
      <c r="F12" s="45"/>
      <c r="G12" s="45"/>
      <c r="H12" s="45"/>
      <c r="I12" s="45"/>
      <c r="J12" s="45"/>
      <c r="K12" s="45"/>
      <c r="L12" s="45"/>
      <c r="M12" s="36" t="s">
        <v>30</v>
      </c>
      <c r="N12" s="45"/>
      <c r="O12" s="31" t="str">
        <f>IF('Rekapitulace stavby'!AN11="","",'Rekapitulace stavby'!AN11)</f>
        <v/>
      </c>
      <c r="P12" s="31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6" t="s">
        <v>31</v>
      </c>
      <c r="E14" s="45"/>
      <c r="F14" s="45"/>
      <c r="G14" s="45"/>
      <c r="H14" s="45"/>
      <c r="I14" s="45"/>
      <c r="J14" s="45"/>
      <c r="K14" s="45"/>
      <c r="L14" s="45"/>
      <c r="M14" s="36" t="s">
        <v>29</v>
      </c>
      <c r="N14" s="45"/>
      <c r="O14" s="37" t="str">
        <f>IF('Rekapitulace stavby'!AN13="","",'Rekapitulace stavby'!AN13)</f>
        <v>Vyplň údaj</v>
      </c>
      <c r="P14" s="31"/>
      <c r="Q14" s="45"/>
      <c r="R14" s="46"/>
    </row>
    <row r="15" s="1" customFormat="1" ht="18" customHeight="1">
      <c r="B15" s="44"/>
      <c r="C15" s="45"/>
      <c r="D15" s="45"/>
      <c r="E15" s="37" t="str">
        <f>IF('Rekapitulace stavby'!E14="","",'Rekapitulace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30</v>
      </c>
      <c r="N15" s="45"/>
      <c r="O15" s="37" t="str">
        <f>IF('Rekapitulace stavby'!AN14="","",'Rekapitulace stavby'!AN14)</f>
        <v>Vyplň údaj</v>
      </c>
      <c r="P15" s="31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6" t="s">
        <v>33</v>
      </c>
      <c r="E17" s="45"/>
      <c r="F17" s="45"/>
      <c r="G17" s="45"/>
      <c r="H17" s="45"/>
      <c r="I17" s="45"/>
      <c r="J17" s="45"/>
      <c r="K17" s="45"/>
      <c r="L17" s="45"/>
      <c r="M17" s="36" t="s">
        <v>29</v>
      </c>
      <c r="N17" s="45"/>
      <c r="O17" s="31" t="str">
        <f>IF('Rekapitulace stavby'!AN16="","",'Rekapitulace stavby'!AN16)</f>
        <v/>
      </c>
      <c r="P17" s="31"/>
      <c r="Q17" s="45"/>
      <c r="R17" s="46"/>
    </row>
    <row r="18" s="1" customFormat="1" ht="18" customHeight="1">
      <c r="B18" s="44"/>
      <c r="C18" s="45"/>
      <c r="D18" s="45"/>
      <c r="E18" s="31" t="str">
        <f>IF('Rekapitulace stavby'!E17="","",'Rekapitulace stavby'!E17)</f>
        <v xml:space="preserve"> </v>
      </c>
      <c r="F18" s="45"/>
      <c r="G18" s="45"/>
      <c r="H18" s="45"/>
      <c r="I18" s="45"/>
      <c r="J18" s="45"/>
      <c r="K18" s="45"/>
      <c r="L18" s="45"/>
      <c r="M18" s="36" t="s">
        <v>30</v>
      </c>
      <c r="N18" s="45"/>
      <c r="O18" s="31" t="str">
        <f>IF('Rekapitulace stavby'!AN17="","",'Rekapitulace stavby'!AN17)</f>
        <v/>
      </c>
      <c r="P18" s="31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6" t="s">
        <v>35</v>
      </c>
      <c r="E20" s="45"/>
      <c r="F20" s="45"/>
      <c r="G20" s="45"/>
      <c r="H20" s="45"/>
      <c r="I20" s="45"/>
      <c r="J20" s="45"/>
      <c r="K20" s="45"/>
      <c r="L20" s="45"/>
      <c r="M20" s="36" t="s">
        <v>29</v>
      </c>
      <c r="N20" s="45"/>
      <c r="O20" s="31" t="str">
        <f>IF('Rekapitulace stavby'!AN19="","",'Rekapitulace stavby'!AN19)</f>
        <v/>
      </c>
      <c r="P20" s="31"/>
      <c r="Q20" s="45"/>
      <c r="R20" s="46"/>
    </row>
    <row r="21" s="1" customFormat="1" ht="18" customHeight="1">
      <c r="B21" s="44"/>
      <c r="C21" s="45"/>
      <c r="D21" s="45"/>
      <c r="E21" s="31" t="str">
        <f>IF('Rekapitulace stavby'!E20="","",'Rekapitulace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30</v>
      </c>
      <c r="N21" s="45"/>
      <c r="O21" s="31" t="str">
        <f>IF('Rekapitulace stavby'!AN20="","",'Rekapitulace stavby'!AN20)</f>
        <v/>
      </c>
      <c r="P21" s="31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6" t="s">
        <v>36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40" t="s">
        <v>22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56" t="s">
        <v>125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="1" customFormat="1" ht="14.4" customHeight="1">
      <c r="B28" s="44"/>
      <c r="C28" s="45"/>
      <c r="D28" s="42" t="s">
        <v>110</v>
      </c>
      <c r="E28" s="45"/>
      <c r="F28" s="45"/>
      <c r="G28" s="45"/>
      <c r="H28" s="45"/>
      <c r="I28" s="45"/>
      <c r="J28" s="45"/>
      <c r="K28" s="45"/>
      <c r="L28" s="45"/>
      <c r="M28" s="43">
        <f>N95</f>
        <v>0</v>
      </c>
      <c r="N28" s="43"/>
      <c r="O28" s="43"/>
      <c r="P28" s="43"/>
      <c r="Q28" s="45"/>
      <c r="R28" s="46"/>
    </row>
    <row r="29" s="1" customFormat="1" ht="6.9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="1" customFormat="1" ht="25.44" customHeight="1">
      <c r="B30" s="44"/>
      <c r="C30" s="45"/>
      <c r="D30" s="157" t="s">
        <v>39</v>
      </c>
      <c r="E30" s="45"/>
      <c r="F30" s="45"/>
      <c r="G30" s="45"/>
      <c r="H30" s="45"/>
      <c r="I30" s="45"/>
      <c r="J30" s="45"/>
      <c r="K30" s="45"/>
      <c r="L30" s="45"/>
      <c r="M30" s="158">
        <f>ROUND(M27+M28,2)</f>
        <v>0</v>
      </c>
      <c r="N30" s="45"/>
      <c r="O30" s="45"/>
      <c r="P30" s="45"/>
      <c r="Q30" s="45"/>
      <c r="R30" s="46"/>
    </row>
    <row r="31" s="1" customFormat="1" ht="6.96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="1" customFormat="1" ht="14.4" customHeight="1">
      <c r="B32" s="44"/>
      <c r="C32" s="45"/>
      <c r="D32" s="52" t="s">
        <v>40</v>
      </c>
      <c r="E32" s="52" t="s">
        <v>41</v>
      </c>
      <c r="F32" s="53">
        <v>0.20999999999999999</v>
      </c>
      <c r="G32" s="159" t="s">
        <v>42</v>
      </c>
      <c r="H32" s="160">
        <f>(SUM(BE95:BE102)+SUM(BE120:BE148))</f>
        <v>0</v>
      </c>
      <c r="I32" s="45"/>
      <c r="J32" s="45"/>
      <c r="K32" s="45"/>
      <c r="L32" s="45"/>
      <c r="M32" s="160">
        <f>ROUND((SUM(BE95:BE102)+SUM(BE120:BE148)), 2)*F32</f>
        <v>0</v>
      </c>
      <c r="N32" s="45"/>
      <c r="O32" s="45"/>
      <c r="P32" s="45"/>
      <c r="Q32" s="45"/>
      <c r="R32" s="46"/>
    </row>
    <row r="33" s="1" customFormat="1" ht="14.4" customHeight="1">
      <c r="B33" s="44"/>
      <c r="C33" s="45"/>
      <c r="D33" s="45"/>
      <c r="E33" s="52" t="s">
        <v>43</v>
      </c>
      <c r="F33" s="53">
        <v>0.14999999999999999</v>
      </c>
      <c r="G33" s="159" t="s">
        <v>42</v>
      </c>
      <c r="H33" s="160">
        <f>(SUM(BF95:BF102)+SUM(BF120:BF148))</f>
        <v>0</v>
      </c>
      <c r="I33" s="45"/>
      <c r="J33" s="45"/>
      <c r="K33" s="45"/>
      <c r="L33" s="45"/>
      <c r="M33" s="160">
        <f>ROUND((SUM(BF95:BF102)+SUM(BF120:BF148)), 2)*F33</f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44</v>
      </c>
      <c r="F34" s="53">
        <v>0.20999999999999999</v>
      </c>
      <c r="G34" s="159" t="s">
        <v>42</v>
      </c>
      <c r="H34" s="160">
        <f>(SUM(BG95:BG102)+SUM(BG120:BG148))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45</v>
      </c>
      <c r="F35" s="53">
        <v>0.14999999999999999</v>
      </c>
      <c r="G35" s="159" t="s">
        <v>42</v>
      </c>
      <c r="H35" s="160">
        <f>(SUM(BH95:BH102)+SUM(BH120:BH148))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46</v>
      </c>
      <c r="F36" s="53">
        <v>0</v>
      </c>
      <c r="G36" s="159" t="s">
        <v>42</v>
      </c>
      <c r="H36" s="160">
        <f>(SUM(BI95:BI102)+SUM(BI120:BI148))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="1" customFormat="1" ht="6.96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="1" customFormat="1" ht="25.44" customHeight="1">
      <c r="B38" s="44"/>
      <c r="C38" s="149"/>
      <c r="D38" s="161" t="s">
        <v>47</v>
      </c>
      <c r="E38" s="101"/>
      <c r="F38" s="101"/>
      <c r="G38" s="162" t="s">
        <v>48</v>
      </c>
      <c r="H38" s="163" t="s">
        <v>49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50</v>
      </c>
      <c r="E50" s="65"/>
      <c r="F50" s="65"/>
      <c r="G50" s="65"/>
      <c r="H50" s="66"/>
      <c r="I50" s="45"/>
      <c r="J50" s="64" t="s">
        <v>51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52</v>
      </c>
      <c r="E59" s="70"/>
      <c r="F59" s="70"/>
      <c r="G59" s="71" t="s">
        <v>53</v>
      </c>
      <c r="H59" s="72"/>
      <c r="I59" s="45"/>
      <c r="J59" s="69" t="s">
        <v>52</v>
      </c>
      <c r="K59" s="70"/>
      <c r="L59" s="70"/>
      <c r="M59" s="70"/>
      <c r="N59" s="71" t="s">
        <v>53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54</v>
      </c>
      <c r="E61" s="65"/>
      <c r="F61" s="65"/>
      <c r="G61" s="65"/>
      <c r="H61" s="66"/>
      <c r="I61" s="45"/>
      <c r="J61" s="64" t="s">
        <v>55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52</v>
      </c>
      <c r="E70" s="70"/>
      <c r="F70" s="70"/>
      <c r="G70" s="71" t="s">
        <v>53</v>
      </c>
      <c r="H70" s="72"/>
      <c r="I70" s="45"/>
      <c r="J70" s="69" t="s">
        <v>52</v>
      </c>
      <c r="K70" s="70"/>
      <c r="L70" s="70"/>
      <c r="M70" s="70"/>
      <c r="N70" s="71" t="s">
        <v>53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="1" customFormat="1" ht="36.96" customHeight="1">
      <c r="B76" s="44"/>
      <c r="C76" s="25" t="s">
        <v>126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="1" customFormat="1" ht="30" customHeight="1">
      <c r="B78" s="44"/>
      <c r="C78" s="36" t="s">
        <v>19</v>
      </c>
      <c r="D78" s="45"/>
      <c r="E78" s="45"/>
      <c r="F78" s="153" t="str">
        <f>F6</f>
        <v>Odvětrání svářecích pracovišť na odloučeném pracovišti Tehov 39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="1" customFormat="1" ht="36.96" customHeight="1">
      <c r="B79" s="44"/>
      <c r="C79" s="83" t="s">
        <v>123</v>
      </c>
      <c r="D79" s="45"/>
      <c r="E79" s="45"/>
      <c r="F79" s="85" t="str">
        <f>F7</f>
        <v>07 - ZTI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="1" customFormat="1" ht="18" customHeight="1">
      <c r="B81" s="44"/>
      <c r="C81" s="36" t="s">
        <v>24</v>
      </c>
      <c r="D81" s="45"/>
      <c r="E81" s="45"/>
      <c r="F81" s="31" t="str">
        <f>F9</f>
        <v xml:space="preserve"> </v>
      </c>
      <c r="G81" s="45"/>
      <c r="H81" s="45"/>
      <c r="I81" s="45"/>
      <c r="J81" s="45"/>
      <c r="K81" s="36" t="s">
        <v>26</v>
      </c>
      <c r="L81" s="45"/>
      <c r="M81" s="88" t="str">
        <f>IF(O9="","",O9)</f>
        <v>2. 3. 2018</v>
      </c>
      <c r="N81" s="88"/>
      <c r="O81" s="88"/>
      <c r="P81" s="88"/>
      <c r="Q81" s="45"/>
      <c r="R81" s="46"/>
      <c r="T81" s="169"/>
      <c r="U81" s="169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="1" customFormat="1">
      <c r="B83" s="44"/>
      <c r="C83" s="36" t="s">
        <v>28</v>
      </c>
      <c r="D83" s="45"/>
      <c r="E83" s="45"/>
      <c r="F83" s="31" t="str">
        <f>E12</f>
        <v xml:space="preserve"> </v>
      </c>
      <c r="G83" s="45"/>
      <c r="H83" s="45"/>
      <c r="I83" s="45"/>
      <c r="J83" s="45"/>
      <c r="K83" s="36" t="s">
        <v>33</v>
      </c>
      <c r="L83" s="45"/>
      <c r="M83" s="31" t="str">
        <f>E18</f>
        <v xml:space="preserve"> </v>
      </c>
      <c r="N83" s="31"/>
      <c r="O83" s="31"/>
      <c r="P83" s="31"/>
      <c r="Q83" s="31"/>
      <c r="R83" s="46"/>
      <c r="T83" s="169"/>
      <c r="U83" s="169"/>
    </row>
    <row r="84" s="1" customFormat="1" ht="14.4" customHeight="1">
      <c r="B84" s="44"/>
      <c r="C84" s="36" t="s">
        <v>31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35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="1" customFormat="1" ht="29.28" customHeight="1">
      <c r="B86" s="44"/>
      <c r="C86" s="170" t="s">
        <v>127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128</v>
      </c>
      <c r="O86" s="149"/>
      <c r="P86" s="149"/>
      <c r="Q86" s="149"/>
      <c r="R86" s="46"/>
      <c r="T86" s="169"/>
      <c r="U86" s="169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="1" customFormat="1" ht="29.28" customHeight="1">
      <c r="B88" s="44"/>
      <c r="C88" s="171" t="s">
        <v>129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N120</f>
        <v>0</v>
      </c>
      <c r="O88" s="172"/>
      <c r="P88" s="172"/>
      <c r="Q88" s="172"/>
      <c r="R88" s="46"/>
      <c r="T88" s="169"/>
      <c r="U88" s="169"/>
      <c r="AU88" s="20" t="s">
        <v>130</v>
      </c>
    </row>
    <row r="89" s="6" customFormat="1" ht="24.96" customHeight="1">
      <c r="B89" s="173"/>
      <c r="C89" s="174"/>
      <c r="D89" s="175" t="s">
        <v>187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N121</f>
        <v>0</v>
      </c>
      <c r="O89" s="174"/>
      <c r="P89" s="174"/>
      <c r="Q89" s="174"/>
      <c r="R89" s="177"/>
      <c r="T89" s="178"/>
      <c r="U89" s="178"/>
    </row>
    <row r="90" s="7" customFormat="1" ht="19.92" customHeight="1">
      <c r="B90" s="179"/>
      <c r="C90" s="180"/>
      <c r="D90" s="134" t="s">
        <v>1124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36">
        <f>N122</f>
        <v>0</v>
      </c>
      <c r="O90" s="180"/>
      <c r="P90" s="180"/>
      <c r="Q90" s="180"/>
      <c r="R90" s="181"/>
      <c r="T90" s="182"/>
      <c r="U90" s="182"/>
    </row>
    <row r="91" s="7" customFormat="1" ht="19.92" customHeight="1">
      <c r="B91" s="179"/>
      <c r="C91" s="180"/>
      <c r="D91" s="134" t="s">
        <v>1125</v>
      </c>
      <c r="E91" s="180"/>
      <c r="F91" s="180"/>
      <c r="G91" s="180"/>
      <c r="H91" s="180"/>
      <c r="I91" s="180"/>
      <c r="J91" s="180"/>
      <c r="K91" s="180"/>
      <c r="L91" s="180"/>
      <c r="M91" s="180"/>
      <c r="N91" s="136">
        <f>N128</f>
        <v>0</v>
      </c>
      <c r="O91" s="180"/>
      <c r="P91" s="180"/>
      <c r="Q91" s="180"/>
      <c r="R91" s="181"/>
      <c r="T91" s="182"/>
      <c r="U91" s="182"/>
    </row>
    <row r="92" s="7" customFormat="1" ht="19.92" customHeight="1">
      <c r="B92" s="179"/>
      <c r="C92" s="180"/>
      <c r="D92" s="134" t="s">
        <v>1126</v>
      </c>
      <c r="E92" s="180"/>
      <c r="F92" s="180"/>
      <c r="G92" s="180"/>
      <c r="H92" s="180"/>
      <c r="I92" s="180"/>
      <c r="J92" s="180"/>
      <c r="K92" s="180"/>
      <c r="L92" s="180"/>
      <c r="M92" s="180"/>
      <c r="N92" s="136">
        <f>N133</f>
        <v>0</v>
      </c>
      <c r="O92" s="180"/>
      <c r="P92" s="180"/>
      <c r="Q92" s="180"/>
      <c r="R92" s="181"/>
      <c r="T92" s="182"/>
      <c r="U92" s="182"/>
    </row>
    <row r="93" s="7" customFormat="1" ht="19.92" customHeight="1">
      <c r="B93" s="179"/>
      <c r="C93" s="180"/>
      <c r="D93" s="134" t="s">
        <v>1127</v>
      </c>
      <c r="E93" s="180"/>
      <c r="F93" s="180"/>
      <c r="G93" s="180"/>
      <c r="H93" s="180"/>
      <c r="I93" s="180"/>
      <c r="J93" s="180"/>
      <c r="K93" s="180"/>
      <c r="L93" s="180"/>
      <c r="M93" s="180"/>
      <c r="N93" s="136">
        <f>N145</f>
        <v>0</v>
      </c>
      <c r="O93" s="180"/>
      <c r="P93" s="180"/>
      <c r="Q93" s="180"/>
      <c r="R93" s="181"/>
      <c r="T93" s="182"/>
      <c r="U93" s="182"/>
    </row>
    <row r="94" s="1" customFormat="1" ht="21.84" customHeight="1">
      <c r="B94" s="44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6"/>
      <c r="T94" s="169"/>
      <c r="U94" s="169"/>
    </row>
    <row r="95" s="1" customFormat="1" ht="29.28" customHeight="1">
      <c r="B95" s="44"/>
      <c r="C95" s="171" t="s">
        <v>136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172">
        <f>ROUND(N96+N97+N98+N99+N100+N101,2)</f>
        <v>0</v>
      </c>
      <c r="O95" s="183"/>
      <c r="P95" s="183"/>
      <c r="Q95" s="183"/>
      <c r="R95" s="46"/>
      <c r="T95" s="184"/>
      <c r="U95" s="185" t="s">
        <v>40</v>
      </c>
    </row>
    <row r="96" s="1" customFormat="1" ht="18" customHeight="1">
      <c r="B96" s="44"/>
      <c r="C96" s="45"/>
      <c r="D96" s="141" t="s">
        <v>137</v>
      </c>
      <c r="E96" s="134"/>
      <c r="F96" s="134"/>
      <c r="G96" s="134"/>
      <c r="H96" s="134"/>
      <c r="I96" s="45"/>
      <c r="J96" s="45"/>
      <c r="K96" s="45"/>
      <c r="L96" s="45"/>
      <c r="M96" s="45"/>
      <c r="N96" s="135">
        <f>ROUND(N88*T96,2)</f>
        <v>0</v>
      </c>
      <c r="O96" s="136"/>
      <c r="P96" s="136"/>
      <c r="Q96" s="136"/>
      <c r="R96" s="46"/>
      <c r="S96" s="186"/>
      <c r="T96" s="187"/>
      <c r="U96" s="188" t="s">
        <v>41</v>
      </c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9" t="s">
        <v>138</v>
      </c>
      <c r="AZ96" s="186"/>
      <c r="BA96" s="186"/>
      <c r="BB96" s="186"/>
      <c r="BC96" s="186"/>
      <c r="BD96" s="186"/>
      <c r="BE96" s="190">
        <f>IF(U96="základní",N96,0)</f>
        <v>0</v>
      </c>
      <c r="BF96" s="190">
        <f>IF(U96="snížená",N96,0)</f>
        <v>0</v>
      </c>
      <c r="BG96" s="190">
        <f>IF(U96="zákl. přenesená",N96,0)</f>
        <v>0</v>
      </c>
      <c r="BH96" s="190">
        <f>IF(U96="sníž. přenesená",N96,0)</f>
        <v>0</v>
      </c>
      <c r="BI96" s="190">
        <f>IF(U96="nulová",N96,0)</f>
        <v>0</v>
      </c>
      <c r="BJ96" s="189" t="s">
        <v>84</v>
      </c>
      <c r="BK96" s="186"/>
      <c r="BL96" s="186"/>
      <c r="BM96" s="186"/>
    </row>
    <row r="97" s="1" customFormat="1" ht="18" customHeight="1">
      <c r="B97" s="44"/>
      <c r="C97" s="45"/>
      <c r="D97" s="141" t="s">
        <v>139</v>
      </c>
      <c r="E97" s="134"/>
      <c r="F97" s="134"/>
      <c r="G97" s="134"/>
      <c r="H97" s="134"/>
      <c r="I97" s="45"/>
      <c r="J97" s="45"/>
      <c r="K97" s="45"/>
      <c r="L97" s="45"/>
      <c r="M97" s="45"/>
      <c r="N97" s="135">
        <f>ROUND(N88*T97,2)</f>
        <v>0</v>
      </c>
      <c r="O97" s="136"/>
      <c r="P97" s="136"/>
      <c r="Q97" s="136"/>
      <c r="R97" s="46"/>
      <c r="S97" s="186"/>
      <c r="T97" s="187"/>
      <c r="U97" s="188" t="s">
        <v>41</v>
      </c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9" t="s">
        <v>138</v>
      </c>
      <c r="AZ97" s="186"/>
      <c r="BA97" s="186"/>
      <c r="BB97" s="186"/>
      <c r="BC97" s="186"/>
      <c r="BD97" s="186"/>
      <c r="BE97" s="190">
        <f>IF(U97="základní",N97,0)</f>
        <v>0</v>
      </c>
      <c r="BF97" s="190">
        <f>IF(U97="snížená",N97,0)</f>
        <v>0</v>
      </c>
      <c r="BG97" s="190">
        <f>IF(U97="zákl. přenesená",N97,0)</f>
        <v>0</v>
      </c>
      <c r="BH97" s="190">
        <f>IF(U97="sníž. přenesená",N97,0)</f>
        <v>0</v>
      </c>
      <c r="BI97" s="190">
        <f>IF(U97="nulová",N97,0)</f>
        <v>0</v>
      </c>
      <c r="BJ97" s="189" t="s">
        <v>84</v>
      </c>
      <c r="BK97" s="186"/>
      <c r="BL97" s="186"/>
      <c r="BM97" s="186"/>
    </row>
    <row r="98" s="1" customFormat="1" ht="18" customHeight="1">
      <c r="B98" s="44"/>
      <c r="C98" s="45"/>
      <c r="D98" s="141" t="s">
        <v>140</v>
      </c>
      <c r="E98" s="134"/>
      <c r="F98" s="134"/>
      <c r="G98" s="134"/>
      <c r="H98" s="134"/>
      <c r="I98" s="45"/>
      <c r="J98" s="45"/>
      <c r="K98" s="45"/>
      <c r="L98" s="45"/>
      <c r="M98" s="45"/>
      <c r="N98" s="135">
        <f>ROUND(N88*T98,2)</f>
        <v>0</v>
      </c>
      <c r="O98" s="136"/>
      <c r="P98" s="136"/>
      <c r="Q98" s="136"/>
      <c r="R98" s="46"/>
      <c r="S98" s="186"/>
      <c r="T98" s="187"/>
      <c r="U98" s="188" t="s">
        <v>41</v>
      </c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9" t="s">
        <v>138</v>
      </c>
      <c r="AZ98" s="186"/>
      <c r="BA98" s="186"/>
      <c r="BB98" s="186"/>
      <c r="BC98" s="186"/>
      <c r="BD98" s="186"/>
      <c r="BE98" s="190">
        <f>IF(U98="základní",N98,0)</f>
        <v>0</v>
      </c>
      <c r="BF98" s="190">
        <f>IF(U98="snížená",N98,0)</f>
        <v>0</v>
      </c>
      <c r="BG98" s="190">
        <f>IF(U98="zákl. přenesená",N98,0)</f>
        <v>0</v>
      </c>
      <c r="BH98" s="190">
        <f>IF(U98="sníž. přenesená",N98,0)</f>
        <v>0</v>
      </c>
      <c r="BI98" s="190">
        <f>IF(U98="nulová",N98,0)</f>
        <v>0</v>
      </c>
      <c r="BJ98" s="189" t="s">
        <v>84</v>
      </c>
      <c r="BK98" s="186"/>
      <c r="BL98" s="186"/>
      <c r="BM98" s="186"/>
    </row>
    <row r="99" s="1" customFormat="1" ht="18" customHeight="1">
      <c r="B99" s="44"/>
      <c r="C99" s="45"/>
      <c r="D99" s="141" t="s">
        <v>141</v>
      </c>
      <c r="E99" s="134"/>
      <c r="F99" s="134"/>
      <c r="G99" s="134"/>
      <c r="H99" s="134"/>
      <c r="I99" s="45"/>
      <c r="J99" s="45"/>
      <c r="K99" s="45"/>
      <c r="L99" s="45"/>
      <c r="M99" s="45"/>
      <c r="N99" s="135">
        <f>ROUND(N88*T99,2)</f>
        <v>0</v>
      </c>
      <c r="O99" s="136"/>
      <c r="P99" s="136"/>
      <c r="Q99" s="136"/>
      <c r="R99" s="46"/>
      <c r="S99" s="186"/>
      <c r="T99" s="187"/>
      <c r="U99" s="188" t="s">
        <v>41</v>
      </c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9" t="s">
        <v>138</v>
      </c>
      <c r="AZ99" s="186"/>
      <c r="BA99" s="186"/>
      <c r="BB99" s="186"/>
      <c r="BC99" s="186"/>
      <c r="BD99" s="186"/>
      <c r="BE99" s="190">
        <f>IF(U99="základní",N99,0)</f>
        <v>0</v>
      </c>
      <c r="BF99" s="190">
        <f>IF(U99="snížená",N99,0)</f>
        <v>0</v>
      </c>
      <c r="BG99" s="190">
        <f>IF(U99="zákl. přenesená",N99,0)</f>
        <v>0</v>
      </c>
      <c r="BH99" s="190">
        <f>IF(U99="sníž. přenesená",N99,0)</f>
        <v>0</v>
      </c>
      <c r="BI99" s="190">
        <f>IF(U99="nulová",N99,0)</f>
        <v>0</v>
      </c>
      <c r="BJ99" s="189" t="s">
        <v>84</v>
      </c>
      <c r="BK99" s="186"/>
      <c r="BL99" s="186"/>
      <c r="BM99" s="186"/>
    </row>
    <row r="100" s="1" customFormat="1" ht="18" customHeight="1">
      <c r="B100" s="44"/>
      <c r="C100" s="45"/>
      <c r="D100" s="141" t="s">
        <v>142</v>
      </c>
      <c r="E100" s="134"/>
      <c r="F100" s="134"/>
      <c r="G100" s="134"/>
      <c r="H100" s="134"/>
      <c r="I100" s="45"/>
      <c r="J100" s="45"/>
      <c r="K100" s="45"/>
      <c r="L100" s="45"/>
      <c r="M100" s="45"/>
      <c r="N100" s="135">
        <f>ROUND(N88*T100,2)</f>
        <v>0</v>
      </c>
      <c r="O100" s="136"/>
      <c r="P100" s="136"/>
      <c r="Q100" s="136"/>
      <c r="R100" s="46"/>
      <c r="S100" s="186"/>
      <c r="T100" s="187"/>
      <c r="U100" s="188" t="s">
        <v>41</v>
      </c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9" t="s">
        <v>138</v>
      </c>
      <c r="AZ100" s="186"/>
      <c r="BA100" s="186"/>
      <c r="BB100" s="186"/>
      <c r="BC100" s="186"/>
      <c r="BD100" s="186"/>
      <c r="BE100" s="190">
        <f>IF(U100="základní",N100,0)</f>
        <v>0</v>
      </c>
      <c r="BF100" s="190">
        <f>IF(U100="snížená",N100,0)</f>
        <v>0</v>
      </c>
      <c r="BG100" s="190">
        <f>IF(U100="zákl. přenesená",N100,0)</f>
        <v>0</v>
      </c>
      <c r="BH100" s="190">
        <f>IF(U100="sníž. přenesená",N100,0)</f>
        <v>0</v>
      </c>
      <c r="BI100" s="190">
        <f>IF(U100="nulová",N100,0)</f>
        <v>0</v>
      </c>
      <c r="BJ100" s="189" t="s">
        <v>84</v>
      </c>
      <c r="BK100" s="186"/>
      <c r="BL100" s="186"/>
      <c r="BM100" s="186"/>
    </row>
    <row r="101" s="1" customFormat="1" ht="18" customHeight="1">
      <c r="B101" s="44"/>
      <c r="C101" s="45"/>
      <c r="D101" s="134" t="s">
        <v>143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135">
        <f>ROUND(N88*T101,2)</f>
        <v>0</v>
      </c>
      <c r="O101" s="136"/>
      <c r="P101" s="136"/>
      <c r="Q101" s="136"/>
      <c r="R101" s="46"/>
      <c r="S101" s="186"/>
      <c r="T101" s="191"/>
      <c r="U101" s="192" t="s">
        <v>41</v>
      </c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9" t="s">
        <v>144</v>
      </c>
      <c r="AZ101" s="186"/>
      <c r="BA101" s="186"/>
      <c r="BB101" s="186"/>
      <c r="BC101" s="186"/>
      <c r="BD101" s="186"/>
      <c r="BE101" s="190">
        <f>IF(U101="základní",N101,0)</f>
        <v>0</v>
      </c>
      <c r="BF101" s="190">
        <f>IF(U101="snížená",N101,0)</f>
        <v>0</v>
      </c>
      <c r="BG101" s="190">
        <f>IF(U101="zákl. přenesená",N101,0)</f>
        <v>0</v>
      </c>
      <c r="BH101" s="190">
        <f>IF(U101="sníž. přenesená",N101,0)</f>
        <v>0</v>
      </c>
      <c r="BI101" s="190">
        <f>IF(U101="nulová",N101,0)</f>
        <v>0</v>
      </c>
      <c r="BJ101" s="189" t="s">
        <v>84</v>
      </c>
      <c r="BK101" s="186"/>
      <c r="BL101" s="186"/>
      <c r="BM101" s="186"/>
    </row>
    <row r="102" s="1" customForma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6"/>
      <c r="T102" s="169"/>
      <c r="U102" s="169"/>
    </row>
    <row r="103" s="1" customFormat="1" ht="29.28" customHeight="1">
      <c r="B103" s="44"/>
      <c r="C103" s="148" t="s">
        <v>115</v>
      </c>
      <c r="D103" s="149"/>
      <c r="E103" s="149"/>
      <c r="F103" s="149"/>
      <c r="G103" s="149"/>
      <c r="H103" s="149"/>
      <c r="I103" s="149"/>
      <c r="J103" s="149"/>
      <c r="K103" s="149"/>
      <c r="L103" s="150">
        <f>ROUND(SUM(N88+N95),2)</f>
        <v>0</v>
      </c>
      <c r="M103" s="150"/>
      <c r="N103" s="150"/>
      <c r="O103" s="150"/>
      <c r="P103" s="150"/>
      <c r="Q103" s="150"/>
      <c r="R103" s="46"/>
      <c r="T103" s="169"/>
      <c r="U103" s="169"/>
    </row>
    <row r="104" s="1" customFormat="1" ht="6.96" customHeight="1"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5"/>
      <c r="T104" s="169"/>
      <c r="U104" s="169"/>
    </row>
    <row r="108" s="1" customFormat="1" ht="6.96" customHeight="1">
      <c r="B108" s="76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8"/>
    </row>
    <row r="109" s="1" customFormat="1" ht="36.96" customHeight="1">
      <c r="B109" s="44"/>
      <c r="C109" s="25" t="s">
        <v>145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="1" customFormat="1" ht="6.96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="1" customFormat="1" ht="30" customHeight="1">
      <c r="B111" s="44"/>
      <c r="C111" s="36" t="s">
        <v>19</v>
      </c>
      <c r="D111" s="45"/>
      <c r="E111" s="45"/>
      <c r="F111" s="153" t="str">
        <f>F6</f>
        <v>Odvětrání svářecích pracovišť na odloučeném pracovišti Tehov 39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45"/>
      <c r="R111" s="46"/>
    </row>
    <row r="112" s="1" customFormat="1" ht="36.96" customHeight="1">
      <c r="B112" s="44"/>
      <c r="C112" s="83" t="s">
        <v>123</v>
      </c>
      <c r="D112" s="45"/>
      <c r="E112" s="45"/>
      <c r="F112" s="85" t="str">
        <f>F7</f>
        <v>07 - ZTI</v>
      </c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="1" customFormat="1" ht="6.96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="1" customFormat="1" ht="18" customHeight="1">
      <c r="B114" s="44"/>
      <c r="C114" s="36" t="s">
        <v>24</v>
      </c>
      <c r="D114" s="45"/>
      <c r="E114" s="45"/>
      <c r="F114" s="31" t="str">
        <f>F9</f>
        <v xml:space="preserve"> </v>
      </c>
      <c r="G114" s="45"/>
      <c r="H114" s="45"/>
      <c r="I114" s="45"/>
      <c r="J114" s="45"/>
      <c r="K114" s="36" t="s">
        <v>26</v>
      </c>
      <c r="L114" s="45"/>
      <c r="M114" s="88" t="str">
        <f>IF(O9="","",O9)</f>
        <v>2. 3. 2018</v>
      </c>
      <c r="N114" s="88"/>
      <c r="O114" s="88"/>
      <c r="P114" s="88"/>
      <c r="Q114" s="45"/>
      <c r="R114" s="46"/>
    </row>
    <row r="115" s="1" customFormat="1" ht="6.96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s="1" customFormat="1">
      <c r="B116" s="44"/>
      <c r="C116" s="36" t="s">
        <v>28</v>
      </c>
      <c r="D116" s="45"/>
      <c r="E116" s="45"/>
      <c r="F116" s="31" t="str">
        <f>E12</f>
        <v xml:space="preserve"> </v>
      </c>
      <c r="G116" s="45"/>
      <c r="H116" s="45"/>
      <c r="I116" s="45"/>
      <c r="J116" s="45"/>
      <c r="K116" s="36" t="s">
        <v>33</v>
      </c>
      <c r="L116" s="45"/>
      <c r="M116" s="31" t="str">
        <f>E18</f>
        <v xml:space="preserve"> </v>
      </c>
      <c r="N116" s="31"/>
      <c r="O116" s="31"/>
      <c r="P116" s="31"/>
      <c r="Q116" s="31"/>
      <c r="R116" s="46"/>
    </row>
    <row r="117" s="1" customFormat="1" ht="14.4" customHeight="1">
      <c r="B117" s="44"/>
      <c r="C117" s="36" t="s">
        <v>31</v>
      </c>
      <c r="D117" s="45"/>
      <c r="E117" s="45"/>
      <c r="F117" s="31" t="str">
        <f>IF(E15="","",E15)</f>
        <v>Vyplň údaj</v>
      </c>
      <c r="G117" s="45"/>
      <c r="H117" s="45"/>
      <c r="I117" s="45"/>
      <c r="J117" s="45"/>
      <c r="K117" s="36" t="s">
        <v>35</v>
      </c>
      <c r="L117" s="45"/>
      <c r="M117" s="31" t="str">
        <f>E21</f>
        <v xml:space="preserve"> </v>
      </c>
      <c r="N117" s="31"/>
      <c r="O117" s="31"/>
      <c r="P117" s="31"/>
      <c r="Q117" s="31"/>
      <c r="R117" s="46"/>
    </row>
    <row r="118" s="1" customFormat="1" ht="10.32" customHeight="1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6"/>
    </row>
    <row r="119" s="8" customFormat="1" ht="29.28" customHeight="1">
      <c r="B119" s="193"/>
      <c r="C119" s="194" t="s">
        <v>146</v>
      </c>
      <c r="D119" s="195" t="s">
        <v>147</v>
      </c>
      <c r="E119" s="195" t="s">
        <v>58</v>
      </c>
      <c r="F119" s="195" t="s">
        <v>148</v>
      </c>
      <c r="G119" s="195"/>
      <c r="H119" s="195"/>
      <c r="I119" s="195"/>
      <c r="J119" s="195" t="s">
        <v>149</v>
      </c>
      <c r="K119" s="195" t="s">
        <v>150</v>
      </c>
      <c r="L119" s="195" t="s">
        <v>151</v>
      </c>
      <c r="M119" s="195"/>
      <c r="N119" s="195" t="s">
        <v>128</v>
      </c>
      <c r="O119" s="195"/>
      <c r="P119" s="195"/>
      <c r="Q119" s="196"/>
      <c r="R119" s="197"/>
      <c r="T119" s="104" t="s">
        <v>152</v>
      </c>
      <c r="U119" s="105" t="s">
        <v>40</v>
      </c>
      <c r="V119" s="105" t="s">
        <v>153</v>
      </c>
      <c r="W119" s="105" t="s">
        <v>154</v>
      </c>
      <c r="X119" s="105" t="s">
        <v>155</v>
      </c>
      <c r="Y119" s="105" t="s">
        <v>156</v>
      </c>
      <c r="Z119" s="105" t="s">
        <v>157</v>
      </c>
      <c r="AA119" s="106" t="s">
        <v>158</v>
      </c>
    </row>
    <row r="120" s="1" customFormat="1" ht="29.28" customHeight="1">
      <c r="B120" s="44"/>
      <c r="C120" s="108" t="s">
        <v>125</v>
      </c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198">
        <f>BK120</f>
        <v>0</v>
      </c>
      <c r="O120" s="199"/>
      <c r="P120" s="199"/>
      <c r="Q120" s="199"/>
      <c r="R120" s="46"/>
      <c r="T120" s="107"/>
      <c r="U120" s="65"/>
      <c r="V120" s="65"/>
      <c r="W120" s="200">
        <f>W121+W149</f>
        <v>0</v>
      </c>
      <c r="X120" s="65"/>
      <c r="Y120" s="200">
        <f>Y121+Y149</f>
        <v>0.30020000000000002</v>
      </c>
      <c r="Z120" s="65"/>
      <c r="AA120" s="201">
        <f>AA121+AA149</f>
        <v>0.13747999999999999</v>
      </c>
      <c r="AT120" s="20" t="s">
        <v>75</v>
      </c>
      <c r="AU120" s="20" t="s">
        <v>130</v>
      </c>
      <c r="BK120" s="202">
        <f>BK121+BK149</f>
        <v>0</v>
      </c>
    </row>
    <row r="121" s="9" customFormat="1" ht="37.44" customHeight="1">
      <c r="B121" s="203"/>
      <c r="C121" s="204"/>
      <c r="D121" s="205" t="s">
        <v>187</v>
      </c>
      <c r="E121" s="205"/>
      <c r="F121" s="205"/>
      <c r="G121" s="205"/>
      <c r="H121" s="205"/>
      <c r="I121" s="205"/>
      <c r="J121" s="205"/>
      <c r="K121" s="205"/>
      <c r="L121" s="205"/>
      <c r="M121" s="205"/>
      <c r="N121" s="206">
        <f>BK121</f>
        <v>0</v>
      </c>
      <c r="O121" s="176"/>
      <c r="P121" s="176"/>
      <c r="Q121" s="176"/>
      <c r="R121" s="207"/>
      <c r="T121" s="208"/>
      <c r="U121" s="204"/>
      <c r="V121" s="204"/>
      <c r="W121" s="209">
        <f>W122+W128+W133+W145</f>
        <v>0</v>
      </c>
      <c r="X121" s="204"/>
      <c r="Y121" s="209">
        <f>Y122+Y128+Y133+Y145</f>
        <v>0.30020000000000002</v>
      </c>
      <c r="Z121" s="204"/>
      <c r="AA121" s="210">
        <f>AA122+AA128+AA133+AA145</f>
        <v>0.13747999999999999</v>
      </c>
      <c r="AR121" s="211" t="s">
        <v>121</v>
      </c>
      <c r="AT121" s="212" t="s">
        <v>75</v>
      </c>
      <c r="AU121" s="212" t="s">
        <v>76</v>
      </c>
      <c r="AY121" s="211" t="s">
        <v>160</v>
      </c>
      <c r="BK121" s="213">
        <f>BK122+BK128+BK133+BK145</f>
        <v>0</v>
      </c>
    </row>
    <row r="122" s="9" customFormat="1" ht="19.92" customHeight="1">
      <c r="B122" s="203"/>
      <c r="C122" s="204"/>
      <c r="D122" s="214" t="s">
        <v>1124</v>
      </c>
      <c r="E122" s="214"/>
      <c r="F122" s="214"/>
      <c r="G122" s="214"/>
      <c r="H122" s="214"/>
      <c r="I122" s="214"/>
      <c r="J122" s="214"/>
      <c r="K122" s="214"/>
      <c r="L122" s="214"/>
      <c r="M122" s="214"/>
      <c r="N122" s="215">
        <f>BK122</f>
        <v>0</v>
      </c>
      <c r="O122" s="216"/>
      <c r="P122" s="216"/>
      <c r="Q122" s="216"/>
      <c r="R122" s="207"/>
      <c r="T122" s="208"/>
      <c r="U122" s="204"/>
      <c r="V122" s="204"/>
      <c r="W122" s="209">
        <f>SUM(W123:W127)</f>
        <v>0</v>
      </c>
      <c r="X122" s="204"/>
      <c r="Y122" s="209">
        <f>SUM(Y123:Y127)</f>
        <v>0.013649999999999999</v>
      </c>
      <c r="Z122" s="204"/>
      <c r="AA122" s="210">
        <f>SUM(AA123:AA127)</f>
        <v>0</v>
      </c>
      <c r="AR122" s="211" t="s">
        <v>121</v>
      </c>
      <c r="AT122" s="212" t="s">
        <v>75</v>
      </c>
      <c r="AU122" s="212" t="s">
        <v>84</v>
      </c>
      <c r="AY122" s="211" t="s">
        <v>160</v>
      </c>
      <c r="BK122" s="213">
        <f>SUM(BK123:BK127)</f>
        <v>0</v>
      </c>
    </row>
    <row r="123" s="1" customFormat="1" ht="25.5" customHeight="1">
      <c r="B123" s="44"/>
      <c r="C123" s="217" t="s">
        <v>84</v>
      </c>
      <c r="D123" s="217" t="s">
        <v>161</v>
      </c>
      <c r="E123" s="218" t="s">
        <v>1128</v>
      </c>
      <c r="F123" s="219" t="s">
        <v>1129</v>
      </c>
      <c r="G123" s="219"/>
      <c r="H123" s="219"/>
      <c r="I123" s="219"/>
      <c r="J123" s="220" t="s">
        <v>285</v>
      </c>
      <c r="K123" s="221">
        <v>2</v>
      </c>
      <c r="L123" s="222">
        <v>0</v>
      </c>
      <c r="M123" s="223"/>
      <c r="N123" s="224">
        <f>ROUND(L123*K123,2)</f>
        <v>0</v>
      </c>
      <c r="O123" s="224"/>
      <c r="P123" s="224"/>
      <c r="Q123" s="224"/>
      <c r="R123" s="46"/>
      <c r="T123" s="225" t="s">
        <v>22</v>
      </c>
      <c r="U123" s="54" t="s">
        <v>41</v>
      </c>
      <c r="V123" s="45"/>
      <c r="W123" s="226">
        <f>V123*K123</f>
        <v>0</v>
      </c>
      <c r="X123" s="226">
        <v>0.0018</v>
      </c>
      <c r="Y123" s="226">
        <f>X123*K123</f>
        <v>0.0035999999999999999</v>
      </c>
      <c r="Z123" s="226">
        <v>0</v>
      </c>
      <c r="AA123" s="227">
        <f>Z123*K123</f>
        <v>0</v>
      </c>
      <c r="AR123" s="20" t="s">
        <v>270</v>
      </c>
      <c r="AT123" s="20" t="s">
        <v>161</v>
      </c>
      <c r="AU123" s="20" t="s">
        <v>121</v>
      </c>
      <c r="AY123" s="20" t="s">
        <v>160</v>
      </c>
      <c r="BE123" s="140">
        <f>IF(U123="základní",N123,0)</f>
        <v>0</v>
      </c>
      <c r="BF123" s="140">
        <f>IF(U123="snížená",N123,0)</f>
        <v>0</v>
      </c>
      <c r="BG123" s="140">
        <f>IF(U123="zákl. přenesená",N123,0)</f>
        <v>0</v>
      </c>
      <c r="BH123" s="140">
        <f>IF(U123="sníž. přenesená",N123,0)</f>
        <v>0</v>
      </c>
      <c r="BI123" s="140">
        <f>IF(U123="nulová",N123,0)</f>
        <v>0</v>
      </c>
      <c r="BJ123" s="20" t="s">
        <v>84</v>
      </c>
      <c r="BK123" s="140">
        <f>ROUND(L123*K123,2)</f>
        <v>0</v>
      </c>
      <c r="BL123" s="20" t="s">
        <v>270</v>
      </c>
      <c r="BM123" s="20" t="s">
        <v>1130</v>
      </c>
    </row>
    <row r="124" s="1" customFormat="1" ht="16.5" customHeight="1">
      <c r="B124" s="44"/>
      <c r="C124" s="217" t="s">
        <v>121</v>
      </c>
      <c r="D124" s="217" t="s">
        <v>161</v>
      </c>
      <c r="E124" s="218" t="s">
        <v>1131</v>
      </c>
      <c r="F124" s="219" t="s">
        <v>1132</v>
      </c>
      <c r="G124" s="219"/>
      <c r="H124" s="219"/>
      <c r="I124" s="219"/>
      <c r="J124" s="220" t="s">
        <v>365</v>
      </c>
      <c r="K124" s="221">
        <v>6</v>
      </c>
      <c r="L124" s="222">
        <v>0</v>
      </c>
      <c r="M124" s="223"/>
      <c r="N124" s="224">
        <f>ROUND(L124*K124,2)</f>
        <v>0</v>
      </c>
      <c r="O124" s="224"/>
      <c r="P124" s="224"/>
      <c r="Q124" s="224"/>
      <c r="R124" s="46"/>
      <c r="T124" s="225" t="s">
        <v>22</v>
      </c>
      <c r="U124" s="54" t="s">
        <v>41</v>
      </c>
      <c r="V124" s="45"/>
      <c r="W124" s="226">
        <f>V124*K124</f>
        <v>0</v>
      </c>
      <c r="X124" s="226">
        <v>0.0010100000000000001</v>
      </c>
      <c r="Y124" s="226">
        <f>X124*K124</f>
        <v>0.0060600000000000003</v>
      </c>
      <c r="Z124" s="226">
        <v>0</v>
      </c>
      <c r="AA124" s="227">
        <f>Z124*K124</f>
        <v>0</v>
      </c>
      <c r="AR124" s="20" t="s">
        <v>270</v>
      </c>
      <c r="AT124" s="20" t="s">
        <v>161</v>
      </c>
      <c r="AU124" s="20" t="s">
        <v>121</v>
      </c>
      <c r="AY124" s="20" t="s">
        <v>160</v>
      </c>
      <c r="BE124" s="140">
        <f>IF(U124="základní",N124,0)</f>
        <v>0</v>
      </c>
      <c r="BF124" s="140">
        <f>IF(U124="snížená",N124,0)</f>
        <v>0</v>
      </c>
      <c r="BG124" s="140">
        <f>IF(U124="zákl. přenesená",N124,0)</f>
        <v>0</v>
      </c>
      <c r="BH124" s="140">
        <f>IF(U124="sníž. přenesená",N124,0)</f>
        <v>0</v>
      </c>
      <c r="BI124" s="140">
        <f>IF(U124="nulová",N124,0)</f>
        <v>0</v>
      </c>
      <c r="BJ124" s="20" t="s">
        <v>84</v>
      </c>
      <c r="BK124" s="140">
        <f>ROUND(L124*K124,2)</f>
        <v>0</v>
      </c>
      <c r="BL124" s="20" t="s">
        <v>270</v>
      </c>
      <c r="BM124" s="20" t="s">
        <v>1133</v>
      </c>
    </row>
    <row r="125" s="1" customFormat="1" ht="25.5" customHeight="1">
      <c r="B125" s="44"/>
      <c r="C125" s="217" t="s">
        <v>169</v>
      </c>
      <c r="D125" s="217" t="s">
        <v>161</v>
      </c>
      <c r="E125" s="218" t="s">
        <v>1134</v>
      </c>
      <c r="F125" s="219" t="s">
        <v>1135</v>
      </c>
      <c r="G125" s="219"/>
      <c r="H125" s="219"/>
      <c r="I125" s="219"/>
      <c r="J125" s="220" t="s">
        <v>365</v>
      </c>
      <c r="K125" s="221">
        <v>7</v>
      </c>
      <c r="L125" s="222">
        <v>0</v>
      </c>
      <c r="M125" s="223"/>
      <c r="N125" s="224">
        <f>ROUND(L125*K125,2)</f>
        <v>0</v>
      </c>
      <c r="O125" s="224"/>
      <c r="P125" s="224"/>
      <c r="Q125" s="224"/>
      <c r="R125" s="46"/>
      <c r="T125" s="225" t="s">
        <v>22</v>
      </c>
      <c r="U125" s="54" t="s">
        <v>41</v>
      </c>
      <c r="V125" s="45"/>
      <c r="W125" s="226">
        <f>V125*K125</f>
        <v>0</v>
      </c>
      <c r="X125" s="226">
        <v>0.00056999999999999998</v>
      </c>
      <c r="Y125" s="226">
        <f>X125*K125</f>
        <v>0.0039899999999999996</v>
      </c>
      <c r="Z125" s="226">
        <v>0</v>
      </c>
      <c r="AA125" s="227">
        <f>Z125*K125</f>
        <v>0</v>
      </c>
      <c r="AR125" s="20" t="s">
        <v>270</v>
      </c>
      <c r="AT125" s="20" t="s">
        <v>161</v>
      </c>
      <c r="AU125" s="20" t="s">
        <v>121</v>
      </c>
      <c r="AY125" s="20" t="s">
        <v>160</v>
      </c>
      <c r="BE125" s="140">
        <f>IF(U125="základní",N125,0)</f>
        <v>0</v>
      </c>
      <c r="BF125" s="140">
        <f>IF(U125="snížená",N125,0)</f>
        <v>0</v>
      </c>
      <c r="BG125" s="140">
        <f>IF(U125="zákl. přenesená",N125,0)</f>
        <v>0</v>
      </c>
      <c r="BH125" s="140">
        <f>IF(U125="sníž. přenesená",N125,0)</f>
        <v>0</v>
      </c>
      <c r="BI125" s="140">
        <f>IF(U125="nulová",N125,0)</f>
        <v>0</v>
      </c>
      <c r="BJ125" s="20" t="s">
        <v>84</v>
      </c>
      <c r="BK125" s="140">
        <f>ROUND(L125*K125,2)</f>
        <v>0</v>
      </c>
      <c r="BL125" s="20" t="s">
        <v>270</v>
      </c>
      <c r="BM125" s="20" t="s">
        <v>1136</v>
      </c>
    </row>
    <row r="126" s="1" customFormat="1" ht="25.5" customHeight="1">
      <c r="B126" s="44"/>
      <c r="C126" s="217" t="s">
        <v>173</v>
      </c>
      <c r="D126" s="217" t="s">
        <v>161</v>
      </c>
      <c r="E126" s="218" t="s">
        <v>1137</v>
      </c>
      <c r="F126" s="219" t="s">
        <v>1138</v>
      </c>
      <c r="G126" s="219"/>
      <c r="H126" s="219"/>
      <c r="I126" s="219"/>
      <c r="J126" s="220" t="s">
        <v>365</v>
      </c>
      <c r="K126" s="221">
        <v>13</v>
      </c>
      <c r="L126" s="222">
        <v>0</v>
      </c>
      <c r="M126" s="223"/>
      <c r="N126" s="224">
        <f>ROUND(L126*K126,2)</f>
        <v>0</v>
      </c>
      <c r="O126" s="224"/>
      <c r="P126" s="224"/>
      <c r="Q126" s="224"/>
      <c r="R126" s="46"/>
      <c r="T126" s="225" t="s">
        <v>22</v>
      </c>
      <c r="U126" s="54" t="s">
        <v>41</v>
      </c>
      <c r="V126" s="45"/>
      <c r="W126" s="226">
        <f>V126*K126</f>
        <v>0</v>
      </c>
      <c r="X126" s="226">
        <v>0</v>
      </c>
      <c r="Y126" s="226">
        <f>X126*K126</f>
        <v>0</v>
      </c>
      <c r="Z126" s="226">
        <v>0</v>
      </c>
      <c r="AA126" s="227">
        <f>Z126*K126</f>
        <v>0</v>
      </c>
      <c r="AR126" s="20" t="s">
        <v>270</v>
      </c>
      <c r="AT126" s="20" t="s">
        <v>161</v>
      </c>
      <c r="AU126" s="20" t="s">
        <v>121</v>
      </c>
      <c r="AY126" s="20" t="s">
        <v>160</v>
      </c>
      <c r="BE126" s="140">
        <f>IF(U126="základní",N126,0)</f>
        <v>0</v>
      </c>
      <c r="BF126" s="140">
        <f>IF(U126="snížená",N126,0)</f>
        <v>0</v>
      </c>
      <c r="BG126" s="140">
        <f>IF(U126="zákl. přenesená",N126,0)</f>
        <v>0</v>
      </c>
      <c r="BH126" s="140">
        <f>IF(U126="sníž. přenesená",N126,0)</f>
        <v>0</v>
      </c>
      <c r="BI126" s="140">
        <f>IF(U126="nulová",N126,0)</f>
        <v>0</v>
      </c>
      <c r="BJ126" s="20" t="s">
        <v>84</v>
      </c>
      <c r="BK126" s="140">
        <f>ROUND(L126*K126,2)</f>
        <v>0</v>
      </c>
      <c r="BL126" s="20" t="s">
        <v>270</v>
      </c>
      <c r="BM126" s="20" t="s">
        <v>1139</v>
      </c>
    </row>
    <row r="127" s="1" customFormat="1" ht="25.5" customHeight="1">
      <c r="B127" s="44"/>
      <c r="C127" s="217" t="s">
        <v>159</v>
      </c>
      <c r="D127" s="217" t="s">
        <v>161</v>
      </c>
      <c r="E127" s="218" t="s">
        <v>1140</v>
      </c>
      <c r="F127" s="219" t="s">
        <v>1141</v>
      </c>
      <c r="G127" s="219"/>
      <c r="H127" s="219"/>
      <c r="I127" s="219"/>
      <c r="J127" s="220" t="s">
        <v>477</v>
      </c>
      <c r="K127" s="240">
        <v>0</v>
      </c>
      <c r="L127" s="222">
        <v>0</v>
      </c>
      <c r="M127" s="223"/>
      <c r="N127" s="224">
        <f>ROUND(L127*K127,2)</f>
        <v>0</v>
      </c>
      <c r="O127" s="224"/>
      <c r="P127" s="224"/>
      <c r="Q127" s="224"/>
      <c r="R127" s="46"/>
      <c r="T127" s="225" t="s">
        <v>22</v>
      </c>
      <c r="U127" s="54" t="s">
        <v>41</v>
      </c>
      <c r="V127" s="45"/>
      <c r="W127" s="226">
        <f>V127*K127</f>
        <v>0</v>
      </c>
      <c r="X127" s="226">
        <v>0</v>
      </c>
      <c r="Y127" s="226">
        <f>X127*K127</f>
        <v>0</v>
      </c>
      <c r="Z127" s="226">
        <v>0</v>
      </c>
      <c r="AA127" s="227">
        <f>Z127*K127</f>
        <v>0</v>
      </c>
      <c r="AR127" s="20" t="s">
        <v>270</v>
      </c>
      <c r="AT127" s="20" t="s">
        <v>161</v>
      </c>
      <c r="AU127" s="20" t="s">
        <v>121</v>
      </c>
      <c r="AY127" s="20" t="s">
        <v>160</v>
      </c>
      <c r="BE127" s="140">
        <f>IF(U127="základní",N127,0)</f>
        <v>0</v>
      </c>
      <c r="BF127" s="140">
        <f>IF(U127="snížená",N127,0)</f>
        <v>0</v>
      </c>
      <c r="BG127" s="140">
        <f>IF(U127="zákl. přenesená",N127,0)</f>
        <v>0</v>
      </c>
      <c r="BH127" s="140">
        <f>IF(U127="sníž. přenesená",N127,0)</f>
        <v>0</v>
      </c>
      <c r="BI127" s="140">
        <f>IF(U127="nulová",N127,0)</f>
        <v>0</v>
      </c>
      <c r="BJ127" s="20" t="s">
        <v>84</v>
      </c>
      <c r="BK127" s="140">
        <f>ROUND(L127*K127,2)</f>
        <v>0</v>
      </c>
      <c r="BL127" s="20" t="s">
        <v>270</v>
      </c>
      <c r="BM127" s="20" t="s">
        <v>1142</v>
      </c>
    </row>
    <row r="128" s="9" customFormat="1" ht="29.88" customHeight="1">
      <c r="B128" s="203"/>
      <c r="C128" s="204"/>
      <c r="D128" s="214" t="s">
        <v>1125</v>
      </c>
      <c r="E128" s="214"/>
      <c r="F128" s="214"/>
      <c r="G128" s="214"/>
      <c r="H128" s="214"/>
      <c r="I128" s="214"/>
      <c r="J128" s="214"/>
      <c r="K128" s="214"/>
      <c r="L128" s="214"/>
      <c r="M128" s="214"/>
      <c r="N128" s="228">
        <f>BK128</f>
        <v>0</v>
      </c>
      <c r="O128" s="229"/>
      <c r="P128" s="229"/>
      <c r="Q128" s="229"/>
      <c r="R128" s="207"/>
      <c r="T128" s="208"/>
      <c r="U128" s="204"/>
      <c r="V128" s="204"/>
      <c r="W128" s="209">
        <f>SUM(W129:W132)</f>
        <v>0</v>
      </c>
      <c r="X128" s="204"/>
      <c r="Y128" s="209">
        <f>SUM(Y129:Y132)</f>
        <v>0.0129</v>
      </c>
      <c r="Z128" s="204"/>
      <c r="AA128" s="210">
        <f>SUM(AA129:AA132)</f>
        <v>0</v>
      </c>
      <c r="AR128" s="211" t="s">
        <v>121</v>
      </c>
      <c r="AT128" s="212" t="s">
        <v>75</v>
      </c>
      <c r="AU128" s="212" t="s">
        <v>84</v>
      </c>
      <c r="AY128" s="211" t="s">
        <v>160</v>
      </c>
      <c r="BK128" s="213">
        <f>SUM(BK129:BK132)</f>
        <v>0</v>
      </c>
    </row>
    <row r="129" s="1" customFormat="1" ht="16.5" customHeight="1">
      <c r="B129" s="44"/>
      <c r="C129" s="217" t="s">
        <v>215</v>
      </c>
      <c r="D129" s="217" t="s">
        <v>161</v>
      </c>
      <c r="E129" s="218" t="s">
        <v>1143</v>
      </c>
      <c r="F129" s="219" t="s">
        <v>1144</v>
      </c>
      <c r="G129" s="219"/>
      <c r="H129" s="219"/>
      <c r="I129" s="219"/>
      <c r="J129" s="220" t="s">
        <v>365</v>
      </c>
      <c r="K129" s="221">
        <v>15</v>
      </c>
      <c r="L129" s="222">
        <v>0</v>
      </c>
      <c r="M129" s="223"/>
      <c r="N129" s="224">
        <f>ROUND(L129*K129,2)</f>
        <v>0</v>
      </c>
      <c r="O129" s="224"/>
      <c r="P129" s="224"/>
      <c r="Q129" s="224"/>
      <c r="R129" s="46"/>
      <c r="T129" s="225" t="s">
        <v>22</v>
      </c>
      <c r="U129" s="54" t="s">
        <v>41</v>
      </c>
      <c r="V129" s="45"/>
      <c r="W129" s="226">
        <f>V129*K129</f>
        <v>0</v>
      </c>
      <c r="X129" s="226">
        <v>0.00066</v>
      </c>
      <c r="Y129" s="226">
        <f>X129*K129</f>
        <v>0.0098999999999999991</v>
      </c>
      <c r="Z129" s="226">
        <v>0</v>
      </c>
      <c r="AA129" s="227">
        <f>Z129*K129</f>
        <v>0</v>
      </c>
      <c r="AR129" s="20" t="s">
        <v>270</v>
      </c>
      <c r="AT129" s="20" t="s">
        <v>161</v>
      </c>
      <c r="AU129" s="20" t="s">
        <v>121</v>
      </c>
      <c r="AY129" s="20" t="s">
        <v>160</v>
      </c>
      <c r="BE129" s="140">
        <f>IF(U129="základní",N129,0)</f>
        <v>0</v>
      </c>
      <c r="BF129" s="140">
        <f>IF(U129="snížená",N129,0)</f>
        <v>0</v>
      </c>
      <c r="BG129" s="140">
        <f>IF(U129="zákl. přenesená",N129,0)</f>
        <v>0</v>
      </c>
      <c r="BH129" s="140">
        <f>IF(U129="sníž. přenesená",N129,0)</f>
        <v>0</v>
      </c>
      <c r="BI129" s="140">
        <f>IF(U129="nulová",N129,0)</f>
        <v>0</v>
      </c>
      <c r="BJ129" s="20" t="s">
        <v>84</v>
      </c>
      <c r="BK129" s="140">
        <f>ROUND(L129*K129,2)</f>
        <v>0</v>
      </c>
      <c r="BL129" s="20" t="s">
        <v>270</v>
      </c>
      <c r="BM129" s="20" t="s">
        <v>1145</v>
      </c>
    </row>
    <row r="130" s="1" customFormat="1" ht="25.5" customHeight="1">
      <c r="B130" s="44"/>
      <c r="C130" s="217" t="s">
        <v>236</v>
      </c>
      <c r="D130" s="217" t="s">
        <v>161</v>
      </c>
      <c r="E130" s="218" t="s">
        <v>1146</v>
      </c>
      <c r="F130" s="219" t="s">
        <v>1147</v>
      </c>
      <c r="G130" s="219"/>
      <c r="H130" s="219"/>
      <c r="I130" s="219"/>
      <c r="J130" s="220" t="s">
        <v>365</v>
      </c>
      <c r="K130" s="221">
        <v>15</v>
      </c>
      <c r="L130" s="222">
        <v>0</v>
      </c>
      <c r="M130" s="223"/>
      <c r="N130" s="224">
        <f>ROUND(L130*K130,2)</f>
        <v>0</v>
      </c>
      <c r="O130" s="224"/>
      <c r="P130" s="224"/>
      <c r="Q130" s="224"/>
      <c r="R130" s="46"/>
      <c r="T130" s="225" t="s">
        <v>22</v>
      </c>
      <c r="U130" s="54" t="s">
        <v>41</v>
      </c>
      <c r="V130" s="45"/>
      <c r="W130" s="226">
        <f>V130*K130</f>
        <v>0</v>
      </c>
      <c r="X130" s="226">
        <v>0.00019000000000000001</v>
      </c>
      <c r="Y130" s="226">
        <f>X130*K130</f>
        <v>0.0028500000000000001</v>
      </c>
      <c r="Z130" s="226">
        <v>0</v>
      </c>
      <c r="AA130" s="227">
        <f>Z130*K130</f>
        <v>0</v>
      </c>
      <c r="AR130" s="20" t="s">
        <v>270</v>
      </c>
      <c r="AT130" s="20" t="s">
        <v>161</v>
      </c>
      <c r="AU130" s="20" t="s">
        <v>121</v>
      </c>
      <c r="AY130" s="20" t="s">
        <v>160</v>
      </c>
      <c r="BE130" s="140">
        <f>IF(U130="základní",N130,0)</f>
        <v>0</v>
      </c>
      <c r="BF130" s="140">
        <f>IF(U130="snížená",N130,0)</f>
        <v>0</v>
      </c>
      <c r="BG130" s="140">
        <f>IF(U130="zákl. přenesená",N130,0)</f>
        <v>0</v>
      </c>
      <c r="BH130" s="140">
        <f>IF(U130="sníž. přenesená",N130,0)</f>
        <v>0</v>
      </c>
      <c r="BI130" s="140">
        <f>IF(U130="nulová",N130,0)</f>
        <v>0</v>
      </c>
      <c r="BJ130" s="20" t="s">
        <v>84</v>
      </c>
      <c r="BK130" s="140">
        <f>ROUND(L130*K130,2)</f>
        <v>0</v>
      </c>
      <c r="BL130" s="20" t="s">
        <v>270</v>
      </c>
      <c r="BM130" s="20" t="s">
        <v>1148</v>
      </c>
    </row>
    <row r="131" s="1" customFormat="1" ht="25.5" customHeight="1">
      <c r="B131" s="44"/>
      <c r="C131" s="217" t="s">
        <v>213</v>
      </c>
      <c r="D131" s="217" t="s">
        <v>161</v>
      </c>
      <c r="E131" s="218" t="s">
        <v>1149</v>
      </c>
      <c r="F131" s="219" t="s">
        <v>1150</v>
      </c>
      <c r="G131" s="219"/>
      <c r="H131" s="219"/>
      <c r="I131" s="219"/>
      <c r="J131" s="220" t="s">
        <v>365</v>
      </c>
      <c r="K131" s="221">
        <v>15</v>
      </c>
      <c r="L131" s="222">
        <v>0</v>
      </c>
      <c r="M131" s="223"/>
      <c r="N131" s="224">
        <f>ROUND(L131*K131,2)</f>
        <v>0</v>
      </c>
      <c r="O131" s="224"/>
      <c r="P131" s="224"/>
      <c r="Q131" s="224"/>
      <c r="R131" s="46"/>
      <c r="T131" s="225" t="s">
        <v>22</v>
      </c>
      <c r="U131" s="54" t="s">
        <v>41</v>
      </c>
      <c r="V131" s="45"/>
      <c r="W131" s="226">
        <f>V131*K131</f>
        <v>0</v>
      </c>
      <c r="X131" s="226">
        <v>1.0000000000000001E-05</v>
      </c>
      <c r="Y131" s="226">
        <f>X131*K131</f>
        <v>0.00015000000000000001</v>
      </c>
      <c r="Z131" s="226">
        <v>0</v>
      </c>
      <c r="AA131" s="227">
        <f>Z131*K131</f>
        <v>0</v>
      </c>
      <c r="AR131" s="20" t="s">
        <v>270</v>
      </c>
      <c r="AT131" s="20" t="s">
        <v>161</v>
      </c>
      <c r="AU131" s="20" t="s">
        <v>121</v>
      </c>
      <c r="AY131" s="20" t="s">
        <v>160</v>
      </c>
      <c r="BE131" s="140">
        <f>IF(U131="základní",N131,0)</f>
        <v>0</v>
      </c>
      <c r="BF131" s="140">
        <f>IF(U131="snížená",N131,0)</f>
        <v>0</v>
      </c>
      <c r="BG131" s="140">
        <f>IF(U131="zákl. přenesená",N131,0)</f>
        <v>0</v>
      </c>
      <c r="BH131" s="140">
        <f>IF(U131="sníž. přenesená",N131,0)</f>
        <v>0</v>
      </c>
      <c r="BI131" s="140">
        <f>IF(U131="nulová",N131,0)</f>
        <v>0</v>
      </c>
      <c r="BJ131" s="20" t="s">
        <v>84</v>
      </c>
      <c r="BK131" s="140">
        <f>ROUND(L131*K131,2)</f>
        <v>0</v>
      </c>
      <c r="BL131" s="20" t="s">
        <v>270</v>
      </c>
      <c r="BM131" s="20" t="s">
        <v>1151</v>
      </c>
    </row>
    <row r="132" s="1" customFormat="1" ht="25.5" customHeight="1">
      <c r="B132" s="44"/>
      <c r="C132" s="217" t="s">
        <v>243</v>
      </c>
      <c r="D132" s="217" t="s">
        <v>161</v>
      </c>
      <c r="E132" s="218" t="s">
        <v>1152</v>
      </c>
      <c r="F132" s="219" t="s">
        <v>1153</v>
      </c>
      <c r="G132" s="219"/>
      <c r="H132" s="219"/>
      <c r="I132" s="219"/>
      <c r="J132" s="220" t="s">
        <v>477</v>
      </c>
      <c r="K132" s="240">
        <v>0</v>
      </c>
      <c r="L132" s="222">
        <v>0</v>
      </c>
      <c r="M132" s="223"/>
      <c r="N132" s="224">
        <f>ROUND(L132*K132,2)</f>
        <v>0</v>
      </c>
      <c r="O132" s="224"/>
      <c r="P132" s="224"/>
      <c r="Q132" s="224"/>
      <c r="R132" s="46"/>
      <c r="T132" s="225" t="s">
        <v>22</v>
      </c>
      <c r="U132" s="54" t="s">
        <v>41</v>
      </c>
      <c r="V132" s="45"/>
      <c r="W132" s="226">
        <f>V132*K132</f>
        <v>0</v>
      </c>
      <c r="X132" s="226">
        <v>0</v>
      </c>
      <c r="Y132" s="226">
        <f>X132*K132</f>
        <v>0</v>
      </c>
      <c r="Z132" s="226">
        <v>0</v>
      </c>
      <c r="AA132" s="227">
        <f>Z132*K132</f>
        <v>0</v>
      </c>
      <c r="AR132" s="20" t="s">
        <v>270</v>
      </c>
      <c r="AT132" s="20" t="s">
        <v>161</v>
      </c>
      <c r="AU132" s="20" t="s">
        <v>121</v>
      </c>
      <c r="AY132" s="20" t="s">
        <v>160</v>
      </c>
      <c r="BE132" s="140">
        <f>IF(U132="základní",N132,0)</f>
        <v>0</v>
      </c>
      <c r="BF132" s="140">
        <f>IF(U132="snížená",N132,0)</f>
        <v>0</v>
      </c>
      <c r="BG132" s="140">
        <f>IF(U132="zákl. přenesená",N132,0)</f>
        <v>0</v>
      </c>
      <c r="BH132" s="140">
        <f>IF(U132="sníž. přenesená",N132,0)</f>
        <v>0</v>
      </c>
      <c r="BI132" s="140">
        <f>IF(U132="nulová",N132,0)</f>
        <v>0</v>
      </c>
      <c r="BJ132" s="20" t="s">
        <v>84</v>
      </c>
      <c r="BK132" s="140">
        <f>ROUND(L132*K132,2)</f>
        <v>0</v>
      </c>
      <c r="BL132" s="20" t="s">
        <v>270</v>
      </c>
      <c r="BM132" s="20" t="s">
        <v>1154</v>
      </c>
    </row>
    <row r="133" s="9" customFormat="1" ht="29.88" customHeight="1">
      <c r="B133" s="203"/>
      <c r="C133" s="204"/>
      <c r="D133" s="214" t="s">
        <v>1126</v>
      </c>
      <c r="E133" s="214"/>
      <c r="F133" s="214"/>
      <c r="G133" s="214"/>
      <c r="H133" s="214"/>
      <c r="I133" s="214"/>
      <c r="J133" s="214"/>
      <c r="K133" s="214"/>
      <c r="L133" s="214"/>
      <c r="M133" s="214"/>
      <c r="N133" s="228">
        <f>BK133</f>
        <v>0</v>
      </c>
      <c r="O133" s="229"/>
      <c r="P133" s="229"/>
      <c r="Q133" s="229"/>
      <c r="R133" s="207"/>
      <c r="T133" s="208"/>
      <c r="U133" s="204"/>
      <c r="V133" s="204"/>
      <c r="W133" s="209">
        <f>SUM(W134:W144)</f>
        <v>0</v>
      </c>
      <c r="X133" s="204"/>
      <c r="Y133" s="209">
        <f>SUM(Y134:Y144)</f>
        <v>0.21545</v>
      </c>
      <c r="Z133" s="204"/>
      <c r="AA133" s="210">
        <f>SUM(AA134:AA144)</f>
        <v>0.13747999999999999</v>
      </c>
      <c r="AR133" s="211" t="s">
        <v>121</v>
      </c>
      <c r="AT133" s="212" t="s">
        <v>75</v>
      </c>
      <c r="AU133" s="212" t="s">
        <v>84</v>
      </c>
      <c r="AY133" s="211" t="s">
        <v>160</v>
      </c>
      <c r="BK133" s="213">
        <f>SUM(BK134:BK144)</f>
        <v>0</v>
      </c>
    </row>
    <row r="134" s="1" customFormat="1" ht="16.5" customHeight="1">
      <c r="B134" s="44"/>
      <c r="C134" s="217" t="s">
        <v>247</v>
      </c>
      <c r="D134" s="217" t="s">
        <v>161</v>
      </c>
      <c r="E134" s="218" t="s">
        <v>1155</v>
      </c>
      <c r="F134" s="219" t="s">
        <v>1156</v>
      </c>
      <c r="G134" s="219"/>
      <c r="H134" s="219"/>
      <c r="I134" s="219"/>
      <c r="J134" s="220" t="s">
        <v>164</v>
      </c>
      <c r="K134" s="221">
        <v>2</v>
      </c>
      <c r="L134" s="222">
        <v>0</v>
      </c>
      <c r="M134" s="223"/>
      <c r="N134" s="224">
        <f>ROUND(L134*K134,2)</f>
        <v>0</v>
      </c>
      <c r="O134" s="224"/>
      <c r="P134" s="224"/>
      <c r="Q134" s="224"/>
      <c r="R134" s="46"/>
      <c r="T134" s="225" t="s">
        <v>22</v>
      </c>
      <c r="U134" s="54" t="s">
        <v>41</v>
      </c>
      <c r="V134" s="45"/>
      <c r="W134" s="226">
        <f>V134*K134</f>
        <v>0</v>
      </c>
      <c r="X134" s="226">
        <v>0</v>
      </c>
      <c r="Y134" s="226">
        <f>X134*K134</f>
        <v>0</v>
      </c>
      <c r="Z134" s="226">
        <v>0.01933</v>
      </c>
      <c r="AA134" s="227">
        <f>Z134*K134</f>
        <v>0.03866</v>
      </c>
      <c r="AR134" s="20" t="s">
        <v>270</v>
      </c>
      <c r="AT134" s="20" t="s">
        <v>161</v>
      </c>
      <c r="AU134" s="20" t="s">
        <v>121</v>
      </c>
      <c r="AY134" s="20" t="s">
        <v>160</v>
      </c>
      <c r="BE134" s="140">
        <f>IF(U134="základní",N134,0)</f>
        <v>0</v>
      </c>
      <c r="BF134" s="140">
        <f>IF(U134="snížená",N134,0)</f>
        <v>0</v>
      </c>
      <c r="BG134" s="140">
        <f>IF(U134="zákl. přenesená",N134,0)</f>
        <v>0</v>
      </c>
      <c r="BH134" s="140">
        <f>IF(U134="sníž. přenesená",N134,0)</f>
        <v>0</v>
      </c>
      <c r="BI134" s="140">
        <f>IF(U134="nulová",N134,0)</f>
        <v>0</v>
      </c>
      <c r="BJ134" s="20" t="s">
        <v>84</v>
      </c>
      <c r="BK134" s="140">
        <f>ROUND(L134*K134,2)</f>
        <v>0</v>
      </c>
      <c r="BL134" s="20" t="s">
        <v>270</v>
      </c>
      <c r="BM134" s="20" t="s">
        <v>1157</v>
      </c>
    </row>
    <row r="135" s="1" customFormat="1" ht="25.5" customHeight="1">
      <c r="B135" s="44"/>
      <c r="C135" s="217" t="s">
        <v>251</v>
      </c>
      <c r="D135" s="217" t="s">
        <v>161</v>
      </c>
      <c r="E135" s="218" t="s">
        <v>1158</v>
      </c>
      <c r="F135" s="219" t="s">
        <v>1159</v>
      </c>
      <c r="G135" s="219"/>
      <c r="H135" s="219"/>
      <c r="I135" s="219"/>
      <c r="J135" s="220" t="s">
        <v>164</v>
      </c>
      <c r="K135" s="221">
        <v>6</v>
      </c>
      <c r="L135" s="222">
        <v>0</v>
      </c>
      <c r="M135" s="223"/>
      <c r="N135" s="224">
        <f>ROUND(L135*K135,2)</f>
        <v>0</v>
      </c>
      <c r="O135" s="224"/>
      <c r="P135" s="224"/>
      <c r="Q135" s="224"/>
      <c r="R135" s="46"/>
      <c r="T135" s="225" t="s">
        <v>22</v>
      </c>
      <c r="U135" s="54" t="s">
        <v>41</v>
      </c>
      <c r="V135" s="45"/>
      <c r="W135" s="226">
        <f>V135*K135</f>
        <v>0</v>
      </c>
      <c r="X135" s="226">
        <v>0.016920000000000001</v>
      </c>
      <c r="Y135" s="226">
        <f>X135*K135</f>
        <v>0.10152</v>
      </c>
      <c r="Z135" s="226">
        <v>0</v>
      </c>
      <c r="AA135" s="227">
        <f>Z135*K135</f>
        <v>0</v>
      </c>
      <c r="AR135" s="20" t="s">
        <v>270</v>
      </c>
      <c r="AT135" s="20" t="s">
        <v>161</v>
      </c>
      <c r="AU135" s="20" t="s">
        <v>121</v>
      </c>
      <c r="AY135" s="20" t="s">
        <v>160</v>
      </c>
      <c r="BE135" s="140">
        <f>IF(U135="základní",N135,0)</f>
        <v>0</v>
      </c>
      <c r="BF135" s="140">
        <f>IF(U135="snížená",N135,0)</f>
        <v>0</v>
      </c>
      <c r="BG135" s="140">
        <f>IF(U135="zákl. přenesená",N135,0)</f>
        <v>0</v>
      </c>
      <c r="BH135" s="140">
        <f>IF(U135="sníž. přenesená",N135,0)</f>
        <v>0</v>
      </c>
      <c r="BI135" s="140">
        <f>IF(U135="nulová",N135,0)</f>
        <v>0</v>
      </c>
      <c r="BJ135" s="20" t="s">
        <v>84</v>
      </c>
      <c r="BK135" s="140">
        <f>ROUND(L135*K135,2)</f>
        <v>0</v>
      </c>
      <c r="BL135" s="20" t="s">
        <v>270</v>
      </c>
      <c r="BM135" s="20" t="s">
        <v>1160</v>
      </c>
    </row>
    <row r="136" s="1" customFormat="1" ht="25.5" customHeight="1">
      <c r="B136" s="44"/>
      <c r="C136" s="217" t="s">
        <v>255</v>
      </c>
      <c r="D136" s="217" t="s">
        <v>161</v>
      </c>
      <c r="E136" s="218" t="s">
        <v>1161</v>
      </c>
      <c r="F136" s="219" t="s">
        <v>1162</v>
      </c>
      <c r="G136" s="219"/>
      <c r="H136" s="219"/>
      <c r="I136" s="219"/>
      <c r="J136" s="220" t="s">
        <v>164</v>
      </c>
      <c r="K136" s="221">
        <v>6</v>
      </c>
      <c r="L136" s="222">
        <v>0</v>
      </c>
      <c r="M136" s="223"/>
      <c r="N136" s="224">
        <f>ROUND(L136*K136,2)</f>
        <v>0</v>
      </c>
      <c r="O136" s="224"/>
      <c r="P136" s="224"/>
      <c r="Q136" s="224"/>
      <c r="R136" s="46"/>
      <c r="T136" s="225" t="s">
        <v>22</v>
      </c>
      <c r="U136" s="54" t="s">
        <v>41</v>
      </c>
      <c r="V136" s="45"/>
      <c r="W136" s="226">
        <f>V136*K136</f>
        <v>0</v>
      </c>
      <c r="X136" s="226">
        <v>0.016080000000000001</v>
      </c>
      <c r="Y136" s="226">
        <f>X136*K136</f>
        <v>0.09648000000000001</v>
      </c>
      <c r="Z136" s="226">
        <v>0</v>
      </c>
      <c r="AA136" s="227">
        <f>Z136*K136</f>
        <v>0</v>
      </c>
      <c r="AR136" s="20" t="s">
        <v>270</v>
      </c>
      <c r="AT136" s="20" t="s">
        <v>161</v>
      </c>
      <c r="AU136" s="20" t="s">
        <v>121</v>
      </c>
      <c r="AY136" s="20" t="s">
        <v>160</v>
      </c>
      <c r="BE136" s="140">
        <f>IF(U136="základní",N136,0)</f>
        <v>0</v>
      </c>
      <c r="BF136" s="140">
        <f>IF(U136="snížená",N136,0)</f>
        <v>0</v>
      </c>
      <c r="BG136" s="140">
        <f>IF(U136="zákl. přenesená",N136,0)</f>
        <v>0</v>
      </c>
      <c r="BH136" s="140">
        <f>IF(U136="sníž. přenesená",N136,0)</f>
        <v>0</v>
      </c>
      <c r="BI136" s="140">
        <f>IF(U136="nulová",N136,0)</f>
        <v>0</v>
      </c>
      <c r="BJ136" s="20" t="s">
        <v>84</v>
      </c>
      <c r="BK136" s="140">
        <f>ROUND(L136*K136,2)</f>
        <v>0</v>
      </c>
      <c r="BL136" s="20" t="s">
        <v>270</v>
      </c>
      <c r="BM136" s="20" t="s">
        <v>1163</v>
      </c>
    </row>
    <row r="137" s="1" customFormat="1" ht="16.5" customHeight="1">
      <c r="B137" s="44"/>
      <c r="C137" s="217" t="s">
        <v>259</v>
      </c>
      <c r="D137" s="217" t="s">
        <v>161</v>
      </c>
      <c r="E137" s="218" t="s">
        <v>1164</v>
      </c>
      <c r="F137" s="219" t="s">
        <v>1165</v>
      </c>
      <c r="G137" s="219"/>
      <c r="H137" s="219"/>
      <c r="I137" s="219"/>
      <c r="J137" s="220" t="s">
        <v>164</v>
      </c>
      <c r="K137" s="221">
        <v>2</v>
      </c>
      <c r="L137" s="222">
        <v>0</v>
      </c>
      <c r="M137" s="223"/>
      <c r="N137" s="224">
        <f>ROUND(L137*K137,2)</f>
        <v>0</v>
      </c>
      <c r="O137" s="224"/>
      <c r="P137" s="224"/>
      <c r="Q137" s="224"/>
      <c r="R137" s="46"/>
      <c r="T137" s="225" t="s">
        <v>22</v>
      </c>
      <c r="U137" s="54" t="s">
        <v>41</v>
      </c>
      <c r="V137" s="45"/>
      <c r="W137" s="226">
        <f>V137*K137</f>
        <v>0</v>
      </c>
      <c r="X137" s="226">
        <v>0</v>
      </c>
      <c r="Y137" s="226">
        <f>X137*K137</f>
        <v>0</v>
      </c>
      <c r="Z137" s="226">
        <v>0.03968</v>
      </c>
      <c r="AA137" s="227">
        <f>Z137*K137</f>
        <v>0.07936</v>
      </c>
      <c r="AR137" s="20" t="s">
        <v>270</v>
      </c>
      <c r="AT137" s="20" t="s">
        <v>161</v>
      </c>
      <c r="AU137" s="20" t="s">
        <v>121</v>
      </c>
      <c r="AY137" s="20" t="s">
        <v>160</v>
      </c>
      <c r="BE137" s="140">
        <f>IF(U137="základní",N137,0)</f>
        <v>0</v>
      </c>
      <c r="BF137" s="140">
        <f>IF(U137="snížená",N137,0)</f>
        <v>0</v>
      </c>
      <c r="BG137" s="140">
        <f>IF(U137="zákl. přenesená",N137,0)</f>
        <v>0</v>
      </c>
      <c r="BH137" s="140">
        <f>IF(U137="sníž. přenesená",N137,0)</f>
        <v>0</v>
      </c>
      <c r="BI137" s="140">
        <f>IF(U137="nulová",N137,0)</f>
        <v>0</v>
      </c>
      <c r="BJ137" s="20" t="s">
        <v>84</v>
      </c>
      <c r="BK137" s="140">
        <f>ROUND(L137*K137,2)</f>
        <v>0</v>
      </c>
      <c r="BL137" s="20" t="s">
        <v>270</v>
      </c>
      <c r="BM137" s="20" t="s">
        <v>1166</v>
      </c>
    </row>
    <row r="138" s="1" customFormat="1" ht="16.5" customHeight="1">
      <c r="B138" s="44"/>
      <c r="C138" s="217" t="s">
        <v>263</v>
      </c>
      <c r="D138" s="217" t="s">
        <v>161</v>
      </c>
      <c r="E138" s="218" t="s">
        <v>1167</v>
      </c>
      <c r="F138" s="219" t="s">
        <v>1168</v>
      </c>
      <c r="G138" s="219"/>
      <c r="H138" s="219"/>
      <c r="I138" s="219"/>
      <c r="J138" s="220" t="s">
        <v>164</v>
      </c>
      <c r="K138" s="221">
        <v>1</v>
      </c>
      <c r="L138" s="222">
        <v>0</v>
      </c>
      <c r="M138" s="223"/>
      <c r="N138" s="224">
        <f>ROUND(L138*K138,2)</f>
        <v>0</v>
      </c>
      <c r="O138" s="224"/>
      <c r="P138" s="224"/>
      <c r="Q138" s="224"/>
      <c r="R138" s="46"/>
      <c r="T138" s="225" t="s">
        <v>22</v>
      </c>
      <c r="U138" s="54" t="s">
        <v>41</v>
      </c>
      <c r="V138" s="45"/>
      <c r="W138" s="226">
        <f>V138*K138</f>
        <v>0</v>
      </c>
      <c r="X138" s="226">
        <v>0</v>
      </c>
      <c r="Y138" s="226">
        <f>X138*K138</f>
        <v>0</v>
      </c>
      <c r="Z138" s="226">
        <v>0.019460000000000002</v>
      </c>
      <c r="AA138" s="227">
        <f>Z138*K138</f>
        <v>0.019460000000000002</v>
      </c>
      <c r="AR138" s="20" t="s">
        <v>270</v>
      </c>
      <c r="AT138" s="20" t="s">
        <v>161</v>
      </c>
      <c r="AU138" s="20" t="s">
        <v>121</v>
      </c>
      <c r="AY138" s="20" t="s">
        <v>160</v>
      </c>
      <c r="BE138" s="140">
        <f>IF(U138="základní",N138,0)</f>
        <v>0</v>
      </c>
      <c r="BF138" s="140">
        <f>IF(U138="snížená",N138,0)</f>
        <v>0</v>
      </c>
      <c r="BG138" s="140">
        <f>IF(U138="zákl. přenesená",N138,0)</f>
        <v>0</v>
      </c>
      <c r="BH138" s="140">
        <f>IF(U138="sníž. přenesená",N138,0)</f>
        <v>0</v>
      </c>
      <c r="BI138" s="140">
        <f>IF(U138="nulová",N138,0)</f>
        <v>0</v>
      </c>
      <c r="BJ138" s="20" t="s">
        <v>84</v>
      </c>
      <c r="BK138" s="140">
        <f>ROUND(L138*K138,2)</f>
        <v>0</v>
      </c>
      <c r="BL138" s="20" t="s">
        <v>270</v>
      </c>
      <c r="BM138" s="20" t="s">
        <v>1169</v>
      </c>
    </row>
    <row r="139" s="1" customFormat="1" ht="25.5" customHeight="1">
      <c r="B139" s="44"/>
      <c r="C139" s="217" t="s">
        <v>11</v>
      </c>
      <c r="D139" s="217" t="s">
        <v>161</v>
      </c>
      <c r="E139" s="218" t="s">
        <v>1170</v>
      </c>
      <c r="F139" s="219" t="s">
        <v>1171</v>
      </c>
      <c r="G139" s="219"/>
      <c r="H139" s="219"/>
      <c r="I139" s="219"/>
      <c r="J139" s="220" t="s">
        <v>164</v>
      </c>
      <c r="K139" s="221">
        <v>1</v>
      </c>
      <c r="L139" s="222">
        <v>0</v>
      </c>
      <c r="M139" s="223"/>
      <c r="N139" s="224">
        <f>ROUND(L139*K139,2)</f>
        <v>0</v>
      </c>
      <c r="O139" s="224"/>
      <c r="P139" s="224"/>
      <c r="Q139" s="224"/>
      <c r="R139" s="46"/>
      <c r="T139" s="225" t="s">
        <v>22</v>
      </c>
      <c r="U139" s="54" t="s">
        <v>41</v>
      </c>
      <c r="V139" s="45"/>
      <c r="W139" s="226">
        <f>V139*K139</f>
        <v>0</v>
      </c>
      <c r="X139" s="226">
        <v>0.010749999999999999</v>
      </c>
      <c r="Y139" s="226">
        <f>X139*K139</f>
        <v>0.010749999999999999</v>
      </c>
      <c r="Z139" s="226">
        <v>0</v>
      </c>
      <c r="AA139" s="227">
        <f>Z139*K139</f>
        <v>0</v>
      </c>
      <c r="AR139" s="20" t="s">
        <v>270</v>
      </c>
      <c r="AT139" s="20" t="s">
        <v>161</v>
      </c>
      <c r="AU139" s="20" t="s">
        <v>121</v>
      </c>
      <c r="AY139" s="20" t="s">
        <v>160</v>
      </c>
      <c r="BE139" s="140">
        <f>IF(U139="základní",N139,0)</f>
        <v>0</v>
      </c>
      <c r="BF139" s="140">
        <f>IF(U139="snížená",N139,0)</f>
        <v>0</v>
      </c>
      <c r="BG139" s="140">
        <f>IF(U139="zákl. přenesená",N139,0)</f>
        <v>0</v>
      </c>
      <c r="BH139" s="140">
        <f>IF(U139="sníž. přenesená",N139,0)</f>
        <v>0</v>
      </c>
      <c r="BI139" s="140">
        <f>IF(U139="nulová",N139,0)</f>
        <v>0</v>
      </c>
      <c r="BJ139" s="20" t="s">
        <v>84</v>
      </c>
      <c r="BK139" s="140">
        <f>ROUND(L139*K139,2)</f>
        <v>0</v>
      </c>
      <c r="BL139" s="20" t="s">
        <v>270</v>
      </c>
      <c r="BM139" s="20" t="s">
        <v>1172</v>
      </c>
    </row>
    <row r="140" s="1" customFormat="1" ht="25.5" customHeight="1">
      <c r="B140" s="44"/>
      <c r="C140" s="217" t="s">
        <v>270</v>
      </c>
      <c r="D140" s="217" t="s">
        <v>161</v>
      </c>
      <c r="E140" s="218" t="s">
        <v>1173</v>
      </c>
      <c r="F140" s="219" t="s">
        <v>1174</v>
      </c>
      <c r="G140" s="219"/>
      <c r="H140" s="219"/>
      <c r="I140" s="219"/>
      <c r="J140" s="220" t="s">
        <v>164</v>
      </c>
      <c r="K140" s="221">
        <v>1</v>
      </c>
      <c r="L140" s="222">
        <v>0</v>
      </c>
      <c r="M140" s="223"/>
      <c r="N140" s="224">
        <f>ROUND(L140*K140,2)</f>
        <v>0</v>
      </c>
      <c r="O140" s="224"/>
      <c r="P140" s="224"/>
      <c r="Q140" s="224"/>
      <c r="R140" s="46"/>
      <c r="T140" s="225" t="s">
        <v>22</v>
      </c>
      <c r="U140" s="54" t="s">
        <v>41</v>
      </c>
      <c r="V140" s="45"/>
      <c r="W140" s="226">
        <f>V140*K140</f>
        <v>0</v>
      </c>
      <c r="X140" s="226">
        <v>0.00051999999999999995</v>
      </c>
      <c r="Y140" s="226">
        <f>X140*K140</f>
        <v>0.00051999999999999995</v>
      </c>
      <c r="Z140" s="226">
        <v>0</v>
      </c>
      <c r="AA140" s="227">
        <f>Z140*K140</f>
        <v>0</v>
      </c>
      <c r="AR140" s="20" t="s">
        <v>270</v>
      </c>
      <c r="AT140" s="20" t="s">
        <v>161</v>
      </c>
      <c r="AU140" s="20" t="s">
        <v>121</v>
      </c>
      <c r="AY140" s="20" t="s">
        <v>160</v>
      </c>
      <c r="BE140" s="140">
        <f>IF(U140="základní",N140,0)</f>
        <v>0</v>
      </c>
      <c r="BF140" s="140">
        <f>IF(U140="snížená",N140,0)</f>
        <v>0</v>
      </c>
      <c r="BG140" s="140">
        <f>IF(U140="zákl. přenesená",N140,0)</f>
        <v>0</v>
      </c>
      <c r="BH140" s="140">
        <f>IF(U140="sníž. přenesená",N140,0)</f>
        <v>0</v>
      </c>
      <c r="BI140" s="140">
        <f>IF(U140="nulová",N140,0)</f>
        <v>0</v>
      </c>
      <c r="BJ140" s="20" t="s">
        <v>84</v>
      </c>
      <c r="BK140" s="140">
        <f>ROUND(L140*K140,2)</f>
        <v>0</v>
      </c>
      <c r="BL140" s="20" t="s">
        <v>270</v>
      </c>
      <c r="BM140" s="20" t="s">
        <v>1175</v>
      </c>
    </row>
    <row r="141" s="1" customFormat="1" ht="25.5" customHeight="1">
      <c r="B141" s="44"/>
      <c r="C141" s="217" t="s">
        <v>274</v>
      </c>
      <c r="D141" s="217" t="s">
        <v>161</v>
      </c>
      <c r="E141" s="218" t="s">
        <v>1176</v>
      </c>
      <c r="F141" s="219" t="s">
        <v>1177</v>
      </c>
      <c r="G141" s="219"/>
      <c r="H141" s="219"/>
      <c r="I141" s="219"/>
      <c r="J141" s="220" t="s">
        <v>164</v>
      </c>
      <c r="K141" s="221">
        <v>6</v>
      </c>
      <c r="L141" s="222">
        <v>0</v>
      </c>
      <c r="M141" s="223"/>
      <c r="N141" s="224">
        <f>ROUND(L141*K141,2)</f>
        <v>0</v>
      </c>
      <c r="O141" s="224"/>
      <c r="P141" s="224"/>
      <c r="Q141" s="224"/>
      <c r="R141" s="46"/>
      <c r="T141" s="225" t="s">
        <v>22</v>
      </c>
      <c r="U141" s="54" t="s">
        <v>41</v>
      </c>
      <c r="V141" s="45"/>
      <c r="W141" s="226">
        <f>V141*K141</f>
        <v>0</v>
      </c>
      <c r="X141" s="226">
        <v>0.00051999999999999995</v>
      </c>
      <c r="Y141" s="226">
        <f>X141*K141</f>
        <v>0.0031199999999999995</v>
      </c>
      <c r="Z141" s="226">
        <v>0</v>
      </c>
      <c r="AA141" s="227">
        <f>Z141*K141</f>
        <v>0</v>
      </c>
      <c r="AR141" s="20" t="s">
        <v>270</v>
      </c>
      <c r="AT141" s="20" t="s">
        <v>161</v>
      </c>
      <c r="AU141" s="20" t="s">
        <v>121</v>
      </c>
      <c r="AY141" s="20" t="s">
        <v>160</v>
      </c>
      <c r="BE141" s="140">
        <f>IF(U141="základní",N141,0)</f>
        <v>0</v>
      </c>
      <c r="BF141" s="140">
        <f>IF(U141="snížená",N141,0)</f>
        <v>0</v>
      </c>
      <c r="BG141" s="140">
        <f>IF(U141="zákl. přenesená",N141,0)</f>
        <v>0</v>
      </c>
      <c r="BH141" s="140">
        <f>IF(U141="sníž. přenesená",N141,0)</f>
        <v>0</v>
      </c>
      <c r="BI141" s="140">
        <f>IF(U141="nulová",N141,0)</f>
        <v>0</v>
      </c>
      <c r="BJ141" s="20" t="s">
        <v>84</v>
      </c>
      <c r="BK141" s="140">
        <f>ROUND(L141*K141,2)</f>
        <v>0</v>
      </c>
      <c r="BL141" s="20" t="s">
        <v>270</v>
      </c>
      <c r="BM141" s="20" t="s">
        <v>1178</v>
      </c>
    </row>
    <row r="142" s="1" customFormat="1" ht="25.5" customHeight="1">
      <c r="B142" s="44"/>
      <c r="C142" s="217" t="s">
        <v>278</v>
      </c>
      <c r="D142" s="217" t="s">
        <v>161</v>
      </c>
      <c r="E142" s="218" t="s">
        <v>1179</v>
      </c>
      <c r="F142" s="219" t="s">
        <v>1180</v>
      </c>
      <c r="G142" s="219"/>
      <c r="H142" s="219"/>
      <c r="I142" s="219"/>
      <c r="J142" s="220" t="s">
        <v>164</v>
      </c>
      <c r="K142" s="221">
        <v>1</v>
      </c>
      <c r="L142" s="222">
        <v>0</v>
      </c>
      <c r="M142" s="223"/>
      <c r="N142" s="224">
        <f>ROUND(L142*K142,2)</f>
        <v>0</v>
      </c>
      <c r="O142" s="224"/>
      <c r="P142" s="224"/>
      <c r="Q142" s="224"/>
      <c r="R142" s="46"/>
      <c r="T142" s="225" t="s">
        <v>22</v>
      </c>
      <c r="U142" s="54" t="s">
        <v>41</v>
      </c>
      <c r="V142" s="45"/>
      <c r="W142" s="226">
        <f>V142*K142</f>
        <v>0</v>
      </c>
      <c r="X142" s="226">
        <v>0.00051999999999999995</v>
      </c>
      <c r="Y142" s="226">
        <f>X142*K142</f>
        <v>0.00051999999999999995</v>
      </c>
      <c r="Z142" s="226">
        <v>0</v>
      </c>
      <c r="AA142" s="227">
        <f>Z142*K142</f>
        <v>0</v>
      </c>
      <c r="AR142" s="20" t="s">
        <v>270</v>
      </c>
      <c r="AT142" s="20" t="s">
        <v>161</v>
      </c>
      <c r="AU142" s="20" t="s">
        <v>121</v>
      </c>
      <c r="AY142" s="20" t="s">
        <v>160</v>
      </c>
      <c r="BE142" s="140">
        <f>IF(U142="základní",N142,0)</f>
        <v>0</v>
      </c>
      <c r="BF142" s="140">
        <f>IF(U142="snížená",N142,0)</f>
        <v>0</v>
      </c>
      <c r="BG142" s="140">
        <f>IF(U142="zákl. přenesená",N142,0)</f>
        <v>0</v>
      </c>
      <c r="BH142" s="140">
        <f>IF(U142="sníž. přenesená",N142,0)</f>
        <v>0</v>
      </c>
      <c r="BI142" s="140">
        <f>IF(U142="nulová",N142,0)</f>
        <v>0</v>
      </c>
      <c r="BJ142" s="20" t="s">
        <v>84</v>
      </c>
      <c r="BK142" s="140">
        <f>ROUND(L142*K142,2)</f>
        <v>0</v>
      </c>
      <c r="BL142" s="20" t="s">
        <v>270</v>
      </c>
      <c r="BM142" s="20" t="s">
        <v>1181</v>
      </c>
    </row>
    <row r="143" s="1" customFormat="1" ht="25.5" customHeight="1">
      <c r="B143" s="44"/>
      <c r="C143" s="217" t="s">
        <v>282</v>
      </c>
      <c r="D143" s="217" t="s">
        <v>161</v>
      </c>
      <c r="E143" s="218" t="s">
        <v>1182</v>
      </c>
      <c r="F143" s="219" t="s">
        <v>1183</v>
      </c>
      <c r="G143" s="219"/>
      <c r="H143" s="219"/>
      <c r="I143" s="219"/>
      <c r="J143" s="220" t="s">
        <v>164</v>
      </c>
      <c r="K143" s="221">
        <v>1</v>
      </c>
      <c r="L143" s="222">
        <v>0</v>
      </c>
      <c r="M143" s="223"/>
      <c r="N143" s="224">
        <f>ROUND(L143*K143,2)</f>
        <v>0</v>
      </c>
      <c r="O143" s="224"/>
      <c r="P143" s="224"/>
      <c r="Q143" s="224"/>
      <c r="R143" s="46"/>
      <c r="T143" s="225" t="s">
        <v>22</v>
      </c>
      <c r="U143" s="54" t="s">
        <v>41</v>
      </c>
      <c r="V143" s="45"/>
      <c r="W143" s="226">
        <f>V143*K143</f>
        <v>0</v>
      </c>
      <c r="X143" s="226">
        <v>0.0025400000000000002</v>
      </c>
      <c r="Y143" s="226">
        <f>X143*K143</f>
        <v>0.0025400000000000002</v>
      </c>
      <c r="Z143" s="226">
        <v>0</v>
      </c>
      <c r="AA143" s="227">
        <f>Z143*K143</f>
        <v>0</v>
      </c>
      <c r="AR143" s="20" t="s">
        <v>270</v>
      </c>
      <c r="AT143" s="20" t="s">
        <v>161</v>
      </c>
      <c r="AU143" s="20" t="s">
        <v>121</v>
      </c>
      <c r="AY143" s="20" t="s">
        <v>160</v>
      </c>
      <c r="BE143" s="140">
        <f>IF(U143="základní",N143,0)</f>
        <v>0</v>
      </c>
      <c r="BF143" s="140">
        <f>IF(U143="snížená",N143,0)</f>
        <v>0</v>
      </c>
      <c r="BG143" s="140">
        <f>IF(U143="zákl. přenesená",N143,0)</f>
        <v>0</v>
      </c>
      <c r="BH143" s="140">
        <f>IF(U143="sníž. přenesená",N143,0)</f>
        <v>0</v>
      </c>
      <c r="BI143" s="140">
        <f>IF(U143="nulová",N143,0)</f>
        <v>0</v>
      </c>
      <c r="BJ143" s="20" t="s">
        <v>84</v>
      </c>
      <c r="BK143" s="140">
        <f>ROUND(L143*K143,2)</f>
        <v>0</v>
      </c>
      <c r="BL143" s="20" t="s">
        <v>270</v>
      </c>
      <c r="BM143" s="20" t="s">
        <v>1184</v>
      </c>
    </row>
    <row r="144" s="1" customFormat="1" ht="25.5" customHeight="1">
      <c r="B144" s="44"/>
      <c r="C144" s="217" t="s">
        <v>287</v>
      </c>
      <c r="D144" s="217" t="s">
        <v>161</v>
      </c>
      <c r="E144" s="218" t="s">
        <v>1185</v>
      </c>
      <c r="F144" s="219" t="s">
        <v>1186</v>
      </c>
      <c r="G144" s="219"/>
      <c r="H144" s="219"/>
      <c r="I144" s="219"/>
      <c r="J144" s="220" t="s">
        <v>477</v>
      </c>
      <c r="K144" s="240">
        <v>0</v>
      </c>
      <c r="L144" s="222">
        <v>0</v>
      </c>
      <c r="M144" s="223"/>
      <c r="N144" s="224">
        <f>ROUND(L144*K144,2)</f>
        <v>0</v>
      </c>
      <c r="O144" s="224"/>
      <c r="P144" s="224"/>
      <c r="Q144" s="224"/>
      <c r="R144" s="46"/>
      <c r="T144" s="225" t="s">
        <v>22</v>
      </c>
      <c r="U144" s="54" t="s">
        <v>41</v>
      </c>
      <c r="V144" s="45"/>
      <c r="W144" s="226">
        <f>V144*K144</f>
        <v>0</v>
      </c>
      <c r="X144" s="226">
        <v>0</v>
      </c>
      <c r="Y144" s="226">
        <f>X144*K144</f>
        <v>0</v>
      </c>
      <c r="Z144" s="226">
        <v>0</v>
      </c>
      <c r="AA144" s="227">
        <f>Z144*K144</f>
        <v>0</v>
      </c>
      <c r="AR144" s="20" t="s">
        <v>270</v>
      </c>
      <c r="AT144" s="20" t="s">
        <v>161</v>
      </c>
      <c r="AU144" s="20" t="s">
        <v>121</v>
      </c>
      <c r="AY144" s="20" t="s">
        <v>160</v>
      </c>
      <c r="BE144" s="140">
        <f>IF(U144="základní",N144,0)</f>
        <v>0</v>
      </c>
      <c r="BF144" s="140">
        <f>IF(U144="snížená",N144,0)</f>
        <v>0</v>
      </c>
      <c r="BG144" s="140">
        <f>IF(U144="zákl. přenesená",N144,0)</f>
        <v>0</v>
      </c>
      <c r="BH144" s="140">
        <f>IF(U144="sníž. přenesená",N144,0)</f>
        <v>0</v>
      </c>
      <c r="BI144" s="140">
        <f>IF(U144="nulová",N144,0)</f>
        <v>0</v>
      </c>
      <c r="BJ144" s="20" t="s">
        <v>84</v>
      </c>
      <c r="BK144" s="140">
        <f>ROUND(L144*K144,2)</f>
        <v>0</v>
      </c>
      <c r="BL144" s="20" t="s">
        <v>270</v>
      </c>
      <c r="BM144" s="20" t="s">
        <v>1187</v>
      </c>
    </row>
    <row r="145" s="9" customFormat="1" ht="29.88" customHeight="1">
      <c r="B145" s="203"/>
      <c r="C145" s="204"/>
      <c r="D145" s="214" t="s">
        <v>1127</v>
      </c>
      <c r="E145" s="214"/>
      <c r="F145" s="214"/>
      <c r="G145" s="214"/>
      <c r="H145" s="214"/>
      <c r="I145" s="214"/>
      <c r="J145" s="214"/>
      <c r="K145" s="214"/>
      <c r="L145" s="214"/>
      <c r="M145" s="214"/>
      <c r="N145" s="228">
        <f>BK145</f>
        <v>0</v>
      </c>
      <c r="O145" s="229"/>
      <c r="P145" s="229"/>
      <c r="Q145" s="229"/>
      <c r="R145" s="207"/>
      <c r="T145" s="208"/>
      <c r="U145" s="204"/>
      <c r="V145" s="204"/>
      <c r="W145" s="209">
        <f>SUM(W146:W148)</f>
        <v>0</v>
      </c>
      <c r="X145" s="204"/>
      <c r="Y145" s="209">
        <f>SUM(Y146:Y148)</f>
        <v>0.058200000000000002</v>
      </c>
      <c r="Z145" s="204"/>
      <c r="AA145" s="210">
        <f>SUM(AA146:AA148)</f>
        <v>0</v>
      </c>
      <c r="AR145" s="211" t="s">
        <v>121</v>
      </c>
      <c r="AT145" s="212" t="s">
        <v>75</v>
      </c>
      <c r="AU145" s="212" t="s">
        <v>84</v>
      </c>
      <c r="AY145" s="211" t="s">
        <v>160</v>
      </c>
      <c r="BK145" s="213">
        <f>SUM(BK146:BK148)</f>
        <v>0</v>
      </c>
    </row>
    <row r="146" s="1" customFormat="1" ht="38.25" customHeight="1">
      <c r="B146" s="44"/>
      <c r="C146" s="217" t="s">
        <v>10</v>
      </c>
      <c r="D146" s="217" t="s">
        <v>161</v>
      </c>
      <c r="E146" s="218" t="s">
        <v>1188</v>
      </c>
      <c r="F146" s="219" t="s">
        <v>1189</v>
      </c>
      <c r="G146" s="219"/>
      <c r="H146" s="219"/>
      <c r="I146" s="219"/>
      <c r="J146" s="220" t="s">
        <v>164</v>
      </c>
      <c r="K146" s="221">
        <v>6</v>
      </c>
      <c r="L146" s="222">
        <v>0</v>
      </c>
      <c r="M146" s="223"/>
      <c r="N146" s="224">
        <f>ROUND(L146*K146,2)</f>
        <v>0</v>
      </c>
      <c r="O146" s="224"/>
      <c r="P146" s="224"/>
      <c r="Q146" s="224"/>
      <c r="R146" s="46"/>
      <c r="T146" s="225" t="s">
        <v>22</v>
      </c>
      <c r="U146" s="54" t="s">
        <v>41</v>
      </c>
      <c r="V146" s="45"/>
      <c r="W146" s="226">
        <f>V146*K146</f>
        <v>0</v>
      </c>
      <c r="X146" s="226">
        <v>0.0091999999999999998</v>
      </c>
      <c r="Y146" s="226">
        <f>X146*K146</f>
        <v>0.055199999999999999</v>
      </c>
      <c r="Z146" s="226">
        <v>0</v>
      </c>
      <c r="AA146" s="227">
        <f>Z146*K146</f>
        <v>0</v>
      </c>
      <c r="AR146" s="20" t="s">
        <v>270</v>
      </c>
      <c r="AT146" s="20" t="s">
        <v>161</v>
      </c>
      <c r="AU146" s="20" t="s">
        <v>121</v>
      </c>
      <c r="AY146" s="20" t="s">
        <v>160</v>
      </c>
      <c r="BE146" s="140">
        <f>IF(U146="základní",N146,0)</f>
        <v>0</v>
      </c>
      <c r="BF146" s="140">
        <f>IF(U146="snížená",N146,0)</f>
        <v>0</v>
      </c>
      <c r="BG146" s="140">
        <f>IF(U146="zákl. přenesená",N146,0)</f>
        <v>0</v>
      </c>
      <c r="BH146" s="140">
        <f>IF(U146="sníž. přenesená",N146,0)</f>
        <v>0</v>
      </c>
      <c r="BI146" s="140">
        <f>IF(U146="nulová",N146,0)</f>
        <v>0</v>
      </c>
      <c r="BJ146" s="20" t="s">
        <v>84</v>
      </c>
      <c r="BK146" s="140">
        <f>ROUND(L146*K146,2)</f>
        <v>0</v>
      </c>
      <c r="BL146" s="20" t="s">
        <v>270</v>
      </c>
      <c r="BM146" s="20" t="s">
        <v>1190</v>
      </c>
    </row>
    <row r="147" s="1" customFormat="1" ht="16.5" customHeight="1">
      <c r="B147" s="44"/>
      <c r="C147" s="217" t="s">
        <v>294</v>
      </c>
      <c r="D147" s="217" t="s">
        <v>161</v>
      </c>
      <c r="E147" s="218" t="s">
        <v>1191</v>
      </c>
      <c r="F147" s="219" t="s">
        <v>1192</v>
      </c>
      <c r="G147" s="219"/>
      <c r="H147" s="219"/>
      <c r="I147" s="219"/>
      <c r="J147" s="220" t="s">
        <v>164</v>
      </c>
      <c r="K147" s="221">
        <v>6</v>
      </c>
      <c r="L147" s="222">
        <v>0</v>
      </c>
      <c r="M147" s="223"/>
      <c r="N147" s="224">
        <f>ROUND(L147*K147,2)</f>
        <v>0</v>
      </c>
      <c r="O147" s="224"/>
      <c r="P147" s="224"/>
      <c r="Q147" s="224"/>
      <c r="R147" s="46"/>
      <c r="T147" s="225" t="s">
        <v>22</v>
      </c>
      <c r="U147" s="54" t="s">
        <v>41</v>
      </c>
      <c r="V147" s="45"/>
      <c r="W147" s="226">
        <f>V147*K147</f>
        <v>0</v>
      </c>
      <c r="X147" s="226">
        <v>0.00050000000000000001</v>
      </c>
      <c r="Y147" s="226">
        <f>X147*K147</f>
        <v>0.0030000000000000001</v>
      </c>
      <c r="Z147" s="226">
        <v>0</v>
      </c>
      <c r="AA147" s="227">
        <f>Z147*K147</f>
        <v>0</v>
      </c>
      <c r="AR147" s="20" t="s">
        <v>270</v>
      </c>
      <c r="AT147" s="20" t="s">
        <v>161</v>
      </c>
      <c r="AU147" s="20" t="s">
        <v>121</v>
      </c>
      <c r="AY147" s="20" t="s">
        <v>160</v>
      </c>
      <c r="BE147" s="140">
        <f>IF(U147="základní",N147,0)</f>
        <v>0</v>
      </c>
      <c r="BF147" s="140">
        <f>IF(U147="snížená",N147,0)</f>
        <v>0</v>
      </c>
      <c r="BG147" s="140">
        <f>IF(U147="zákl. přenesená",N147,0)</f>
        <v>0</v>
      </c>
      <c r="BH147" s="140">
        <f>IF(U147="sníž. přenesená",N147,0)</f>
        <v>0</v>
      </c>
      <c r="BI147" s="140">
        <f>IF(U147="nulová",N147,0)</f>
        <v>0</v>
      </c>
      <c r="BJ147" s="20" t="s">
        <v>84</v>
      </c>
      <c r="BK147" s="140">
        <f>ROUND(L147*K147,2)</f>
        <v>0</v>
      </c>
      <c r="BL147" s="20" t="s">
        <v>270</v>
      </c>
      <c r="BM147" s="20" t="s">
        <v>1193</v>
      </c>
    </row>
    <row r="148" s="1" customFormat="1" ht="25.5" customHeight="1">
      <c r="B148" s="44"/>
      <c r="C148" s="217" t="s">
        <v>298</v>
      </c>
      <c r="D148" s="217" t="s">
        <v>161</v>
      </c>
      <c r="E148" s="218" t="s">
        <v>1194</v>
      </c>
      <c r="F148" s="219" t="s">
        <v>1195</v>
      </c>
      <c r="G148" s="219"/>
      <c r="H148" s="219"/>
      <c r="I148" s="219"/>
      <c r="J148" s="220" t="s">
        <v>477</v>
      </c>
      <c r="K148" s="240">
        <v>0</v>
      </c>
      <c r="L148" s="222">
        <v>0</v>
      </c>
      <c r="M148" s="223"/>
      <c r="N148" s="224">
        <f>ROUND(L148*K148,2)</f>
        <v>0</v>
      </c>
      <c r="O148" s="224"/>
      <c r="P148" s="224"/>
      <c r="Q148" s="224"/>
      <c r="R148" s="46"/>
      <c r="T148" s="225" t="s">
        <v>22</v>
      </c>
      <c r="U148" s="54" t="s">
        <v>41</v>
      </c>
      <c r="V148" s="45"/>
      <c r="W148" s="226">
        <f>V148*K148</f>
        <v>0</v>
      </c>
      <c r="X148" s="226">
        <v>0</v>
      </c>
      <c r="Y148" s="226">
        <f>X148*K148</f>
        <v>0</v>
      </c>
      <c r="Z148" s="226">
        <v>0</v>
      </c>
      <c r="AA148" s="227">
        <f>Z148*K148</f>
        <v>0</v>
      </c>
      <c r="AR148" s="20" t="s">
        <v>270</v>
      </c>
      <c r="AT148" s="20" t="s">
        <v>161</v>
      </c>
      <c r="AU148" s="20" t="s">
        <v>121</v>
      </c>
      <c r="AY148" s="20" t="s">
        <v>160</v>
      </c>
      <c r="BE148" s="140">
        <f>IF(U148="základní",N148,0)</f>
        <v>0</v>
      </c>
      <c r="BF148" s="140">
        <f>IF(U148="snížená",N148,0)</f>
        <v>0</v>
      </c>
      <c r="BG148" s="140">
        <f>IF(U148="zákl. přenesená",N148,0)</f>
        <v>0</v>
      </c>
      <c r="BH148" s="140">
        <f>IF(U148="sníž. přenesená",N148,0)</f>
        <v>0</v>
      </c>
      <c r="BI148" s="140">
        <f>IF(U148="nulová",N148,0)</f>
        <v>0</v>
      </c>
      <c r="BJ148" s="20" t="s">
        <v>84</v>
      </c>
      <c r="BK148" s="140">
        <f>ROUND(L148*K148,2)</f>
        <v>0</v>
      </c>
      <c r="BL148" s="20" t="s">
        <v>270</v>
      </c>
      <c r="BM148" s="20" t="s">
        <v>1196</v>
      </c>
    </row>
    <row r="149" s="1" customFormat="1" ht="49.92" customHeight="1">
      <c r="B149" s="44"/>
      <c r="C149" s="45"/>
      <c r="D149" s="205" t="s">
        <v>177</v>
      </c>
      <c r="E149" s="45"/>
      <c r="F149" s="45"/>
      <c r="G149" s="45"/>
      <c r="H149" s="45"/>
      <c r="I149" s="45"/>
      <c r="J149" s="45"/>
      <c r="K149" s="45"/>
      <c r="L149" s="45"/>
      <c r="M149" s="45"/>
      <c r="N149" s="230">
        <f>BK149</f>
        <v>0</v>
      </c>
      <c r="O149" s="231"/>
      <c r="P149" s="231"/>
      <c r="Q149" s="231"/>
      <c r="R149" s="46"/>
      <c r="T149" s="191"/>
      <c r="U149" s="70"/>
      <c r="V149" s="70"/>
      <c r="W149" s="70"/>
      <c r="X149" s="70"/>
      <c r="Y149" s="70"/>
      <c r="Z149" s="70"/>
      <c r="AA149" s="72"/>
      <c r="AT149" s="20" t="s">
        <v>75</v>
      </c>
      <c r="AU149" s="20" t="s">
        <v>76</v>
      </c>
      <c r="AY149" s="20" t="s">
        <v>178</v>
      </c>
      <c r="BK149" s="140">
        <v>0</v>
      </c>
    </row>
    <row r="150" s="1" customFormat="1" ht="6.96" customHeight="1">
      <c r="B150" s="73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5"/>
    </row>
  </sheetData>
  <sheetProtection sheet="1" formatColumns="0" formatRows="0" objects="1" scenarios="1" spinCount="10" saltValue="oAnidJ3GelsxusbwX3GcOewYLmTfCQ4dT+YmqGrc8+bnSwY/XJIbnXB3NFls9sR8TxdWJQaFegYglDpokhnQdw==" hashValue="lND22vfyqtsPoyNwFFmf0qkcjoovDgGsgkZ2BZ8cDt9sCOl7vQRxa9zW/4sOjsmTx6OcU5VjUbw6Du/U5/wlsQ==" algorithmName="SHA-512" password="CC35"/>
  <mergeCells count="14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N120:Q120"/>
    <mergeCell ref="N121:Q121"/>
    <mergeCell ref="N122:Q122"/>
    <mergeCell ref="N128:Q128"/>
    <mergeCell ref="N133:Q133"/>
    <mergeCell ref="N145:Q145"/>
    <mergeCell ref="N149:Q149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WS18\Rozpočty</dc:creator>
  <cp:lastModifiedBy>WS18\Rozpočty</cp:lastModifiedBy>
  <dcterms:created xsi:type="dcterms:W3CDTF">2018-04-20T10:33:57Z</dcterms:created>
  <dcterms:modified xsi:type="dcterms:W3CDTF">2018-04-20T10:34:05Z</dcterms:modified>
</cp:coreProperties>
</file>