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40" activeTab="1"/>
  </bookViews>
  <sheets>
    <sheet name="Rekapitulace stavby" sheetId="1" r:id="rId1"/>
    <sheet name="20170722 - Oprava venkovn..." sheetId="2" r:id="rId2"/>
    <sheet name="Pokyny pro vyplnění" sheetId="3" r:id="rId3"/>
  </sheets>
  <definedNames>
    <definedName name="_xlnm._FilterDatabase" localSheetId="1" hidden="1">'20170722 - Oprava venkovn...'!$C$86:$K$228</definedName>
    <definedName name="_xlnm.Print_Titles" localSheetId="1">'20170722 - Oprava venkovn...'!$86:$86</definedName>
    <definedName name="_xlnm.Print_Titles" localSheetId="0">'Rekapitulace stavby'!$49:$49</definedName>
    <definedName name="_xlnm.Print_Area" localSheetId="1">'20170722 - Oprava venkovn...'!$C$4:$J$34,'20170722 - Oprava venkovn...'!$C$40:$J$70,'20170722 - Oprava venkovn...'!$C$76:$K$228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28" i="2"/>
  <c r="BH228" i="2"/>
  <c r="BG228" i="2"/>
  <c r="BF228" i="2"/>
  <c r="T228" i="2"/>
  <c r="T227" i="2"/>
  <c r="R228" i="2"/>
  <c r="R227" i="2" s="1"/>
  <c r="R224" i="2" s="1"/>
  <c r="P228" i="2"/>
  <c r="P227" i="2" s="1"/>
  <c r="BK228" i="2"/>
  <c r="BK227" i="2" s="1"/>
  <c r="J227" i="2" s="1"/>
  <c r="J69" i="2" s="1"/>
  <c r="J228" i="2"/>
  <c r="BE228" i="2"/>
  <c r="BI226" i="2"/>
  <c r="BH226" i="2"/>
  <c r="BG226" i="2"/>
  <c r="BF226" i="2"/>
  <c r="T226" i="2"/>
  <c r="T225" i="2"/>
  <c r="T224" i="2"/>
  <c r="R226" i="2"/>
  <c r="R225" i="2"/>
  <c r="P226" i="2"/>
  <c r="P225" i="2" s="1"/>
  <c r="BK226" i="2"/>
  <c r="BK225" i="2"/>
  <c r="J225" i="2" s="1"/>
  <c r="J68" i="2" s="1"/>
  <c r="J226" i="2"/>
  <c r="BE226" i="2" s="1"/>
  <c r="BI222" i="2"/>
  <c r="BH222" i="2"/>
  <c r="BG222" i="2"/>
  <c r="BF222" i="2"/>
  <c r="T222" i="2"/>
  <c r="T221" i="2" s="1"/>
  <c r="R222" i="2"/>
  <c r="R221" i="2"/>
  <c r="P222" i="2"/>
  <c r="P221" i="2" s="1"/>
  <c r="BK222" i="2"/>
  <c r="BK221" i="2"/>
  <c r="J221" i="2"/>
  <c r="J66" i="2" s="1"/>
  <c r="J222" i="2"/>
  <c r="BE222" i="2"/>
  <c r="BI220" i="2"/>
  <c r="BH220" i="2"/>
  <c r="BG220" i="2"/>
  <c r="BF220" i="2"/>
  <c r="T220" i="2"/>
  <c r="T218" i="2" s="1"/>
  <c r="R220" i="2"/>
  <c r="P220" i="2"/>
  <c r="BK220" i="2"/>
  <c r="J220" i="2"/>
  <c r="BE220" i="2" s="1"/>
  <c r="BI219" i="2"/>
  <c r="BH219" i="2"/>
  <c r="BG219" i="2"/>
  <c r="BF219" i="2"/>
  <c r="T219" i="2"/>
  <c r="R219" i="2"/>
  <c r="R218" i="2" s="1"/>
  <c r="P219" i="2"/>
  <c r="P218" i="2"/>
  <c r="BK219" i="2"/>
  <c r="BK218" i="2" s="1"/>
  <c r="J218" i="2" s="1"/>
  <c r="J65" i="2" s="1"/>
  <c r="J219" i="2"/>
  <c r="BE219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T204" i="2"/>
  <c r="R205" i="2"/>
  <c r="R204" i="2" s="1"/>
  <c r="P205" i="2"/>
  <c r="P204" i="2" s="1"/>
  <c r="P203" i="2" s="1"/>
  <c r="BK205" i="2"/>
  <c r="J205" i="2"/>
  <c r="BE205" i="2" s="1"/>
  <c r="BI202" i="2"/>
  <c r="BH202" i="2"/>
  <c r="BG202" i="2"/>
  <c r="BF202" i="2"/>
  <c r="T202" i="2"/>
  <c r="T201" i="2" s="1"/>
  <c r="R202" i="2"/>
  <c r="R201" i="2"/>
  <c r="P202" i="2"/>
  <c r="P201" i="2" s="1"/>
  <c r="BK202" i="2"/>
  <c r="BK201" i="2"/>
  <c r="J201" i="2" s="1"/>
  <c r="J62" i="2" s="1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T196" i="2" s="1"/>
  <c r="R197" i="2"/>
  <c r="R196" i="2"/>
  <c r="P197" i="2"/>
  <c r="P196" i="2" s="1"/>
  <c r="BK197" i="2"/>
  <c r="BK196" i="2"/>
  <c r="J196" i="2" s="1"/>
  <c r="J61" i="2" s="1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T177" i="2"/>
  <c r="R178" i="2"/>
  <c r="R177" i="2" s="1"/>
  <c r="P178" i="2"/>
  <c r="P177" i="2"/>
  <c r="BK178" i="2"/>
  <c r="BK177" i="2" s="1"/>
  <c r="J177" i="2" s="1"/>
  <c r="J60" i="2" s="1"/>
  <c r="J178" i="2"/>
  <c r="BE178" i="2" s="1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/>
  <c r="BI149" i="2"/>
  <c r="BH149" i="2"/>
  <c r="BG149" i="2"/>
  <c r="BF149" i="2"/>
  <c r="T149" i="2"/>
  <c r="R149" i="2"/>
  <c r="P149" i="2"/>
  <c r="BK149" i="2"/>
  <c r="J149" i="2"/>
  <c r="BE149" i="2" s="1"/>
  <c r="BI144" i="2"/>
  <c r="BH144" i="2"/>
  <c r="BG144" i="2"/>
  <c r="BF144" i="2"/>
  <c r="T144" i="2"/>
  <c r="T143" i="2"/>
  <c r="R144" i="2"/>
  <c r="R143" i="2" s="1"/>
  <c r="P144" i="2"/>
  <c r="P143" i="2"/>
  <c r="BK144" i="2"/>
  <c r="BK143" i="2" s="1"/>
  <c r="J143" i="2" s="1"/>
  <c r="J59" i="2" s="1"/>
  <c r="J144" i="2"/>
  <c r="BE144" i="2" s="1"/>
  <c r="BI141" i="2"/>
  <c r="BH141" i="2"/>
  <c r="BG141" i="2"/>
  <c r="BF141" i="2"/>
  <c r="T141" i="2"/>
  <c r="R141" i="2"/>
  <c r="P141" i="2"/>
  <c r="BK141" i="2"/>
  <c r="J141" i="2"/>
  <c r="BE141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T135" i="2"/>
  <c r="R136" i="2"/>
  <c r="R135" i="2" s="1"/>
  <c r="P136" i="2"/>
  <c r="P135" i="2"/>
  <c r="BK136" i="2"/>
  <c r="BK135" i="2" s="1"/>
  <c r="J135" i="2" s="1"/>
  <c r="J58" i="2" s="1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/>
  <c r="BI124" i="2"/>
  <c r="BH124" i="2"/>
  <c r="BG124" i="2"/>
  <c r="BF124" i="2"/>
  <c r="T124" i="2"/>
  <c r="R124" i="2"/>
  <c r="P124" i="2"/>
  <c r="BK124" i="2"/>
  <c r="J124" i="2"/>
  <c r="BE124" i="2" s="1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T115" i="2" s="1"/>
  <c r="R116" i="2"/>
  <c r="R115" i="2"/>
  <c r="P116" i="2"/>
  <c r="P115" i="2" s="1"/>
  <c r="BK116" i="2"/>
  <c r="BK115" i="2"/>
  <c r="J115" i="2" s="1"/>
  <c r="J57" i="2" s="1"/>
  <c r="J116" i="2"/>
  <c r="BE116" i="2" s="1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T107" i="2"/>
  <c r="R108" i="2"/>
  <c r="R107" i="2" s="1"/>
  <c r="P108" i="2"/>
  <c r="P107" i="2"/>
  <c r="BK108" i="2"/>
  <c r="BK107" i="2" s="1"/>
  <c r="J107" i="2" s="1"/>
  <c r="J56" i="2" s="1"/>
  <c r="J108" i="2"/>
  <c r="BE108" i="2" s="1"/>
  <c r="BI103" i="2"/>
  <c r="BH103" i="2"/>
  <c r="BG103" i="2"/>
  <c r="BF103" i="2"/>
  <c r="T103" i="2"/>
  <c r="T102" i="2"/>
  <c r="R103" i="2"/>
  <c r="R102" i="2" s="1"/>
  <c r="P103" i="2"/>
  <c r="P102" i="2"/>
  <c r="BK103" i="2"/>
  <c r="BK102" i="2" s="1"/>
  <c r="J102" i="2" s="1"/>
  <c r="J55" i="2" s="1"/>
  <c r="J103" i="2"/>
  <c r="BE103" i="2" s="1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2" i="2"/>
  <c r="BH92" i="2"/>
  <c r="BG92" i="2"/>
  <c r="BF92" i="2"/>
  <c r="T92" i="2"/>
  <c r="R92" i="2"/>
  <c r="P92" i="2"/>
  <c r="BK92" i="2"/>
  <c r="J92" i="2"/>
  <c r="BE92" i="2" s="1"/>
  <c r="BI90" i="2"/>
  <c r="F32" i="2"/>
  <c r="BD52" i="1" s="1"/>
  <c r="BD51" i="1" s="1"/>
  <c r="W30" i="1" s="1"/>
  <c r="BH90" i="2"/>
  <c r="F31" i="2" s="1"/>
  <c r="BC52" i="1" s="1"/>
  <c r="BC51" i="1" s="1"/>
  <c r="BG90" i="2"/>
  <c r="F30" i="2" s="1"/>
  <c r="BB52" i="1" s="1"/>
  <c r="BB51" i="1" s="1"/>
  <c r="BF90" i="2"/>
  <c r="T90" i="2"/>
  <c r="T89" i="2" s="1"/>
  <c r="T88" i="2" s="1"/>
  <c r="R90" i="2"/>
  <c r="R89" i="2" s="1"/>
  <c r="R88" i="2" s="1"/>
  <c r="P90" i="2"/>
  <c r="P89" i="2" s="1"/>
  <c r="P88" i="2" s="1"/>
  <c r="BK90" i="2"/>
  <c r="BK89" i="2" s="1"/>
  <c r="J90" i="2"/>
  <c r="BE90" i="2" s="1"/>
  <c r="J83" i="2"/>
  <c r="F83" i="2"/>
  <c r="F81" i="2"/>
  <c r="E79" i="2"/>
  <c r="J47" i="2"/>
  <c r="F47" i="2"/>
  <c r="F45" i="2"/>
  <c r="E43" i="2"/>
  <c r="J16" i="2"/>
  <c r="E16" i="2"/>
  <c r="F84" i="2" s="1"/>
  <c r="F48" i="2"/>
  <c r="J15" i="2"/>
  <c r="J10" i="2"/>
  <c r="J81" i="2" s="1"/>
  <c r="J45" i="2"/>
  <c r="AS51" i="1"/>
  <c r="L47" i="1"/>
  <c r="AM46" i="1"/>
  <c r="L46" i="1"/>
  <c r="AM44" i="1"/>
  <c r="L44" i="1"/>
  <c r="L42" i="1"/>
  <c r="L41" i="1"/>
  <c r="BK204" i="2" l="1"/>
  <c r="J204" i="2" s="1"/>
  <c r="J64" i="2" s="1"/>
  <c r="J29" i="2"/>
  <c r="AW52" i="1" s="1"/>
  <c r="BK88" i="2"/>
  <c r="J89" i="2"/>
  <c r="J54" i="2" s="1"/>
  <c r="R203" i="2"/>
  <c r="P224" i="2"/>
  <c r="W28" i="1"/>
  <c r="AX51" i="1"/>
  <c r="T203" i="2"/>
  <c r="T87" i="2" s="1"/>
  <c r="J28" i="2"/>
  <c r="AV52" i="1" s="1"/>
  <c r="AT52" i="1" s="1"/>
  <c r="F28" i="2"/>
  <c r="AZ52" i="1" s="1"/>
  <c r="AZ51" i="1" s="1"/>
  <c r="P87" i="2"/>
  <c r="AU52" i="1" s="1"/>
  <c r="AU51" i="1" s="1"/>
  <c r="R87" i="2"/>
  <c r="W29" i="1"/>
  <c r="AY51" i="1"/>
  <c r="BK203" i="2"/>
  <c r="J203" i="2" s="1"/>
  <c r="J63" i="2" s="1"/>
  <c r="F29" i="2"/>
  <c r="BA52" i="1" s="1"/>
  <c r="BA51" i="1" s="1"/>
  <c r="BK224" i="2"/>
  <c r="J224" i="2" s="1"/>
  <c r="J67" i="2" s="1"/>
  <c r="W26" i="1" l="1"/>
  <c r="AV51" i="1"/>
  <c r="J88" i="2"/>
  <c r="J53" i="2" s="1"/>
  <c r="BK87" i="2"/>
  <c r="J87" i="2" s="1"/>
  <c r="W27" i="1"/>
  <c r="AW51" i="1"/>
  <c r="AK27" i="1" s="1"/>
  <c r="AT51" i="1" l="1"/>
  <c r="AK26" i="1"/>
  <c r="J52" i="2"/>
  <c r="J25" i="2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<sst xmlns="http://schemas.openxmlformats.org/spreadsheetml/2006/main" count="2230" uniqueCount="591">
  <si>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</si>
  <si>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</si>
  <si>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</si>
  <si>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</si>
  <si>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</si>
  <si>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</si>
  <si>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</si>
  <si>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{ab09d017-1a9a-44b7-a10f-337bff87b9fd}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</si>
  <si>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</si>
  <si>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</si>
  <si>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</si>
  <si>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</si>
  <si>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</si>
  <si>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</si>
  <si>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</si>
  <si>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</si>
  <si>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</si>
  <si>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20170722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</si>
  <si>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</si>
  <si>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</si>
  <si>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venkovního schodiště a podest</t>
  </si>
  <si>
    <t>KSO:</t>
  </si>
  <si>
    <t>CC-CZ:</t>
  </si>
  <si>
    <t>Místo:</t>
  </si>
  <si>
    <t>p.č.591/19, k.ú. Mělník</t>
  </si>
  <si>
    <t>Datum:</t>
  </si>
  <si>
    <t>22. 7. 2017</t>
  </si>
  <si>
    <t>Zadavatel:</t>
  </si>
  <si>
    <t>IČ:</t>
  </si>
  <si>
    <t>Gymnázium Jana Palacha</t>
  </si>
  <si>
    <t>DIČ:</t>
  </si>
  <si>
    <t>Uchazeč:</t>
  </si>
  <si>
    <t>Vyplň údaj</t>
  </si>
  <si>
    <t>Projektant:</t>
  </si>
  <si>
    <t>Ing.David Horáček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</si>
  <si>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</si>
  <si>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</si>
  <si>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</si>
  <si>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</si>
  <si>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</si>
  <si>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</si>
  <si>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</si>
  <si>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</si>
  <si>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</si>
  <si>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</si>
  <si>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</si>
  <si>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</si>
  <si>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</si>
  <si>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</si>
  <si>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</si>
  <si>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</si>
  <si>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</si>
  <si>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</si>
  <si>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</si>
  <si>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</si>
  <si>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</si>
  <si>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</si>
  <si>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</si>
  <si>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</si>
  <si>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</si>
  <si>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</si>
  <si>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</si>
  <si>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</si>
  <si>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</si>
  <si>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</si>
  <si>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</si>
  <si>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</si>
  <si>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</si>
  <si>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</si>
  <si>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</si>
  <si>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</si>
  <si>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</si>
  <si>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</si>
  <si>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</si>
  <si>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</si>
  <si>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</si>
  <si>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</si>
  <si>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</si>
  <si>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</si>
  <si>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</si>
  <si>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</si>
  <si>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</si>
  <si>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</si>
  <si>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</si>
  <si>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</si>
  <si>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</si>
  <si>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</si>
  <si>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</si>
  <si>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</si>
  <si>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</si>
  <si>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</si>
  <si>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</si>
  <si>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</si>
  <si>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</si>
  <si>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</si>
  <si>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</si>
  <si>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</si>
  <si>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</si>
  <si>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</si>
  <si>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</si>
  <si>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</si>
  <si>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</si>
  <si>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</si>
  <si>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</si>
  <si>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</si>
  <si>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</si>
  <si>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</si>
  <si>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</si>
  <si>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</si>
  <si>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</si>
  <si>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</si>
  <si>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</si>
  <si>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</si>
  <si>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</si>
  <si>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</si>
  <si>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</si>
  <si>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</si>
  <si>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</si>
  <si>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</si>
  <si>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</si>
  <si>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</si>
  <si>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</si>
  <si>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</si>
  <si>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</si>
  <si>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</si>
  <si>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</si>
  <si>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</si>
  <si>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</si>
  <si>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</si>
  <si>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02</t>
  </si>
  <si>
    <t>4</t>
  </si>
  <si>
    <t>792974410</t>
  </si>
  <si>
    <t>VV</t>
  </si>
  <si>
    <t>"květníky" 1,35*4,17*2</t>
  </si>
  <si>
    <t>25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</si>
  <si>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</si>
  <si>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</si>
  <si>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m3</t>
  </si>
  <si>
    <t>1669269668</t>
  </si>
  <si>
    <t>"schodiště 1,2" 0,6*3,95*0,5*2+0,4*3,95*0,5*6</t>
  </si>
  <si>
    <t>"schodiště 3" 0,6*7,18*0,5*3+0,6*11,98*0,5</t>
  </si>
  <si>
    <t>Součet</t>
  </si>
  <si>
    <t>26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</si>
  <si>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</si>
  <si>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</si>
  <si>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1705390978</t>
  </si>
  <si>
    <t>47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</si>
  <si>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</si>
  <si>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</si>
  <si>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1041057354</t>
  </si>
  <si>
    <t>50</t>
  </si>
  <si>
    <t>167101101</t>
  </si>
  <si>
    <t>Nakládání, skládání a překládání neulehlého výkopku nebo sypaniny nakládání, množství do 100 m3, z hornin tř. 1 až 4</t>
  </si>
  <si>
    <t>1284112346</t>
  </si>
  <si>
    <t>48</t>
  </si>
  <si>
    <t>171201201</t>
  </si>
  <si>
    <t>Uložení sypaniny na skládky</t>
  </si>
  <si>
    <t>-1696111209</t>
  </si>
  <si>
    <t>49</t>
  </si>
  <si>
    <t>171201211</t>
  </si>
  <si>
    <t>Uložení sypaniny poplatek za uložení sypaniny na skládce (skládkovné)</t>
  </si>
  <si>
    <t>t</t>
  </si>
  <si>
    <t>-1139258342</t>
  </si>
  <si>
    <t>17,166*1,8</t>
  </si>
  <si>
    <t>Zakládání</t>
  </si>
  <si>
    <t>27</t>
  </si>
  <si>
    <t>213311141</t>
  </si>
  <si>
    <t>Polštáře zhutněné pod základy ze štěrkopísku tříděného</t>
  </si>
  <si>
    <t>2045584262</t>
  </si>
  <si>
    <t>"schodiště 1,2" 3,95*2,34*0,1*6</t>
  </si>
  <si>
    <t>"schodiště 3" 7,18*2,65*0,1*2+7,18+2,98*0,1+1,2*1,33*0,1*2</t>
  </si>
  <si>
    <t>3</t>
  </si>
  <si>
    <t>Svislé a kompletní konstrukce</t>
  </si>
  <si>
    <t>13</t>
  </si>
  <si>
    <t>348272513R</t>
  </si>
  <si>
    <t>Ploty z tvárnic betonových plotová stříška lepená mrazuvzdorným lepidlem z tvarovek hladkých nebo štípaných, sedlového tvaru přírodních, tloušťka zdiva 195 mm</t>
  </si>
  <si>
    <t>m</t>
  </si>
  <si>
    <t>1942069142</t>
  </si>
  <si>
    <t>"květníky" (1,85+4,67)*2*3</t>
  </si>
  <si>
    <t>9</t>
  </si>
  <si>
    <t>348272515R</t>
  </si>
  <si>
    <t>Ploty z tvárnic betonových plotová stříška lepená mrazuvzdorným lepidlem z tvarovek hladkých nebo štípaných, sedlového tvaru přírodních, tloušťka zdiva 295 mm</t>
  </si>
  <si>
    <t>-1012948560</t>
  </si>
  <si>
    <t>"Stěna1" 12,95</t>
  </si>
  <si>
    <t>"Stěna2" 14,39</t>
  </si>
  <si>
    <t>"stěna4,5" 10,0*2</t>
  </si>
  <si>
    <t>Vodorovné konstrukce</t>
  </si>
  <si>
    <t>430321515</t>
  </si>
  <si>
    <t>Schodišťové konstrukce a rampy z betonu železového (bez výztuže) stupně, schodnice, ramena, podesty s nosníky tř. C 20/25</t>
  </si>
  <si>
    <t>-980188670</t>
  </si>
  <si>
    <t>"schodiště 1,2" 3,95*2,34*0,1*6+1,38*12,57*0,1*2+4,9*12,57*0,1</t>
  </si>
  <si>
    <t>"schodiště 3" 7,18*2,65*0,1*2+7,18+2,98*0,1+1,2*1,33*0,1*2+1,4*7,18*0,1*2</t>
  </si>
  <si>
    <t>22</t>
  </si>
  <si>
    <t>430362021</t>
  </si>
  <si>
    <t>Výztuž schodišťových konstrukcí a ramp stupňů, schodnic, ramen, podest s nosníky ze svařovaných sítí z drátů typu KARI</t>
  </si>
  <si>
    <t>684383116</t>
  </si>
  <si>
    <t>"schodiště 1,2" (3,95*2,34*6+1,38*12,57*2+4,9*12,57)*2,1*1,1/1000</t>
  </si>
  <si>
    <t>"schodiště 3" (7,18*2,65*2+7,18+2,98+1,2*1,33*2+1,4*7,18*2)*2,1*1,1/1000</t>
  </si>
  <si>
    <t>23</t>
  </si>
  <si>
    <t>431351121</t>
  </si>
  <si>
    <t>Bednění podest, podstupňových desek a ramp včetně podpěrné konstrukce výšky do 4 m půdorysně přímočarých zřízení</t>
  </si>
  <si>
    <t>-1827719302</t>
  </si>
  <si>
    <t>"schodiště 1,2" 7,18*0,1*5+11,98*0,1</t>
  </si>
  <si>
    <t>"schodiště3" 3,95*0,1*12</t>
  </si>
  <si>
    <t>24</t>
  </si>
  <si>
    <t>431351122</t>
  </si>
  <si>
    <t>Bednění podest, podstupňových desek a ramp včetně podpěrné konstrukce výšky do 4 m půdorysně přímočarých odstranění</t>
  </si>
  <si>
    <t>-672525338</t>
  </si>
  <si>
    <t>19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</si>
  <si>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</si>
  <si>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</si>
  <si>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1132424907</t>
  </si>
  <si>
    <t>"Schodiště 1,2" 3,95*7*6</t>
  </si>
  <si>
    <t>"schodiště 3" 7,18*(8+8+5)+7,78+9,58+10,78+11,98</t>
  </si>
  <si>
    <t>20</t>
  </si>
  <si>
    <t>M</t>
  </si>
  <si>
    <t>593737860R</t>
  </si>
  <si>
    <t>stupeň schodišťový betonový univerzální dl. 98 cm</t>
  </si>
  <si>
    <t>kus</t>
  </si>
  <si>
    <t>8</t>
  </si>
  <si>
    <t>1612600302</t>
  </si>
  <si>
    <t>356,8*1,05 'Přepočtené koeficientem množství</t>
  </si>
  <si>
    <t>5</t>
  </si>
  <si>
    <t>Komunikace pozemní</t>
  </si>
  <si>
    <t>30</t>
  </si>
  <si>
    <t>564801111</t>
  </si>
  <si>
    <t>Podklad ze štěrkodrti ŠD s rozprostřením a zhutněním, po zhutnění tl. 30 mm</t>
  </si>
  <si>
    <t>187448831</t>
  </si>
  <si>
    <t>28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</si>
  <si>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</si>
  <si>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</si>
  <si>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-1630028582</t>
  </si>
  <si>
    <t>"schodiště1,2" 16,25+15,37+64,32</t>
  </si>
  <si>
    <t>"schodiště3" 10,05*2</t>
  </si>
  <si>
    <t>29</t>
  </si>
  <si>
    <t>592453200</t>
  </si>
  <si>
    <t>dlažba desková betonová hladká 40x40x4,5 cm šedá</t>
  </si>
  <si>
    <t>1059632679</t>
  </si>
  <si>
    <t>116,04*1,05 'Přepočtené koeficientem množství</t>
  </si>
  <si>
    <t>6</t>
  </si>
  <si>
    <t>Úpravy povrchů, podlahy a osazování výplní</t>
  </si>
  <si>
    <t>7</t>
  </si>
  <si>
    <t>622142001</t>
  </si>
  <si>
    <t>Potažení vnějších ploch pletivem v ploše nebo pruzích, na plném podkladu sklovláknitým vtlačením do tmelu stěn</t>
  </si>
  <si>
    <t>-1669799838</t>
  </si>
  <si>
    <t>"sloup" 0,43*3,0*(2+4+2)</t>
  </si>
  <si>
    <t>"stěna1" 1,24*0,43</t>
  </si>
  <si>
    <t>"stěna4,5" 1,2*1,9*2</t>
  </si>
  <si>
    <t>622211001</t>
  </si>
  <si>
    <t>Montáž kontaktního zateplení z polystyrenových desek nebo z kombinovaných desek na vnější stěny, tloušťky desek do 40 mm</t>
  </si>
  <si>
    <t>-575450478</t>
  </si>
  <si>
    <t>"květník1" 2*2,94+4,67*(2,13+1,08)</t>
  </si>
  <si>
    <t>"květník2" 2*2,33+4,67*(1,8+0,75)</t>
  </si>
  <si>
    <t>"květník3" 2*1,85+4,67*(1,54+0,49)</t>
  </si>
  <si>
    <t>"květník vnitř.strana" (1,35+4,17)*2*0,25*3</t>
  </si>
  <si>
    <t>"stěna1" 15,27+(2,13+0,72+0,79+0,75)*0,43</t>
  </si>
  <si>
    <t>"stěna2" 18,44*2+(1,56+0,67*4+1,24)*0,43</t>
  </si>
  <si>
    <t>"stěna4,5" 10,87*2+(1,23+1,13)*0,43*2</t>
  </si>
  <si>
    <t>"sloupy" 0,43*3*3,0</t>
  </si>
  <si>
    <t>283763600</t>
  </si>
  <si>
    <t>deska z polystyrénu XPS, hrana rovná a strukturovaný povrch 1250 x 600 x 20 mm</t>
  </si>
  <si>
    <t>-1986728881</t>
  </si>
  <si>
    <t>P</t>
  </si>
  <si>
    <t>Poznámka k položce:
lambda=0,032 [W / m K]</t>
  </si>
  <si>
    <t>142,934*1,02 'Přepočtené koeficientem množství</t>
  </si>
  <si>
    <t>622252002</t>
  </si>
  <si>
    <t>Montáž lišt kontaktního zateplení ostatních stěnových, dilatačních apod. lepených do tmelu</t>
  </si>
  <si>
    <t>-1354952699</t>
  </si>
  <si>
    <t>"květník1" 2*2,13+1,08*2</t>
  </si>
  <si>
    <t>"květník2" 2*1,8+2*0,75</t>
  </si>
  <si>
    <t>"květník3" 2*1,54+2*0,49</t>
  </si>
  <si>
    <t>"stěna1" (2,13+0,72+0,79+0,75)*2</t>
  </si>
  <si>
    <t>"stěna2" (1,56+0,67*4+1,24)*2</t>
  </si>
  <si>
    <t>"stěna4,5" (1,9+1,23*2+1,13*2+0,49)*2</t>
  </si>
  <si>
    <t>"sloupy" 3*3,0*2</t>
  </si>
  <si>
    <t>590514700</t>
  </si>
  <si>
    <t>lišta rohová Al 22 / 22 mm perforovaná</t>
  </si>
  <si>
    <t>571399031</t>
  </si>
  <si>
    <t>67,54*1,05 'Přepočtené koeficientem množství</t>
  </si>
  <si>
    <t>622531021</t>
  </si>
  <si>
    <t>Omítka tenkovrstvá silikonová vnějších ploch probarvená, včetně penetrace podkladu zrnitá, tloušťky 2,0 mm stěn</t>
  </si>
  <si>
    <t>1927131612</t>
  </si>
  <si>
    <t>142,934+15,413</t>
  </si>
  <si>
    <t>31</t>
  </si>
  <si>
    <t>632621125</t>
  </si>
  <si>
    <t>Potěr asfaltový s drobným těženým kamenivem podkladní nebo vyrovnávací (ne krycí), tl. po uhlazení přes 40 do 50 mm</t>
  </si>
  <si>
    <t>201306885</t>
  </si>
  <si>
    <t>7,18*0,5</t>
  </si>
  <si>
    <t>Ostatní konstrukce a práce, bourání</t>
  </si>
  <si>
    <t>46</t>
  </si>
  <si>
    <t>949101111</t>
  </si>
  <si>
    <t>Lešení pomocné pracovní pro objekty pozemních staveb pro zatížení do 150 kg/m2, o výšce lešeňové podlahy do 1,9 m</t>
  </si>
  <si>
    <t>832505044</t>
  </si>
  <si>
    <t>38</t>
  </si>
  <si>
    <t>963053937R</t>
  </si>
  <si>
    <t>Bourání železobetonových monolitických schodišťových ramen na schodnicích s vybouráním schodnic</t>
  </si>
  <si>
    <t>175301610</t>
  </si>
  <si>
    <t>"schodiště 1,2" 3,95*2,34*6+1,38*12,57*2+4,9*12,57</t>
  </si>
  <si>
    <t>"schodiště 3" 7,18*2,65*2+7,18+2,98+1,2*1,33*2+1,4*7,18*2</t>
  </si>
  <si>
    <t>36</t>
  </si>
  <si>
    <t>965081212</t>
  </si>
  <si>
    <t>Bourání podlah z dlaždic bez podkladního lože nebo mazaniny, s jakoukoliv výplní spár keramických nebo xylolitových tl. do 10 mm, plochy do 1 m2</t>
  </si>
  <si>
    <t>982521775</t>
  </si>
  <si>
    <t>10</t>
  </si>
  <si>
    <t>966075141</t>
  </si>
  <si>
    <t>Odstranění různých konstrukcí na mostech kovového zábradlí vcelku</t>
  </si>
  <si>
    <t>1636096815</t>
  </si>
  <si>
    <t>"schody 3" 3,5+3,2*2</t>
  </si>
  <si>
    <t>"schody 1,2" 2,85*6</t>
  </si>
  <si>
    <t>14</t>
  </si>
  <si>
    <t>976047231</t>
  </si>
  <si>
    <t>Vybourání betonových nebo železobetonových dvířek, ventilací, obrub, krycích desek krycích desek, ukončujících horní plochu zdiva, tl. do 100 mm</t>
  </si>
  <si>
    <t>-95284105</t>
  </si>
  <si>
    <t>985131111</t>
  </si>
  <si>
    <t>Očištění ploch stěn, rubu kleneb a podlah tlakovou vodou</t>
  </si>
  <si>
    <t>1001396587</t>
  </si>
  <si>
    <t>"stěny+květníky" 158,347+39,12*0,25+27,34*0,43+10,0*0,43*2</t>
  </si>
  <si>
    <t>997</t>
  </si>
  <si>
    <t>Přesun sutě</t>
  </si>
  <si>
    <t>39</t>
  </si>
  <si>
    <t>997006512</t>
  </si>
  <si>
    <t>Vodorovná doprava suti na skládku s naložením na dopravní prostředek a složením přes 100 m do 1 km</t>
  </si>
  <si>
    <t>-671492205</t>
  </si>
  <si>
    <t>40</t>
  </si>
  <si>
    <t>997006519</t>
  </si>
  <si>
    <t>Vodorovná doprava suti na skládku s naložením na dopravní prostředek a složením Příplatek k ceně za každý další i započatý 1 km</t>
  </si>
  <si>
    <t>1223374574</t>
  </si>
  <si>
    <t>59,911*10</t>
  </si>
  <si>
    <t>41</t>
  </si>
  <si>
    <t>997013801</t>
  </si>
  <si>
    <t>Poplatek za uložení stavebního odpadu na skládce (skládkovné) betonového</t>
  </si>
  <si>
    <t>1487713936</t>
  </si>
  <si>
    <t>998</t>
  </si>
  <si>
    <t>Přesun hmot</t>
  </si>
  <si>
    <t>33</t>
  </si>
  <si>
    <t>998229112</t>
  </si>
  <si>
    <t>Přesun hmot ruční pro pozemní komunikace s naložením a složením na vzdálenost do 50 m, s krytem dlážděným</t>
  </si>
  <si>
    <t>1021329926</t>
  </si>
  <si>
    <t>PSV</t>
  </si>
  <si>
    <t>Práce a dodávky PSV</t>
  </si>
  <si>
    <t>767</t>
  </si>
  <si>
    <t>Konstrukce zámečnické</t>
  </si>
  <si>
    <t>11</t>
  </si>
  <si>
    <t>767220530</t>
  </si>
  <si>
    <t>Montáž schodišťového zábradlí z profilové oceli na ocelovou konstrukci, hmotnosti 1 m zábradlí přes 40 kg</t>
  </si>
  <si>
    <t>16</t>
  </si>
  <si>
    <t>1995372832</t>
  </si>
  <si>
    <t>12</t>
  </si>
  <si>
    <t>140110540R</t>
  </si>
  <si>
    <t>32</t>
  </si>
  <si>
    <t>313057406</t>
  </si>
  <si>
    <t>"schody 3" 3,5+3,2*2+0,9*6</t>
  </si>
  <si>
    <t>"schody 1,2" 2,85*6+0,9*12</t>
  </si>
  <si>
    <t>43,2*1,05 'Přepočtené koeficientem množství</t>
  </si>
  <si>
    <t>767531111</t>
  </si>
  <si>
    <t>Montáž vstupních čistících zón z rohoží kovových nebo plastových</t>
  </si>
  <si>
    <t>-1925891399</t>
  </si>
  <si>
    <t>3,6*0,8*2</t>
  </si>
  <si>
    <t>697520010R</t>
  </si>
  <si>
    <t>rohož vstupní provedení hliník standard 27 mm</t>
  </si>
  <si>
    <t>-1759280734</t>
  </si>
  <si>
    <t>17</t>
  </si>
  <si>
    <t>767531121</t>
  </si>
  <si>
    <t>Montáž vstupních čistících zón z rohoží osazení rámu mosazného nebo hliníkového zapuštěného z L profilů</t>
  </si>
  <si>
    <t>-187816966</t>
  </si>
  <si>
    <t>(3,6+0,8)*2*2</t>
  </si>
  <si>
    <t>18</t>
  </si>
  <si>
    <t>697521600</t>
  </si>
  <si>
    <t>rám pro zapuštění, profil L - 30/30, 25/25, 20/30, 15/30 - Al</t>
  </si>
  <si>
    <t>-1152255403</t>
  </si>
  <si>
    <t>42</t>
  </si>
  <si>
    <t>998767101</t>
  </si>
  <si>
    <t>Přesun hmot pro zámečnické konstrukce stanovený z hmotnosti přesunovaného materiálu vodorovná dopravní vzdálenost do 50 m v objektech výšky do 6 m</t>
  </si>
  <si>
    <t>-58671123</t>
  </si>
  <si>
    <t>771</t>
  </si>
  <si>
    <t>Podlahy z dlaždic</t>
  </si>
  <si>
    <t>34</t>
  </si>
  <si>
    <t>771271812</t>
  </si>
  <si>
    <t>Demontáž obkladů schodišť z dlaždic keramických kladených do malty stupnic přes 250 do 350 mm</t>
  </si>
  <si>
    <t>1695022821</t>
  </si>
  <si>
    <t>35</t>
  </si>
  <si>
    <t>771271832</t>
  </si>
  <si>
    <t>Demontáž obkladů schodišť z dlaždic keramických kladených do malty podstupnic do 250 mm</t>
  </si>
  <si>
    <t>1418136823</t>
  </si>
  <si>
    <t>783</t>
  </si>
  <si>
    <t>Dokončovací práce - nátěry</t>
  </si>
  <si>
    <t>45</t>
  </si>
  <si>
    <t>783827425</t>
  </si>
  <si>
    <t>Krycí (ochranný ) nátěr omítek dvojnásobný hladkých omítek hladkých, zrnitých tenkovrstvých nebo štukových stupně členitosti 1 a 2 silikonový</t>
  </si>
  <si>
    <t>-1578518508</t>
  </si>
  <si>
    <t>"podhled" 74,730</t>
  </si>
  <si>
    <t>VRN</t>
  </si>
  <si>
    <t>Vedlejší rozpočtové náklady</t>
  </si>
  <si>
    <t>VRN3</t>
  </si>
  <si>
    <t>Zařízení staveniště</t>
  </si>
  <si>
    <t>43</t>
  </si>
  <si>
    <t>030001000</t>
  </si>
  <si>
    <t>Základní rozdělení průvodních činností a nákladů zařízení staveniště</t>
  </si>
  <si>
    <t>soubor</t>
  </si>
  <si>
    <t>1024</t>
  </si>
  <si>
    <t>705221801</t>
  </si>
  <si>
    <t>VRN6</t>
  </si>
  <si>
    <t>Územní vlivy</t>
  </si>
  <si>
    <t>44</t>
  </si>
  <si>
    <t>060001000</t>
  </si>
  <si>
    <t>Základní rozdělení průvodních činností a nákladů územní vlivy</t>
  </si>
  <si>
    <t>155944734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</si>
  <si>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</si>
  <si>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</si>
  <si>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</si>
  <si>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</si>
  <si>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</si>
  <si>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</si>
  <si>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</si>
  <si>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</si>
  <si>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</si>
  <si>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</si>
  <si>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</si>
  <si>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</si>
  <si>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</si>
  <si>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</si>
  <si>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</si>
  <si>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</si>
  <si>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</si>
  <si>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</si>
  <si>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</si>
  <si>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</si>
  <si>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</si>
  <si>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</si>
  <si>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</si>
  <si>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</si>
  <si>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</si>
  <si>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</si>
  <si>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</si>
  <si>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</si>
  <si>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</si>
  <si>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</si>
  <si>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</si>
  <si>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</si>
  <si>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</si>
  <si>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</si>
  <si>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</si>
  <si>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</si>
  <si>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</si>
  <si>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</si>
  <si>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</si>
  <si>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</si>
  <si>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</si>
  <si>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</si>
  <si>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</si>
  <si>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</si>
  <si>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</si>
  <si>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</si>
  <si>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</si>
  <si>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</si>
  <si>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</si>
  <si>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</si>
  <si>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</si>
  <si>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</si>
  <si>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</si>
  <si>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</si>
  <si>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</si>
  <si>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</si>
  <si>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</si>
  <si>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</si>
  <si>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</si>
  <si>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</si>
  <si>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</si>
  <si>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</si>
  <si>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</si>
  <si>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</si>
  <si>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</si>
  <si>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</si>
  <si>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</si>
  <si>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</si>
  <si>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</si>
  <si>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</si>
  <si>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</si>
  <si>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</si>
  <si>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</si>
  <si>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</si>
  <si>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</si>
  <si>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</si>
  <si>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</si>
  <si>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</si>
  <si>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</si>
  <si>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</si>
  <si>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</si>
  <si>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</si>
  <si>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</si>
  <si>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</si>
  <si>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</si>
  <si>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</si>
  <si>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</si>
  <si>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</si>
  <si>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</si>
  <si>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</si>
  <si>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</si>
  <si>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</si>
  <si>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</si>
  <si>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</si>
  <si>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</si>
  <si>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</si>
  <si>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</si>
  <si>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</si>
  <si>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</si>
  <si>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</si>
  <si>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</si>
  <si>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</si>
  <si>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</si>
  <si>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</si>
  <si>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</si>
  <si>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</si>
  <si>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</si>
  <si>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</si>
  <si>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</si>
  <si>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</si>
  <si>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</si>
  <si>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</si>
  <si>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</si>
  <si>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</si>
  <si>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</si>
  <si>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</si>
  <si>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</si>
  <si>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</si>
  <si>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</si>
  <si>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</si>
  <si>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</si>
  <si>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</si>
  <si>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</si>
  <si>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</si>
  <si>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</si>
  <si>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</si>
  <si>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</si>
  <si>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</si>
  <si>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</si>
  <si>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</si>
  <si>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</si>
  <si>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</si>
  <si>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</si>
  <si>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</si>
  <si>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</si>
  <si>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</si>
  <si>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</si>
  <si>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</si>
  <si>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</si>
  <si>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</si>
  <si>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</si>
  <si>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</si>
  <si>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</si>
  <si>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</si>
  <si>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</si>
  <si>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</si>
  <si>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</si>
  <si>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</si>
  <si>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</si>
  <si>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</si>
  <si>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</si>
  <si>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</si>
  <si>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</si>
  <si>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</si>
  <si>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</si>
  <si>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</si>
  <si>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</si>
  <si>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</si>
  <si>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</si>
  <si>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</si>
  <si>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</si>
  <si>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</si>
  <si>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</si>
  <si>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</si>
  <si>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</si>
  <si>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</si>
  <si>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</si>
  <si>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</si>
  <si>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</si>
  <si>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</si>
  <si>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</si>
  <si>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</si>
  <si>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</si>
  <si>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</si>
  <si>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</si>
  <si>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</si>
  <si>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</si>
  <si>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</si>
  <si>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</si>
  <si>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</si>
  <si>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</si>
  <si>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</si>
  <si>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</si>
  <si>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trubka ocelová bezešvá hladká jakost 11 353, 82,5 x 3,6 mm, pozink + prášková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</si>
</sst>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5" xfId="0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" fontId="33" fillId="5" borderId="28" xfId="0" applyNumberFormat="1" applyFont="1" applyFill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5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8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0" fillId="0" borderId="13" xfId="0" applyFont="1" applyBorder="1" applyAlignment="1" applyProtection="1">
      <alignment vertical="center"/>
    </xf>
    <xf numFmtId="4" fontId="22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0" fillId="0" borderId="28" xfId="0" applyNumberFormat="1" applyFont="1" applyBorder="1" applyAlignment="1" applyProtection="1">
      <alignment vertical="center"/>
    </xf>
    <xf numFmtId="4" fontId="33" fillId="0" borderId="28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5" activePane="bottomLeft" state="frozen"/>
      <selection pane="bottomLeft" activeCell="BE48" sqref="BE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70" t="s">
        <v>8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29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7"/>
      <c r="AQ5" s="29"/>
      <c r="BE5" s="296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00" t="s">
        <v>20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7"/>
      <c r="AQ6" s="29"/>
      <c r="BE6" s="297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297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297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97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297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297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97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297"/>
      <c r="BS13" s="22" t="s">
        <v>9</v>
      </c>
    </row>
    <row r="14" spans="1:74" ht="15">
      <c r="B14" s="26"/>
      <c r="C14" s="27"/>
      <c r="D14" s="27"/>
      <c r="E14" s="301" t="s">
        <v>32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297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97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297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297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97"/>
      <c r="BS18" s="22" t="s">
        <v>9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97"/>
      <c r="BS19" s="22" t="s">
        <v>9</v>
      </c>
    </row>
    <row r="20" spans="2:71" ht="16.5" customHeight="1">
      <c r="B20" s="26"/>
      <c r="C20" s="27"/>
      <c r="D20" s="27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7"/>
      <c r="AP20" s="27"/>
      <c r="AQ20" s="29"/>
      <c r="BE20" s="29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9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97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04">
        <f>ROUND(AG51,2)</f>
        <v>0</v>
      </c>
      <c r="AL23" s="305"/>
      <c r="AM23" s="305"/>
      <c r="AN23" s="305"/>
      <c r="AO23" s="305"/>
      <c r="AP23" s="40"/>
      <c r="AQ23" s="43"/>
      <c r="BE23" s="29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97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06" t="s">
        <v>38</v>
      </c>
      <c r="M25" s="306"/>
      <c r="N25" s="306"/>
      <c r="O25" s="306"/>
      <c r="P25" s="40"/>
      <c r="Q25" s="40"/>
      <c r="R25" s="40"/>
      <c r="S25" s="40"/>
      <c r="T25" s="40"/>
      <c r="U25" s="40"/>
      <c r="V25" s="40"/>
      <c r="W25" s="306" t="s">
        <v>39</v>
      </c>
      <c r="X25" s="306"/>
      <c r="Y25" s="306"/>
      <c r="Z25" s="306"/>
      <c r="AA25" s="306"/>
      <c r="AB25" s="306"/>
      <c r="AC25" s="306"/>
      <c r="AD25" s="306"/>
      <c r="AE25" s="306"/>
      <c r="AF25" s="40"/>
      <c r="AG25" s="40"/>
      <c r="AH25" s="40"/>
      <c r="AI25" s="40"/>
      <c r="AJ25" s="40"/>
      <c r="AK25" s="306" t="s">
        <v>40</v>
      </c>
      <c r="AL25" s="306"/>
      <c r="AM25" s="306"/>
      <c r="AN25" s="306"/>
      <c r="AO25" s="306"/>
      <c r="AP25" s="40"/>
      <c r="AQ25" s="43"/>
      <c r="BE25" s="297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289">
        <v>0.21</v>
      </c>
      <c r="M26" s="290"/>
      <c r="N26" s="290"/>
      <c r="O26" s="290"/>
      <c r="P26" s="46"/>
      <c r="Q26" s="46"/>
      <c r="R26" s="46"/>
      <c r="S26" s="46"/>
      <c r="T26" s="46"/>
      <c r="U26" s="46"/>
      <c r="V26" s="46"/>
      <c r="W26" s="291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F26" s="46"/>
      <c r="AG26" s="46"/>
      <c r="AH26" s="46"/>
      <c r="AI26" s="46"/>
      <c r="AJ26" s="46"/>
      <c r="AK26" s="291">
        <f>ROUND(AV51,2)</f>
        <v>0</v>
      </c>
      <c r="AL26" s="290"/>
      <c r="AM26" s="290"/>
      <c r="AN26" s="290"/>
      <c r="AO26" s="290"/>
      <c r="AP26" s="46"/>
      <c r="AQ26" s="48"/>
      <c r="BE26" s="297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289">
        <v>0.15</v>
      </c>
      <c r="M27" s="290"/>
      <c r="N27" s="290"/>
      <c r="O27" s="290"/>
      <c r="P27" s="46"/>
      <c r="Q27" s="46"/>
      <c r="R27" s="46"/>
      <c r="S27" s="46"/>
      <c r="T27" s="46"/>
      <c r="U27" s="46"/>
      <c r="V27" s="46"/>
      <c r="W27" s="291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F27" s="46"/>
      <c r="AG27" s="46"/>
      <c r="AH27" s="46"/>
      <c r="AI27" s="46"/>
      <c r="AJ27" s="46"/>
      <c r="AK27" s="291">
        <f>ROUND(AW51,2)</f>
        <v>0</v>
      </c>
      <c r="AL27" s="290"/>
      <c r="AM27" s="290"/>
      <c r="AN27" s="290"/>
      <c r="AO27" s="290"/>
      <c r="AP27" s="46"/>
      <c r="AQ27" s="48"/>
      <c r="BE27" s="297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289">
        <v>0.21</v>
      </c>
      <c r="M28" s="290"/>
      <c r="N28" s="290"/>
      <c r="O28" s="290"/>
      <c r="P28" s="46"/>
      <c r="Q28" s="46"/>
      <c r="R28" s="46"/>
      <c r="S28" s="46"/>
      <c r="T28" s="46"/>
      <c r="U28" s="46"/>
      <c r="V28" s="46"/>
      <c r="W28" s="291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F28" s="46"/>
      <c r="AG28" s="46"/>
      <c r="AH28" s="46"/>
      <c r="AI28" s="46"/>
      <c r="AJ28" s="46"/>
      <c r="AK28" s="291">
        <v>0</v>
      </c>
      <c r="AL28" s="290"/>
      <c r="AM28" s="290"/>
      <c r="AN28" s="290"/>
      <c r="AO28" s="290"/>
      <c r="AP28" s="46"/>
      <c r="AQ28" s="48"/>
      <c r="BE28" s="297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289">
        <v>0.15</v>
      </c>
      <c r="M29" s="290"/>
      <c r="N29" s="290"/>
      <c r="O29" s="290"/>
      <c r="P29" s="46"/>
      <c r="Q29" s="46"/>
      <c r="R29" s="46"/>
      <c r="S29" s="46"/>
      <c r="T29" s="46"/>
      <c r="U29" s="46"/>
      <c r="V29" s="46"/>
      <c r="W29" s="291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F29" s="46"/>
      <c r="AG29" s="46"/>
      <c r="AH29" s="46"/>
      <c r="AI29" s="46"/>
      <c r="AJ29" s="46"/>
      <c r="AK29" s="291">
        <v>0</v>
      </c>
      <c r="AL29" s="290"/>
      <c r="AM29" s="290"/>
      <c r="AN29" s="290"/>
      <c r="AO29" s="290"/>
      <c r="AP29" s="46"/>
      <c r="AQ29" s="48"/>
      <c r="BE29" s="297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289">
        <v>0</v>
      </c>
      <c r="M30" s="290"/>
      <c r="N30" s="290"/>
      <c r="O30" s="290"/>
      <c r="P30" s="46"/>
      <c r="Q30" s="46"/>
      <c r="R30" s="46"/>
      <c r="S30" s="46"/>
      <c r="T30" s="46"/>
      <c r="U30" s="46"/>
      <c r="V30" s="46"/>
      <c r="W30" s="291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F30" s="46"/>
      <c r="AG30" s="46"/>
      <c r="AH30" s="46"/>
      <c r="AI30" s="46"/>
      <c r="AJ30" s="46"/>
      <c r="AK30" s="291">
        <v>0</v>
      </c>
      <c r="AL30" s="290"/>
      <c r="AM30" s="290"/>
      <c r="AN30" s="290"/>
      <c r="AO30" s="290"/>
      <c r="AP30" s="46"/>
      <c r="AQ30" s="48"/>
      <c r="BE30" s="29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97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292" t="s">
        <v>49</v>
      </c>
      <c r="Y32" s="293"/>
      <c r="Z32" s="293"/>
      <c r="AA32" s="293"/>
      <c r="AB32" s="293"/>
      <c r="AC32" s="51"/>
      <c r="AD32" s="51"/>
      <c r="AE32" s="51"/>
      <c r="AF32" s="51"/>
      <c r="AG32" s="51"/>
      <c r="AH32" s="51"/>
      <c r="AI32" s="51"/>
      <c r="AJ32" s="51"/>
      <c r="AK32" s="294">
        <f>SUM(AK23:AK30)</f>
        <v>0</v>
      </c>
      <c r="AL32" s="293"/>
      <c r="AM32" s="293"/>
      <c r="AN32" s="293"/>
      <c r="AO32" s="295"/>
      <c r="AP32" s="49"/>
      <c r="AQ32" s="53"/>
      <c r="BE32" s="29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20170722</v>
      </c>
      <c r="AR41" s="60"/>
    </row>
    <row r="42" spans="2:56" s="4" customFormat="1" ht="36.950000000000003" customHeight="1">
      <c r="B42" s="62"/>
      <c r="C42" s="63" t="s">
        <v>19</v>
      </c>
      <c r="L42" s="277" t="str">
        <f>K6</f>
        <v>Oprava venkovního schodiště a podest</v>
      </c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23</v>
      </c>
      <c r="L44" s="64" t="str">
        <f>IF(K8="","",K8)</f>
        <v>p.č.591/19, k.ú. Mělník</v>
      </c>
      <c r="AI44" s="61" t="s">
        <v>25</v>
      </c>
      <c r="AM44" s="279" t="str">
        <f>IF(AN8= "","",AN8)</f>
        <v>22. 7. 2017</v>
      </c>
      <c r="AN44" s="279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27</v>
      </c>
      <c r="L46" s="3" t="str">
        <f>IF(E11= "","",E11)</f>
        <v>Gymnázium Jana Palacha</v>
      </c>
      <c r="AI46" s="61" t="s">
        <v>33</v>
      </c>
      <c r="AM46" s="280" t="str">
        <f>IF(E17="","",E17)</f>
        <v>Ing.David Horáček</v>
      </c>
      <c r="AN46" s="280"/>
      <c r="AO46" s="280"/>
      <c r="AP46" s="280"/>
      <c r="AR46" s="39"/>
      <c r="AS46" s="281" t="s">
        <v>51</v>
      </c>
      <c r="AT46" s="282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31</v>
      </c>
      <c r="L47" s="3" t="str">
        <f>IF(E14= "Vyplň údaj","",E14)</f>
        <v/>
      </c>
      <c r="AR47" s="39"/>
      <c r="AS47" s="283"/>
      <c r="AT47" s="284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283"/>
      <c r="AT48" s="284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0" s="1" customFormat="1" ht="29.25" customHeight="1">
      <c r="B49" s="39"/>
      <c r="C49" s="285" t="s">
        <v>52</v>
      </c>
      <c r="D49" s="286"/>
      <c r="E49" s="286"/>
      <c r="F49" s="286"/>
      <c r="G49" s="286"/>
      <c r="H49" s="69"/>
      <c r="I49" s="287" t="s">
        <v>53</v>
      </c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8" t="s">
        <v>54</v>
      </c>
      <c r="AH49" s="286"/>
      <c r="AI49" s="286"/>
      <c r="AJ49" s="286"/>
      <c r="AK49" s="286"/>
      <c r="AL49" s="286"/>
      <c r="AM49" s="286"/>
      <c r="AN49" s="287" t="s">
        <v>55</v>
      </c>
      <c r="AO49" s="286"/>
      <c r="AP49" s="286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0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0" s="4" customFormat="1" ht="32.450000000000003" customHeight="1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75">
        <f>ROUND(AG52,2)</f>
        <v>0</v>
      </c>
      <c r="AH51" s="275"/>
      <c r="AI51" s="275"/>
      <c r="AJ51" s="275"/>
      <c r="AK51" s="275"/>
      <c r="AL51" s="275"/>
      <c r="AM51" s="275"/>
      <c r="AN51" s="276">
        <f>SUM(AG51,AT51)</f>
        <v>0</v>
      </c>
      <c r="AO51" s="276"/>
      <c r="AP51" s="276"/>
      <c r="AQ51" s="77" t="s">
        <v>5</v>
      </c>
      <c r="AR51" s="62"/>
      <c r="AS51" s="78">
        <f>ROUND(AS52,2)</f>
        <v>0</v>
      </c>
      <c r="AT51" s="79">
        <f>ROUND(SUM(AV51:AW51),2)</f>
        <v>0</v>
      </c>
      <c r="AU51" s="80">
        <f>ROUND(AU52,5)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ROUND(AZ52,2)</f>
        <v>0</v>
      </c>
      <c r="BA51" s="79">
        <f>ROUND(BA52,2)</f>
        <v>0</v>
      </c>
      <c r="BB51" s="79">
        <f>ROUND(BB52,2)</f>
        <v>0</v>
      </c>
      <c r="BC51" s="79">
        <f>ROUND(BC52,2)</f>
        <v>0</v>
      </c>
      <c r="BD51" s="81">
        <f>ROUND(BD52,2)</f>
        <v>0</v>
      </c>
      <c r="BS51" s="63" t="s">
        <v>70</v>
      </c>
      <c r="BT51" s="63" t="s">
        <v>71</v>
      </c>
      <c r="BV51" s="63" t="s">
        <v>72</v>
      </c>
      <c r="BW51" s="63" t="s">
        <v>7</v>
      </c>
      <c r="BX51" s="63" t="s">
        <v>73</v>
      </c>
      <c r="CL51" s="63" t="s">
        <v>5</v>
      </c>
    </row>
    <row r="52" spans="1:90" s="5" customFormat="1" ht="31.5" customHeight="1">
      <c r="A52" s="82" t="s">
        <v>74</v>
      </c>
      <c r="B52" s="83"/>
      <c r="C52" s="84"/>
      <c r="D52" s="274" t="s">
        <v>17</v>
      </c>
      <c r="E52" s="274"/>
      <c r="F52" s="274"/>
      <c r="G52" s="274"/>
      <c r="H52" s="274"/>
      <c r="I52" s="85"/>
      <c r="J52" s="274" t="s">
        <v>20</v>
      </c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2">
        <f>'20170722 - Oprava venkovn...'!J25</f>
        <v>0</v>
      </c>
      <c r="AH52" s="273"/>
      <c r="AI52" s="273"/>
      <c r="AJ52" s="273"/>
      <c r="AK52" s="273"/>
      <c r="AL52" s="273"/>
      <c r="AM52" s="273"/>
      <c r="AN52" s="272">
        <f>SUM(AG52,AT52)</f>
        <v>0</v>
      </c>
      <c r="AO52" s="273"/>
      <c r="AP52" s="273"/>
      <c r="AQ52" s="86" t="s">
        <v>75</v>
      </c>
      <c r="AR52" s="83"/>
      <c r="AS52" s="87">
        <v>0</v>
      </c>
      <c r="AT52" s="88">
        <f>ROUND(SUM(AV52:AW52),2)</f>
        <v>0</v>
      </c>
      <c r="AU52" s="89">
        <f>'20170722 - Oprava venkovn...'!P87</f>
        <v>0</v>
      </c>
      <c r="AV52" s="88">
        <f>'20170722 - Oprava venkovn...'!J28</f>
        <v>0</v>
      </c>
      <c r="AW52" s="88">
        <f>'20170722 - Oprava venkovn...'!J29</f>
        <v>0</v>
      </c>
      <c r="AX52" s="88">
        <f>'20170722 - Oprava venkovn...'!J30</f>
        <v>0</v>
      </c>
      <c r="AY52" s="88">
        <f>'20170722 - Oprava venkovn...'!J31</f>
        <v>0</v>
      </c>
      <c r="AZ52" s="88">
        <f>'20170722 - Oprava venkovn...'!F28</f>
        <v>0</v>
      </c>
      <c r="BA52" s="88">
        <f>'20170722 - Oprava venkovn...'!F29</f>
        <v>0</v>
      </c>
      <c r="BB52" s="88">
        <f>'20170722 - Oprava venkovn...'!F30</f>
        <v>0</v>
      </c>
      <c r="BC52" s="88">
        <f>'20170722 - Oprava venkovn...'!F31</f>
        <v>0</v>
      </c>
      <c r="BD52" s="90">
        <f>'20170722 - Oprava venkovn...'!F32</f>
        <v>0</v>
      </c>
      <c r="BT52" s="91" t="s">
        <v>76</v>
      </c>
      <c r="BU52" s="91" t="s">
        <v>77</v>
      </c>
      <c r="BV52" s="91" t="s">
        <v>72</v>
      </c>
      <c r="BW52" s="91" t="s">
        <v>7</v>
      </c>
      <c r="BX52" s="91" t="s">
        <v>73</v>
      </c>
      <c r="CL52" s="91" t="s">
        <v>5</v>
      </c>
    </row>
    <row r="53" spans="1:90" s="1" customFormat="1" ht="30" customHeight="1">
      <c r="B53" s="39"/>
      <c r="AR53" s="3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9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170722 - Oprava venkov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9"/>
  <sheetViews>
    <sheetView showGridLines="0" tabSelected="1" workbookViewId="0">
      <pane ySplit="1" topLeftCell="A204" activePane="bottomLeft" state="frozen"/>
      <selection pane="bottomLeft" activeCell="F216" sqref="F2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3"/>
      <c r="C1" s="93"/>
      <c r="D1" s="94" t="s">
        <v>1</v>
      </c>
      <c r="E1" s="93"/>
      <c r="F1" s="95" t="s">
        <v>78</v>
      </c>
      <c r="G1" s="307" t="s">
        <v>79</v>
      </c>
      <c r="H1" s="307"/>
      <c r="I1" s="96"/>
      <c r="J1" s="95" t="s">
        <v>80</v>
      </c>
      <c r="K1" s="94" t="s">
        <v>81</v>
      </c>
      <c r="L1" s="95" t="s">
        <v>82</v>
      </c>
      <c r="M1" s="95"/>
      <c r="N1" s="95"/>
      <c r="O1" s="95"/>
      <c r="P1" s="95"/>
      <c r="Q1" s="95"/>
      <c r="R1" s="95"/>
      <c r="S1" s="95"/>
      <c r="T1" s="95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70" t="s">
        <v>8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97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84</v>
      </c>
      <c r="E4" s="27"/>
      <c r="F4" s="27"/>
      <c r="G4" s="27"/>
      <c r="H4" s="27"/>
      <c r="I4" s="98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98"/>
      <c r="J5" s="27"/>
      <c r="K5" s="29"/>
    </row>
    <row r="6" spans="1:70" s="1" customFormat="1" ht="15">
      <c r="B6" s="39"/>
      <c r="C6" s="40"/>
      <c r="D6" s="35" t="s">
        <v>19</v>
      </c>
      <c r="E6" s="40"/>
      <c r="F6" s="40"/>
      <c r="G6" s="40"/>
      <c r="H6" s="40"/>
      <c r="I6" s="99"/>
      <c r="J6" s="40"/>
      <c r="K6" s="43"/>
    </row>
    <row r="7" spans="1:70" s="1" customFormat="1" ht="36.950000000000003" customHeight="1">
      <c r="B7" s="39"/>
      <c r="C7" s="40"/>
      <c r="D7" s="40"/>
      <c r="E7" s="308" t="s">
        <v>20</v>
      </c>
      <c r="F7" s="309"/>
      <c r="G7" s="309"/>
      <c r="H7" s="309"/>
      <c r="I7" s="99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99"/>
      <c r="J8" s="40"/>
      <c r="K8" s="43"/>
    </row>
    <row r="9" spans="1:70" s="1" customFormat="1" ht="14.45" customHeight="1">
      <c r="B9" s="39"/>
      <c r="C9" s="40"/>
      <c r="D9" s="35" t="s">
        <v>21</v>
      </c>
      <c r="E9" s="40"/>
      <c r="F9" s="33" t="s">
        <v>5</v>
      </c>
      <c r="G9" s="40"/>
      <c r="H9" s="40"/>
      <c r="I9" s="100" t="s">
        <v>22</v>
      </c>
      <c r="J9" s="33" t="s">
        <v>5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00" t="s">
        <v>25</v>
      </c>
      <c r="J10" s="101" t="str">
        <f>'Rekapitulace stavby'!AN8</f>
        <v>22. 7. 2017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99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00" t="s">
        <v>28</v>
      </c>
      <c r="J12" s="33" t="s">
        <v>5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00" t="s">
        <v>30</v>
      </c>
      <c r="J13" s="33" t="s">
        <v>5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99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00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00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99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00" t="s">
        <v>28</v>
      </c>
      <c r="J18" s="33" t="s">
        <v>5</v>
      </c>
      <c r="K18" s="43"/>
    </row>
    <row r="19" spans="2:11" s="1" customFormat="1" ht="18" customHeight="1">
      <c r="B19" s="39"/>
      <c r="C19" s="40"/>
      <c r="D19" s="40"/>
      <c r="E19" s="33" t="s">
        <v>34</v>
      </c>
      <c r="F19" s="40"/>
      <c r="G19" s="40"/>
      <c r="H19" s="40"/>
      <c r="I19" s="100" t="s">
        <v>30</v>
      </c>
      <c r="J19" s="33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99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99"/>
      <c r="J21" s="40"/>
      <c r="K21" s="43"/>
    </row>
    <row r="22" spans="2:11" s="6" customFormat="1" ht="16.5" customHeight="1">
      <c r="B22" s="102"/>
      <c r="C22" s="103"/>
      <c r="D22" s="103"/>
      <c r="E22" s="303" t="s">
        <v>5</v>
      </c>
      <c r="F22" s="303"/>
      <c r="G22" s="303"/>
      <c r="H22" s="303"/>
      <c r="I22" s="104"/>
      <c r="J22" s="103"/>
      <c r="K22" s="105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99"/>
      <c r="J23" s="40"/>
      <c r="K23" s="43"/>
    </row>
    <row r="24" spans="2:11" s="1" customFormat="1" ht="6.95" customHeight="1">
      <c r="B24" s="39"/>
      <c r="C24" s="40"/>
      <c r="D24" s="66"/>
      <c r="E24" s="66"/>
      <c r="F24" s="66"/>
      <c r="G24" s="66"/>
      <c r="H24" s="66"/>
      <c r="I24" s="106"/>
      <c r="J24" s="66"/>
      <c r="K24" s="107"/>
    </row>
    <row r="25" spans="2:11" s="1" customFormat="1" ht="25.35" customHeight="1">
      <c r="B25" s="39"/>
      <c r="C25" s="40"/>
      <c r="D25" s="108" t="s">
        <v>37</v>
      </c>
      <c r="E25" s="40"/>
      <c r="F25" s="40"/>
      <c r="G25" s="40"/>
      <c r="H25" s="40"/>
      <c r="I25" s="99"/>
      <c r="J25" s="109">
        <f>ROUND(J87,2)</f>
        <v>0</v>
      </c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6"/>
      <c r="J26" s="66"/>
      <c r="K26" s="107"/>
    </row>
    <row r="27" spans="2:11" s="1" customFormat="1" ht="14.45" customHeight="1">
      <c r="B27" s="39"/>
      <c r="C27" s="40"/>
      <c r="D27" s="40"/>
      <c r="E27" s="40"/>
      <c r="F27" s="44" t="s">
        <v>39</v>
      </c>
      <c r="G27" s="40"/>
      <c r="H27" s="40"/>
      <c r="I27" s="110" t="s">
        <v>38</v>
      </c>
      <c r="J27" s="44" t="s">
        <v>40</v>
      </c>
      <c r="K27" s="43"/>
    </row>
    <row r="28" spans="2:11" s="1" customFormat="1" ht="14.45" customHeight="1">
      <c r="B28" s="39"/>
      <c r="C28" s="40"/>
      <c r="D28" s="47" t="s">
        <v>41</v>
      </c>
      <c r="E28" s="47" t="s">
        <v>42</v>
      </c>
      <c r="F28" s="111">
        <f>ROUND(SUM(BE87:BE228), 2)</f>
        <v>0</v>
      </c>
      <c r="G28" s="40"/>
      <c r="H28" s="40"/>
      <c r="I28" s="112">
        <v>0.21</v>
      </c>
      <c r="J28" s="111">
        <f>ROUND(ROUND((SUM(BE87:BE228)),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43</v>
      </c>
      <c r="F29" s="111">
        <f>ROUND(SUM(BF87:BF228), 2)</f>
        <v>0</v>
      </c>
      <c r="G29" s="40"/>
      <c r="H29" s="40"/>
      <c r="I29" s="112">
        <v>0.15</v>
      </c>
      <c r="J29" s="111">
        <f>ROUND(ROUND((SUM(BF87:BF228)),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44</v>
      </c>
      <c r="F30" s="111">
        <f>ROUND(SUM(BG87:BG228), 2)</f>
        <v>0</v>
      </c>
      <c r="G30" s="40"/>
      <c r="H30" s="40"/>
      <c r="I30" s="112">
        <v>0.21</v>
      </c>
      <c r="J30" s="111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45</v>
      </c>
      <c r="F31" s="111">
        <f>ROUND(SUM(BH87:BH228), 2)</f>
        <v>0</v>
      </c>
      <c r="G31" s="40"/>
      <c r="H31" s="40"/>
      <c r="I31" s="112">
        <v>0.15</v>
      </c>
      <c r="J31" s="111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11">
        <f>ROUND(SUM(BI87:BI228), 2)</f>
        <v>0</v>
      </c>
      <c r="G32" s="40"/>
      <c r="H32" s="40"/>
      <c r="I32" s="112">
        <v>0</v>
      </c>
      <c r="J32" s="111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99"/>
      <c r="J33" s="40"/>
      <c r="K33" s="43"/>
    </row>
    <row r="34" spans="2:11" s="1" customFormat="1" ht="25.35" customHeight="1">
      <c r="B34" s="39"/>
      <c r="C34" s="113"/>
      <c r="D34" s="114" t="s">
        <v>47</v>
      </c>
      <c r="E34" s="69"/>
      <c r="F34" s="69"/>
      <c r="G34" s="115" t="s">
        <v>48</v>
      </c>
      <c r="H34" s="116" t="s">
        <v>49</v>
      </c>
      <c r="I34" s="117"/>
      <c r="J34" s="118">
        <f>SUM(J25:J32)</f>
        <v>0</v>
      </c>
      <c r="K34" s="119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20"/>
      <c r="J35" s="55"/>
      <c r="K35" s="56"/>
    </row>
    <row r="39" spans="2:11" s="1" customFormat="1" ht="6.95" customHeight="1">
      <c r="B39" s="57"/>
      <c r="C39" s="58"/>
      <c r="D39" s="58"/>
      <c r="E39" s="58"/>
      <c r="F39" s="58"/>
      <c r="G39" s="58"/>
      <c r="H39" s="58"/>
      <c r="I39" s="121"/>
      <c r="J39" s="58"/>
      <c r="K39" s="122"/>
    </row>
    <row r="40" spans="2:11" s="1" customFormat="1" ht="36.950000000000003" customHeight="1">
      <c r="B40" s="39"/>
      <c r="C40" s="28" t="s">
        <v>85</v>
      </c>
      <c r="D40" s="40"/>
      <c r="E40" s="40"/>
      <c r="F40" s="40"/>
      <c r="G40" s="40"/>
      <c r="H40" s="40"/>
      <c r="I40" s="99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99"/>
      <c r="J41" s="40"/>
      <c r="K41" s="43"/>
    </row>
    <row r="42" spans="2:11" s="1" customFormat="1" ht="14.45" customHeight="1">
      <c r="B42" s="39"/>
      <c r="C42" s="35" t="s">
        <v>19</v>
      </c>
      <c r="D42" s="40"/>
      <c r="E42" s="40"/>
      <c r="F42" s="40"/>
      <c r="G42" s="40"/>
      <c r="H42" s="40"/>
      <c r="I42" s="99"/>
      <c r="J42" s="40"/>
      <c r="K42" s="43"/>
    </row>
    <row r="43" spans="2:11" s="1" customFormat="1" ht="17.25" customHeight="1">
      <c r="B43" s="39"/>
      <c r="C43" s="40"/>
      <c r="D43" s="40"/>
      <c r="E43" s="308" t="str">
        <f>E7</f>
        <v>Oprava venkovního schodiště a podest</v>
      </c>
      <c r="F43" s="309"/>
      <c r="G43" s="309"/>
      <c r="H43" s="309"/>
      <c r="I43" s="99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99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p.č.591/19, k.ú. Mělník</v>
      </c>
      <c r="G45" s="40"/>
      <c r="H45" s="40"/>
      <c r="I45" s="100" t="s">
        <v>25</v>
      </c>
      <c r="J45" s="101" t="str">
        <f>IF(J10="","",J10)</f>
        <v>22. 7. 2017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99"/>
      <c r="J46" s="40"/>
      <c r="K46" s="43"/>
    </row>
    <row r="47" spans="2:11" s="1" customFormat="1" ht="15">
      <c r="B47" s="39"/>
      <c r="C47" s="35" t="s">
        <v>27</v>
      </c>
      <c r="D47" s="40"/>
      <c r="E47" s="40"/>
      <c r="F47" s="33" t="str">
        <f>E13</f>
        <v>Gymnázium Jana Palacha</v>
      </c>
      <c r="G47" s="40"/>
      <c r="H47" s="40"/>
      <c r="I47" s="100" t="s">
        <v>33</v>
      </c>
      <c r="J47" s="303" t="str">
        <f>E19</f>
        <v>Ing.David Horáček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99"/>
      <c r="J48" s="31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99"/>
      <c r="J49" s="40"/>
      <c r="K49" s="43"/>
    </row>
    <row r="50" spans="2:47" s="1" customFormat="1" ht="29.25" customHeight="1">
      <c r="B50" s="39"/>
      <c r="C50" s="123" t="s">
        <v>86</v>
      </c>
      <c r="D50" s="113"/>
      <c r="E50" s="113"/>
      <c r="F50" s="113"/>
      <c r="G50" s="113"/>
      <c r="H50" s="113"/>
      <c r="I50" s="124"/>
      <c r="J50" s="125" t="s">
        <v>87</v>
      </c>
      <c r="K50" s="126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99"/>
      <c r="J51" s="40"/>
      <c r="K51" s="43"/>
    </row>
    <row r="52" spans="2:47" s="1" customFormat="1" ht="29.25" customHeight="1">
      <c r="B52" s="39"/>
      <c r="C52" s="127" t="s">
        <v>88</v>
      </c>
      <c r="D52" s="40"/>
      <c r="E52" s="40"/>
      <c r="F52" s="40"/>
      <c r="G52" s="40"/>
      <c r="H52" s="40"/>
      <c r="I52" s="99"/>
      <c r="J52" s="109">
        <f>J87</f>
        <v>0</v>
      </c>
      <c r="K52" s="43"/>
      <c r="AU52" s="22" t="s">
        <v>89</v>
      </c>
    </row>
    <row r="53" spans="2:47" s="7" customFormat="1" ht="24.95" customHeight="1">
      <c r="B53" s="128"/>
      <c r="C53" s="129"/>
      <c r="D53" s="130" t="s">
        <v>90</v>
      </c>
      <c r="E53" s="131"/>
      <c r="F53" s="131"/>
      <c r="G53" s="131"/>
      <c r="H53" s="131"/>
      <c r="I53" s="132"/>
      <c r="J53" s="133">
        <f>J88</f>
        <v>0</v>
      </c>
      <c r="K53" s="134"/>
    </row>
    <row r="54" spans="2:47" s="8" customFormat="1" ht="19.899999999999999" customHeight="1">
      <c r="B54" s="135"/>
      <c r="C54" s="136"/>
      <c r="D54" s="137" t="s">
        <v>91</v>
      </c>
      <c r="E54" s="138"/>
      <c r="F54" s="138"/>
      <c r="G54" s="138"/>
      <c r="H54" s="138"/>
      <c r="I54" s="139"/>
      <c r="J54" s="140">
        <f>J89</f>
        <v>0</v>
      </c>
      <c r="K54" s="141"/>
    </row>
    <row r="55" spans="2:47" s="8" customFormat="1" ht="19.899999999999999" customHeight="1">
      <c r="B55" s="135"/>
      <c r="C55" s="136"/>
      <c r="D55" s="137" t="s">
        <v>92</v>
      </c>
      <c r="E55" s="138"/>
      <c r="F55" s="138"/>
      <c r="G55" s="138"/>
      <c r="H55" s="138"/>
      <c r="I55" s="139"/>
      <c r="J55" s="140">
        <f>J102</f>
        <v>0</v>
      </c>
      <c r="K55" s="141"/>
    </row>
    <row r="56" spans="2:47" s="8" customFormat="1" ht="19.899999999999999" customHeight="1">
      <c r="B56" s="135"/>
      <c r="C56" s="136"/>
      <c r="D56" s="137" t="s">
        <v>93</v>
      </c>
      <c r="E56" s="138"/>
      <c r="F56" s="138"/>
      <c r="G56" s="138"/>
      <c r="H56" s="138"/>
      <c r="I56" s="139"/>
      <c r="J56" s="140">
        <f>J107</f>
        <v>0</v>
      </c>
      <c r="K56" s="141"/>
    </row>
    <row r="57" spans="2:47" s="8" customFormat="1" ht="19.899999999999999" customHeight="1">
      <c r="B57" s="135"/>
      <c r="C57" s="136"/>
      <c r="D57" s="137" t="s">
        <v>94</v>
      </c>
      <c r="E57" s="138"/>
      <c r="F57" s="138"/>
      <c r="G57" s="138"/>
      <c r="H57" s="138"/>
      <c r="I57" s="139"/>
      <c r="J57" s="140">
        <f>J115</f>
        <v>0</v>
      </c>
      <c r="K57" s="141"/>
    </row>
    <row r="58" spans="2:47" s="8" customFormat="1" ht="19.899999999999999" customHeight="1">
      <c r="B58" s="135"/>
      <c r="C58" s="136"/>
      <c r="D58" s="137" t="s">
        <v>95</v>
      </c>
      <c r="E58" s="138"/>
      <c r="F58" s="138"/>
      <c r="G58" s="138"/>
      <c r="H58" s="138"/>
      <c r="I58" s="139"/>
      <c r="J58" s="140">
        <f>J135</f>
        <v>0</v>
      </c>
      <c r="K58" s="141"/>
    </row>
    <row r="59" spans="2:47" s="8" customFormat="1" ht="19.899999999999999" customHeight="1">
      <c r="B59" s="135"/>
      <c r="C59" s="136"/>
      <c r="D59" s="137" t="s">
        <v>96</v>
      </c>
      <c r="E59" s="138"/>
      <c r="F59" s="138"/>
      <c r="G59" s="138"/>
      <c r="H59" s="138"/>
      <c r="I59" s="139"/>
      <c r="J59" s="140">
        <f>J143</f>
        <v>0</v>
      </c>
      <c r="K59" s="141"/>
    </row>
    <row r="60" spans="2:47" s="8" customFormat="1" ht="19.899999999999999" customHeight="1">
      <c r="B60" s="135"/>
      <c r="C60" s="136"/>
      <c r="D60" s="137" t="s">
        <v>97</v>
      </c>
      <c r="E60" s="138"/>
      <c r="F60" s="138"/>
      <c r="G60" s="138"/>
      <c r="H60" s="138"/>
      <c r="I60" s="139"/>
      <c r="J60" s="140">
        <f>J177</f>
        <v>0</v>
      </c>
      <c r="K60" s="141"/>
    </row>
    <row r="61" spans="2:47" s="8" customFormat="1" ht="19.899999999999999" customHeight="1">
      <c r="B61" s="135"/>
      <c r="C61" s="136"/>
      <c r="D61" s="137" t="s">
        <v>98</v>
      </c>
      <c r="E61" s="138"/>
      <c r="F61" s="138"/>
      <c r="G61" s="138"/>
      <c r="H61" s="138"/>
      <c r="I61" s="139"/>
      <c r="J61" s="140">
        <f>J196</f>
        <v>0</v>
      </c>
      <c r="K61" s="141"/>
    </row>
    <row r="62" spans="2:47" s="8" customFormat="1" ht="19.899999999999999" customHeight="1">
      <c r="B62" s="135"/>
      <c r="C62" s="136"/>
      <c r="D62" s="137" t="s">
        <v>99</v>
      </c>
      <c r="E62" s="138"/>
      <c r="F62" s="138"/>
      <c r="G62" s="138"/>
      <c r="H62" s="138"/>
      <c r="I62" s="139"/>
      <c r="J62" s="140">
        <f>J201</f>
        <v>0</v>
      </c>
      <c r="K62" s="141"/>
    </row>
    <row r="63" spans="2:47" s="7" customFormat="1" ht="24.95" customHeight="1">
      <c r="B63" s="128"/>
      <c r="C63" s="129"/>
      <c r="D63" s="130" t="s">
        <v>100</v>
      </c>
      <c r="E63" s="131"/>
      <c r="F63" s="131"/>
      <c r="G63" s="131"/>
      <c r="H63" s="131"/>
      <c r="I63" s="132"/>
      <c r="J63" s="133">
        <f>J203</f>
        <v>0</v>
      </c>
      <c r="K63" s="134"/>
    </row>
    <row r="64" spans="2:47" s="8" customFormat="1" ht="19.899999999999999" customHeight="1">
      <c r="B64" s="135"/>
      <c r="C64" s="136"/>
      <c r="D64" s="137" t="s">
        <v>101</v>
      </c>
      <c r="E64" s="138"/>
      <c r="F64" s="138"/>
      <c r="G64" s="138"/>
      <c r="H64" s="138"/>
      <c r="I64" s="139"/>
      <c r="J64" s="140">
        <f>J204</f>
        <v>0</v>
      </c>
      <c r="K64" s="141"/>
    </row>
    <row r="65" spans="2:12" s="8" customFormat="1" ht="19.899999999999999" customHeight="1">
      <c r="B65" s="135"/>
      <c r="C65" s="136"/>
      <c r="D65" s="137" t="s">
        <v>102</v>
      </c>
      <c r="E65" s="138"/>
      <c r="F65" s="138"/>
      <c r="G65" s="138"/>
      <c r="H65" s="138"/>
      <c r="I65" s="139"/>
      <c r="J65" s="140">
        <f>J218</f>
        <v>0</v>
      </c>
      <c r="K65" s="141"/>
    </row>
    <row r="66" spans="2:12" s="8" customFormat="1" ht="19.899999999999999" customHeight="1">
      <c r="B66" s="135"/>
      <c r="C66" s="136"/>
      <c r="D66" s="137" t="s">
        <v>103</v>
      </c>
      <c r="E66" s="138"/>
      <c r="F66" s="138"/>
      <c r="G66" s="138"/>
      <c r="H66" s="138"/>
      <c r="I66" s="139"/>
      <c r="J66" s="140">
        <f>J221</f>
        <v>0</v>
      </c>
      <c r="K66" s="141"/>
    </row>
    <row r="67" spans="2:12" s="7" customFormat="1" ht="24.95" customHeight="1">
      <c r="B67" s="128"/>
      <c r="C67" s="129"/>
      <c r="D67" s="130" t="s">
        <v>104</v>
      </c>
      <c r="E67" s="131"/>
      <c r="F67" s="131"/>
      <c r="G67" s="131"/>
      <c r="H67" s="131"/>
      <c r="I67" s="132"/>
      <c r="J67" s="133">
        <f>J224</f>
        <v>0</v>
      </c>
      <c r="K67" s="134"/>
    </row>
    <row r="68" spans="2:12" s="8" customFormat="1" ht="19.899999999999999" customHeight="1">
      <c r="B68" s="135"/>
      <c r="C68" s="136"/>
      <c r="D68" s="137" t="s">
        <v>105</v>
      </c>
      <c r="E68" s="138"/>
      <c r="F68" s="138"/>
      <c r="G68" s="138"/>
      <c r="H68" s="138"/>
      <c r="I68" s="139"/>
      <c r="J68" s="140">
        <f>J225</f>
        <v>0</v>
      </c>
      <c r="K68" s="141"/>
    </row>
    <row r="69" spans="2:12" s="8" customFormat="1" ht="19.899999999999999" customHeight="1">
      <c r="B69" s="135"/>
      <c r="C69" s="136"/>
      <c r="D69" s="137" t="s">
        <v>106</v>
      </c>
      <c r="E69" s="138"/>
      <c r="F69" s="138"/>
      <c r="G69" s="138"/>
      <c r="H69" s="138"/>
      <c r="I69" s="139"/>
      <c r="J69" s="140">
        <f>J227</f>
        <v>0</v>
      </c>
      <c r="K69" s="141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99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20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21"/>
      <c r="J75" s="58"/>
      <c r="K75" s="58"/>
      <c r="L75" s="39"/>
    </row>
    <row r="76" spans="2:12" s="1" customFormat="1" ht="36.950000000000003" customHeight="1">
      <c r="B76" s="39"/>
      <c r="C76" s="59" t="s">
        <v>107</v>
      </c>
      <c r="L76" s="39"/>
    </row>
    <row r="77" spans="2:12" s="1" customFormat="1" ht="6.95" customHeight="1">
      <c r="B77" s="39"/>
      <c r="L77" s="39"/>
    </row>
    <row r="78" spans="2:12" s="1" customFormat="1" ht="14.45" customHeight="1">
      <c r="B78" s="39"/>
      <c r="C78" s="61" t="s">
        <v>19</v>
      </c>
      <c r="L78" s="39"/>
    </row>
    <row r="79" spans="2:12" s="1" customFormat="1" ht="17.25" customHeight="1">
      <c r="B79" s="39"/>
      <c r="E79" s="277" t="str">
        <f>E7</f>
        <v>Oprava venkovního schodiště a podest</v>
      </c>
      <c r="F79" s="311"/>
      <c r="G79" s="311"/>
      <c r="H79" s="31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23</v>
      </c>
      <c r="F81" s="142" t="str">
        <f>F10</f>
        <v>p.č.591/19, k.ú. Mělník</v>
      </c>
      <c r="I81" s="143" t="s">
        <v>25</v>
      </c>
      <c r="J81" s="65" t="str">
        <f>IF(J10="","",J10)</f>
        <v>22. 7. 2017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27</v>
      </c>
      <c r="F83" s="142" t="str">
        <f>E13</f>
        <v>Gymnázium Jana Palacha</v>
      </c>
      <c r="I83" s="143" t="s">
        <v>33</v>
      </c>
      <c r="J83" s="142" t="str">
        <f>E19</f>
        <v>Ing.David Horáček</v>
      </c>
      <c r="L83" s="39"/>
    </row>
    <row r="84" spans="2:65" s="1" customFormat="1" ht="14.45" customHeight="1">
      <c r="B84" s="39"/>
      <c r="C84" s="61" t="s">
        <v>31</v>
      </c>
      <c r="F84" s="142" t="str">
        <f>IF(E16="","",E16)</f>
        <v/>
      </c>
      <c r="L84" s="39"/>
    </row>
    <row r="85" spans="2:65" s="1" customFormat="1" ht="10.35" customHeight="1">
      <c r="B85" s="39"/>
      <c r="L85" s="39"/>
    </row>
    <row r="86" spans="2:65" s="9" customFormat="1" ht="29.25" customHeight="1">
      <c r="B86" s="144"/>
      <c r="C86" s="145" t="s">
        <v>108</v>
      </c>
      <c r="D86" s="146" t="s">
        <v>56</v>
      </c>
      <c r="E86" s="146" t="s">
        <v>52</v>
      </c>
      <c r="F86" s="146" t="s">
        <v>109</v>
      </c>
      <c r="G86" s="146" t="s">
        <v>110</v>
      </c>
      <c r="H86" s="146" t="s">
        <v>111</v>
      </c>
      <c r="I86" s="147" t="s">
        <v>112</v>
      </c>
      <c r="J86" s="146" t="s">
        <v>87</v>
      </c>
      <c r="K86" s="148" t="s">
        <v>113</v>
      </c>
      <c r="L86" s="144"/>
      <c r="M86" s="71" t="s">
        <v>114</v>
      </c>
      <c r="N86" s="72" t="s">
        <v>41</v>
      </c>
      <c r="O86" s="72" t="s">
        <v>115</v>
      </c>
      <c r="P86" s="72" t="s">
        <v>116</v>
      </c>
      <c r="Q86" s="72" t="s">
        <v>117</v>
      </c>
      <c r="R86" s="72" t="s">
        <v>118</v>
      </c>
      <c r="S86" s="72" t="s">
        <v>119</v>
      </c>
      <c r="T86" s="73" t="s">
        <v>120</v>
      </c>
    </row>
    <row r="87" spans="2:65" s="1" customFormat="1" ht="29.25" customHeight="1">
      <c r="B87" s="39"/>
      <c r="C87" s="75" t="s">
        <v>88</v>
      </c>
      <c r="J87" s="346">
        <f>BK87</f>
        <v>0</v>
      </c>
      <c r="L87" s="39"/>
      <c r="M87" s="74"/>
      <c r="N87" s="66"/>
      <c r="O87" s="66"/>
      <c r="P87" s="149">
        <f>P88+P203+P224</f>
        <v>0</v>
      </c>
      <c r="Q87" s="66"/>
      <c r="R87" s="149">
        <f>R88+R203+R224</f>
        <v>183.53273463000002</v>
      </c>
      <c r="S87" s="66"/>
      <c r="T87" s="150">
        <f>T88+T203+T224</f>
        <v>120.44177800000001</v>
      </c>
      <c r="AT87" s="22" t="s">
        <v>70</v>
      </c>
      <c r="AU87" s="22" t="s">
        <v>89</v>
      </c>
      <c r="BK87" s="151">
        <f>BK88+BK203+BK224</f>
        <v>0</v>
      </c>
    </row>
    <row r="88" spans="2:65" s="10" customFormat="1" ht="37.35" customHeight="1">
      <c r="B88" s="152"/>
      <c r="D88" s="153" t="s">
        <v>70</v>
      </c>
      <c r="E88" s="154" t="s">
        <v>121</v>
      </c>
      <c r="F88" s="154" t="s">
        <v>122</v>
      </c>
      <c r="I88" s="155"/>
      <c r="J88" s="347">
        <f>BK88</f>
        <v>0</v>
      </c>
      <c r="L88" s="152"/>
      <c r="M88" s="156"/>
      <c r="N88" s="157"/>
      <c r="O88" s="157"/>
      <c r="P88" s="158">
        <f>P89+P102+P107+P115+P135+P143+P177+P196+P201</f>
        <v>0</v>
      </c>
      <c r="Q88" s="157"/>
      <c r="R88" s="158">
        <f>R89+R102+R107+R115+R135+R143+R177+R196+R201</f>
        <v>183.06230543000001</v>
      </c>
      <c r="S88" s="157"/>
      <c r="T88" s="159">
        <f>T89+T102+T107+T115+T135+T143+T177+T196+T201</f>
        <v>105.27064200000001</v>
      </c>
      <c r="AR88" s="153" t="s">
        <v>76</v>
      </c>
      <c r="AT88" s="160" t="s">
        <v>70</v>
      </c>
      <c r="AU88" s="160" t="s">
        <v>71</v>
      </c>
      <c r="AY88" s="153" t="s">
        <v>123</v>
      </c>
      <c r="BK88" s="161">
        <f>BK89+BK102+BK107+BK115+BK135+BK143+BK177+BK196+BK201</f>
        <v>0</v>
      </c>
    </row>
    <row r="89" spans="2:65" s="10" customFormat="1" ht="19.899999999999999" customHeight="1">
      <c r="B89" s="152"/>
      <c r="D89" s="153" t="s">
        <v>70</v>
      </c>
      <c r="E89" s="162" t="s">
        <v>76</v>
      </c>
      <c r="F89" s="162" t="s">
        <v>124</v>
      </c>
      <c r="I89" s="155"/>
      <c r="J89" s="348">
        <f>BK89</f>
        <v>0</v>
      </c>
      <c r="L89" s="152"/>
      <c r="M89" s="156"/>
      <c r="N89" s="157"/>
      <c r="O89" s="157"/>
      <c r="P89" s="158">
        <f>SUM(P90:P101)</f>
        <v>0</v>
      </c>
      <c r="Q89" s="157"/>
      <c r="R89" s="158">
        <f>SUM(R90:R101)</f>
        <v>0</v>
      </c>
      <c r="S89" s="157"/>
      <c r="T89" s="159">
        <f>SUM(T90:T101)</f>
        <v>0</v>
      </c>
      <c r="AR89" s="153" t="s">
        <v>76</v>
      </c>
      <c r="AT89" s="160" t="s">
        <v>70</v>
      </c>
      <c r="AU89" s="160" t="s">
        <v>76</v>
      </c>
      <c r="AY89" s="153" t="s">
        <v>123</v>
      </c>
      <c r="BK89" s="161">
        <f>SUM(BK90:BK101)</f>
        <v>0</v>
      </c>
    </row>
    <row r="90" spans="2:65" s="1" customFormat="1" ht="25.5" customHeight="1">
      <c r="B90" s="163"/>
      <c r="C90" s="320" t="s">
        <v>76</v>
      </c>
      <c r="D90" s="320" t="s">
        <v>125</v>
      </c>
      <c r="E90" s="321" t="s">
        <v>126</v>
      </c>
      <c r="F90" s="322" t="s">
        <v>127</v>
      </c>
      <c r="G90" s="323" t="s">
        <v>128</v>
      </c>
      <c r="H90" s="324">
        <v>11.259</v>
      </c>
      <c r="I90" s="164"/>
      <c r="J90" s="349">
        <f>ROUND(I90*H90,2)</f>
        <v>0</v>
      </c>
      <c r="K90" s="322" t="s">
        <v>129</v>
      </c>
      <c r="L90" s="39"/>
      <c r="M90" s="165" t="s">
        <v>5</v>
      </c>
      <c r="N90" s="166" t="s">
        <v>42</v>
      </c>
      <c r="O90" s="40"/>
      <c r="P90" s="167">
        <f>O90*H90</f>
        <v>0</v>
      </c>
      <c r="Q90" s="167">
        <v>0</v>
      </c>
      <c r="R90" s="167">
        <f>Q90*H90</f>
        <v>0</v>
      </c>
      <c r="S90" s="167">
        <v>0</v>
      </c>
      <c r="T90" s="168">
        <f>S90*H90</f>
        <v>0</v>
      </c>
      <c r="AR90" s="22" t="s">
        <v>130</v>
      </c>
      <c r="AT90" s="22" t="s">
        <v>125</v>
      </c>
      <c r="AU90" s="22" t="s">
        <v>83</v>
      </c>
      <c r="AY90" s="22" t="s">
        <v>123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22" t="s">
        <v>76</v>
      </c>
      <c r="BK90" s="169">
        <f>ROUND(I90*H90,2)</f>
        <v>0</v>
      </c>
      <c r="BL90" s="22" t="s">
        <v>130</v>
      </c>
      <c r="BM90" s="22" t="s">
        <v>131</v>
      </c>
    </row>
    <row r="91" spans="2:65" s="11" customFormat="1">
      <c r="B91" s="170"/>
      <c r="C91" s="325"/>
      <c r="D91" s="326" t="s">
        <v>132</v>
      </c>
      <c r="E91" s="327" t="s">
        <v>5</v>
      </c>
      <c r="F91" s="328" t="s">
        <v>133</v>
      </c>
      <c r="G91" s="325"/>
      <c r="H91" s="329">
        <v>11.259</v>
      </c>
      <c r="I91" s="172"/>
      <c r="J91" s="325"/>
      <c r="K91" s="325"/>
      <c r="L91" s="170"/>
      <c r="M91" s="173"/>
      <c r="N91" s="174"/>
      <c r="O91" s="174"/>
      <c r="P91" s="174"/>
      <c r="Q91" s="174"/>
      <c r="R91" s="174"/>
      <c r="S91" s="174"/>
      <c r="T91" s="175"/>
      <c r="AT91" s="171" t="s">
        <v>132</v>
      </c>
      <c r="AU91" s="171" t="s">
        <v>83</v>
      </c>
      <c r="AV91" s="11" t="s">
        <v>83</v>
      </c>
      <c r="AW91" s="11" t="s">
        <v>35</v>
      </c>
      <c r="AX91" s="11" t="s">
        <v>76</v>
      </c>
      <c r="AY91" s="171" t="s">
        <v>123</v>
      </c>
    </row>
    <row r="92" spans="2:65" s="1" customFormat="1" ht="38.25" customHeight="1">
      <c r="B92" s="163"/>
      <c r="C92" s="320" t="s">
        <v>134</v>
      </c>
      <c r="D92" s="320" t="s">
        <v>125</v>
      </c>
      <c r="E92" s="321" t="s">
        <v>135</v>
      </c>
      <c r="F92" s="322" t="s">
        <v>136</v>
      </c>
      <c r="G92" s="323" t="s">
        <v>137</v>
      </c>
      <c r="H92" s="324">
        <v>17.166</v>
      </c>
      <c r="I92" s="164"/>
      <c r="J92" s="349">
        <f>ROUND(I92*H92,2)</f>
        <v>0</v>
      </c>
      <c r="K92" s="322" t="s">
        <v>129</v>
      </c>
      <c r="L92" s="39"/>
      <c r="M92" s="165" t="s">
        <v>5</v>
      </c>
      <c r="N92" s="166" t="s">
        <v>42</v>
      </c>
      <c r="O92" s="40"/>
      <c r="P92" s="167">
        <f>O92*H92</f>
        <v>0</v>
      </c>
      <c r="Q92" s="167">
        <v>0</v>
      </c>
      <c r="R92" s="167">
        <f>Q92*H92</f>
        <v>0</v>
      </c>
      <c r="S92" s="167">
        <v>0</v>
      </c>
      <c r="T92" s="168">
        <f>S92*H92</f>
        <v>0</v>
      </c>
      <c r="AR92" s="22" t="s">
        <v>130</v>
      </c>
      <c r="AT92" s="22" t="s">
        <v>125</v>
      </c>
      <c r="AU92" s="22" t="s">
        <v>83</v>
      </c>
      <c r="AY92" s="22" t="s">
        <v>123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22" t="s">
        <v>76</v>
      </c>
      <c r="BK92" s="169">
        <f>ROUND(I92*H92,2)</f>
        <v>0</v>
      </c>
      <c r="BL92" s="22" t="s">
        <v>130</v>
      </c>
      <c r="BM92" s="22" t="s">
        <v>138</v>
      </c>
    </row>
    <row r="93" spans="2:65" s="11" customFormat="1">
      <c r="B93" s="170"/>
      <c r="C93" s="325"/>
      <c r="D93" s="326" t="s">
        <v>132</v>
      </c>
      <c r="E93" s="327" t="s">
        <v>5</v>
      </c>
      <c r="F93" s="328" t="s">
        <v>139</v>
      </c>
      <c r="G93" s="325"/>
      <c r="H93" s="329">
        <v>7.11</v>
      </c>
      <c r="I93" s="172"/>
      <c r="J93" s="325"/>
      <c r="K93" s="325"/>
      <c r="L93" s="170"/>
      <c r="M93" s="173"/>
      <c r="N93" s="174"/>
      <c r="O93" s="174"/>
      <c r="P93" s="174"/>
      <c r="Q93" s="174"/>
      <c r="R93" s="174"/>
      <c r="S93" s="174"/>
      <c r="T93" s="175"/>
      <c r="AT93" s="171" t="s">
        <v>132</v>
      </c>
      <c r="AU93" s="171" t="s">
        <v>83</v>
      </c>
      <c r="AV93" s="11" t="s">
        <v>83</v>
      </c>
      <c r="AW93" s="11" t="s">
        <v>35</v>
      </c>
      <c r="AX93" s="11" t="s">
        <v>71</v>
      </c>
      <c r="AY93" s="171" t="s">
        <v>123</v>
      </c>
    </row>
    <row r="94" spans="2:65" s="11" customFormat="1">
      <c r="B94" s="170"/>
      <c r="C94" s="325"/>
      <c r="D94" s="326" t="s">
        <v>132</v>
      </c>
      <c r="E94" s="327" t="s">
        <v>5</v>
      </c>
      <c r="F94" s="328" t="s">
        <v>140</v>
      </c>
      <c r="G94" s="325"/>
      <c r="H94" s="329">
        <v>10.055999999999999</v>
      </c>
      <c r="I94" s="172"/>
      <c r="J94" s="325"/>
      <c r="K94" s="325"/>
      <c r="L94" s="170"/>
      <c r="M94" s="173"/>
      <c r="N94" s="174"/>
      <c r="O94" s="174"/>
      <c r="P94" s="174"/>
      <c r="Q94" s="174"/>
      <c r="R94" s="174"/>
      <c r="S94" s="174"/>
      <c r="T94" s="175"/>
      <c r="AT94" s="171" t="s">
        <v>132</v>
      </c>
      <c r="AU94" s="171" t="s">
        <v>83</v>
      </c>
      <c r="AV94" s="11" t="s">
        <v>83</v>
      </c>
      <c r="AW94" s="11" t="s">
        <v>35</v>
      </c>
      <c r="AX94" s="11" t="s">
        <v>71</v>
      </c>
      <c r="AY94" s="171" t="s">
        <v>123</v>
      </c>
    </row>
    <row r="95" spans="2:65" s="12" customFormat="1">
      <c r="B95" s="176"/>
      <c r="C95" s="330"/>
      <c r="D95" s="326" t="s">
        <v>132</v>
      </c>
      <c r="E95" s="331" t="s">
        <v>5</v>
      </c>
      <c r="F95" s="332" t="s">
        <v>141</v>
      </c>
      <c r="G95" s="330"/>
      <c r="H95" s="333">
        <v>17.166</v>
      </c>
      <c r="I95" s="178"/>
      <c r="J95" s="330"/>
      <c r="K95" s="330"/>
      <c r="L95" s="176"/>
      <c r="M95" s="179"/>
      <c r="N95" s="180"/>
      <c r="O95" s="180"/>
      <c r="P95" s="180"/>
      <c r="Q95" s="180"/>
      <c r="R95" s="180"/>
      <c r="S95" s="180"/>
      <c r="T95" s="181"/>
      <c r="AT95" s="177" t="s">
        <v>132</v>
      </c>
      <c r="AU95" s="177" t="s">
        <v>83</v>
      </c>
      <c r="AV95" s="12" t="s">
        <v>130</v>
      </c>
      <c r="AW95" s="12" t="s">
        <v>35</v>
      </c>
      <c r="AX95" s="12" t="s">
        <v>76</v>
      </c>
      <c r="AY95" s="177" t="s">
        <v>123</v>
      </c>
    </row>
    <row r="96" spans="2:65" s="1" customFormat="1" ht="38.25" customHeight="1">
      <c r="B96" s="163"/>
      <c r="C96" s="320" t="s">
        <v>142</v>
      </c>
      <c r="D96" s="320" t="s">
        <v>125</v>
      </c>
      <c r="E96" s="321" t="s">
        <v>143</v>
      </c>
      <c r="F96" s="322" t="s">
        <v>144</v>
      </c>
      <c r="G96" s="323" t="s">
        <v>137</v>
      </c>
      <c r="H96" s="324">
        <v>17.166</v>
      </c>
      <c r="I96" s="164"/>
      <c r="J96" s="349">
        <f>ROUND(I96*H96,2)</f>
        <v>0</v>
      </c>
      <c r="K96" s="322" t="s">
        <v>129</v>
      </c>
      <c r="L96" s="39"/>
      <c r="M96" s="165" t="s">
        <v>5</v>
      </c>
      <c r="N96" s="166" t="s">
        <v>42</v>
      </c>
      <c r="O96" s="40"/>
      <c r="P96" s="167">
        <f>O96*H96</f>
        <v>0</v>
      </c>
      <c r="Q96" s="167">
        <v>0</v>
      </c>
      <c r="R96" s="167">
        <f>Q96*H96</f>
        <v>0</v>
      </c>
      <c r="S96" s="167">
        <v>0</v>
      </c>
      <c r="T96" s="168">
        <f>S96*H96</f>
        <v>0</v>
      </c>
      <c r="AR96" s="22" t="s">
        <v>130</v>
      </c>
      <c r="AT96" s="22" t="s">
        <v>125</v>
      </c>
      <c r="AU96" s="22" t="s">
        <v>83</v>
      </c>
      <c r="AY96" s="22" t="s">
        <v>123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22" t="s">
        <v>76</v>
      </c>
      <c r="BK96" s="169">
        <f>ROUND(I96*H96,2)</f>
        <v>0</v>
      </c>
      <c r="BL96" s="22" t="s">
        <v>130</v>
      </c>
      <c r="BM96" s="22" t="s">
        <v>145</v>
      </c>
    </row>
    <row r="97" spans="2:65" s="1" customFormat="1" ht="38.25" customHeight="1">
      <c r="B97" s="163"/>
      <c r="C97" s="320" t="s">
        <v>146</v>
      </c>
      <c r="D97" s="320" t="s">
        <v>125</v>
      </c>
      <c r="E97" s="321" t="s">
        <v>147</v>
      </c>
      <c r="F97" s="322" t="s">
        <v>148</v>
      </c>
      <c r="G97" s="323" t="s">
        <v>137</v>
      </c>
      <c r="H97" s="324">
        <v>17.166</v>
      </c>
      <c r="I97" s="164"/>
      <c r="J97" s="349">
        <f>ROUND(I97*H97,2)</f>
        <v>0</v>
      </c>
      <c r="K97" s="322" t="s">
        <v>129</v>
      </c>
      <c r="L97" s="39"/>
      <c r="M97" s="165" t="s">
        <v>5</v>
      </c>
      <c r="N97" s="166" t="s">
        <v>42</v>
      </c>
      <c r="O97" s="40"/>
      <c r="P97" s="167">
        <f>O97*H97</f>
        <v>0</v>
      </c>
      <c r="Q97" s="167">
        <v>0</v>
      </c>
      <c r="R97" s="167">
        <f>Q97*H97</f>
        <v>0</v>
      </c>
      <c r="S97" s="167">
        <v>0</v>
      </c>
      <c r="T97" s="168">
        <f>S97*H97</f>
        <v>0</v>
      </c>
      <c r="AR97" s="22" t="s">
        <v>130</v>
      </c>
      <c r="AT97" s="22" t="s">
        <v>125</v>
      </c>
      <c r="AU97" s="22" t="s">
        <v>83</v>
      </c>
      <c r="AY97" s="22" t="s">
        <v>123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22" t="s">
        <v>76</v>
      </c>
      <c r="BK97" s="169">
        <f>ROUND(I97*H97,2)</f>
        <v>0</v>
      </c>
      <c r="BL97" s="22" t="s">
        <v>130</v>
      </c>
      <c r="BM97" s="22" t="s">
        <v>149</v>
      </c>
    </row>
    <row r="98" spans="2:65" s="1" customFormat="1" ht="25.5" customHeight="1">
      <c r="B98" s="163"/>
      <c r="C98" s="320" t="s">
        <v>150</v>
      </c>
      <c r="D98" s="320" t="s">
        <v>125</v>
      </c>
      <c r="E98" s="321" t="s">
        <v>151</v>
      </c>
      <c r="F98" s="322" t="s">
        <v>152</v>
      </c>
      <c r="G98" s="323" t="s">
        <v>137</v>
      </c>
      <c r="H98" s="324">
        <v>17.166</v>
      </c>
      <c r="I98" s="164"/>
      <c r="J98" s="349">
        <f>ROUND(I98*H98,2)</f>
        <v>0</v>
      </c>
      <c r="K98" s="322" t="s">
        <v>129</v>
      </c>
      <c r="L98" s="39"/>
      <c r="M98" s="165" t="s">
        <v>5</v>
      </c>
      <c r="N98" s="166" t="s">
        <v>42</v>
      </c>
      <c r="O98" s="40"/>
      <c r="P98" s="167">
        <f>O98*H98</f>
        <v>0</v>
      </c>
      <c r="Q98" s="167">
        <v>0</v>
      </c>
      <c r="R98" s="167">
        <f>Q98*H98</f>
        <v>0</v>
      </c>
      <c r="S98" s="167">
        <v>0</v>
      </c>
      <c r="T98" s="168">
        <f>S98*H98</f>
        <v>0</v>
      </c>
      <c r="AR98" s="22" t="s">
        <v>130</v>
      </c>
      <c r="AT98" s="22" t="s">
        <v>125</v>
      </c>
      <c r="AU98" s="22" t="s">
        <v>83</v>
      </c>
      <c r="AY98" s="22" t="s">
        <v>123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22" t="s">
        <v>76</v>
      </c>
      <c r="BK98" s="169">
        <f>ROUND(I98*H98,2)</f>
        <v>0</v>
      </c>
      <c r="BL98" s="22" t="s">
        <v>130</v>
      </c>
      <c r="BM98" s="22" t="s">
        <v>153</v>
      </c>
    </row>
    <row r="99" spans="2:65" s="1" customFormat="1" ht="16.5" customHeight="1">
      <c r="B99" s="163"/>
      <c r="C99" s="320" t="s">
        <v>154</v>
      </c>
      <c r="D99" s="320" t="s">
        <v>125</v>
      </c>
      <c r="E99" s="321" t="s">
        <v>155</v>
      </c>
      <c r="F99" s="322" t="s">
        <v>156</v>
      </c>
      <c r="G99" s="323" t="s">
        <v>137</v>
      </c>
      <c r="H99" s="324">
        <v>17.166</v>
      </c>
      <c r="I99" s="164"/>
      <c r="J99" s="349">
        <f>ROUND(I99*H99,2)</f>
        <v>0</v>
      </c>
      <c r="K99" s="322" t="s">
        <v>129</v>
      </c>
      <c r="L99" s="39"/>
      <c r="M99" s="165" t="s">
        <v>5</v>
      </c>
      <c r="N99" s="166" t="s">
        <v>42</v>
      </c>
      <c r="O99" s="40"/>
      <c r="P99" s="167">
        <f>O99*H99</f>
        <v>0</v>
      </c>
      <c r="Q99" s="167">
        <v>0</v>
      </c>
      <c r="R99" s="167">
        <f>Q99*H99</f>
        <v>0</v>
      </c>
      <c r="S99" s="167">
        <v>0</v>
      </c>
      <c r="T99" s="168">
        <f>S99*H99</f>
        <v>0</v>
      </c>
      <c r="AR99" s="22" t="s">
        <v>130</v>
      </c>
      <c r="AT99" s="22" t="s">
        <v>125</v>
      </c>
      <c r="AU99" s="22" t="s">
        <v>83</v>
      </c>
      <c r="AY99" s="22" t="s">
        <v>123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22" t="s">
        <v>76</v>
      </c>
      <c r="BK99" s="169">
        <f>ROUND(I99*H99,2)</f>
        <v>0</v>
      </c>
      <c r="BL99" s="22" t="s">
        <v>130</v>
      </c>
      <c r="BM99" s="22" t="s">
        <v>157</v>
      </c>
    </row>
    <row r="100" spans="2:65" s="1" customFormat="1" ht="16.5" customHeight="1">
      <c r="B100" s="163"/>
      <c r="C100" s="320" t="s">
        <v>158</v>
      </c>
      <c r="D100" s="320" t="s">
        <v>125</v>
      </c>
      <c r="E100" s="321" t="s">
        <v>159</v>
      </c>
      <c r="F100" s="322" t="s">
        <v>160</v>
      </c>
      <c r="G100" s="323" t="s">
        <v>161</v>
      </c>
      <c r="H100" s="324">
        <v>30.899000000000001</v>
      </c>
      <c r="I100" s="164"/>
      <c r="J100" s="349">
        <f>ROUND(I100*H100,2)</f>
        <v>0</v>
      </c>
      <c r="K100" s="322" t="s">
        <v>129</v>
      </c>
      <c r="L100" s="39"/>
      <c r="M100" s="165" t="s">
        <v>5</v>
      </c>
      <c r="N100" s="166" t="s">
        <v>42</v>
      </c>
      <c r="O100" s="40"/>
      <c r="P100" s="167">
        <f>O100*H100</f>
        <v>0</v>
      </c>
      <c r="Q100" s="167">
        <v>0</v>
      </c>
      <c r="R100" s="167">
        <f>Q100*H100</f>
        <v>0</v>
      </c>
      <c r="S100" s="167">
        <v>0</v>
      </c>
      <c r="T100" s="168">
        <f>S100*H100</f>
        <v>0</v>
      </c>
      <c r="AR100" s="22" t="s">
        <v>130</v>
      </c>
      <c r="AT100" s="22" t="s">
        <v>125</v>
      </c>
      <c r="AU100" s="22" t="s">
        <v>83</v>
      </c>
      <c r="AY100" s="22" t="s">
        <v>123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22" t="s">
        <v>76</v>
      </c>
      <c r="BK100" s="169">
        <f>ROUND(I100*H100,2)</f>
        <v>0</v>
      </c>
      <c r="BL100" s="22" t="s">
        <v>130</v>
      </c>
      <c r="BM100" s="22" t="s">
        <v>162</v>
      </c>
    </row>
    <row r="101" spans="2:65" s="11" customFormat="1">
      <c r="B101" s="170"/>
      <c r="C101" s="325"/>
      <c r="D101" s="326" t="s">
        <v>132</v>
      </c>
      <c r="E101" s="327" t="s">
        <v>5</v>
      </c>
      <c r="F101" s="328" t="s">
        <v>163</v>
      </c>
      <c r="G101" s="325"/>
      <c r="H101" s="329">
        <v>30.899000000000001</v>
      </c>
      <c r="I101" s="172"/>
      <c r="J101" s="325"/>
      <c r="K101" s="325"/>
      <c r="L101" s="170"/>
      <c r="M101" s="173"/>
      <c r="N101" s="174"/>
      <c r="O101" s="174"/>
      <c r="P101" s="174"/>
      <c r="Q101" s="174"/>
      <c r="R101" s="174"/>
      <c r="S101" s="174"/>
      <c r="T101" s="175"/>
      <c r="AT101" s="171" t="s">
        <v>132</v>
      </c>
      <c r="AU101" s="171" t="s">
        <v>83</v>
      </c>
      <c r="AV101" s="11" t="s">
        <v>83</v>
      </c>
      <c r="AW101" s="11" t="s">
        <v>35</v>
      </c>
      <c r="AX101" s="11" t="s">
        <v>76</v>
      </c>
      <c r="AY101" s="171" t="s">
        <v>123</v>
      </c>
    </row>
    <row r="102" spans="2:65" s="10" customFormat="1" ht="29.85" customHeight="1">
      <c r="B102" s="152"/>
      <c r="C102" s="334"/>
      <c r="D102" s="335" t="s">
        <v>70</v>
      </c>
      <c r="E102" s="336" t="s">
        <v>83</v>
      </c>
      <c r="F102" s="336" t="s">
        <v>164</v>
      </c>
      <c r="G102" s="334"/>
      <c r="H102" s="334"/>
      <c r="I102" s="155"/>
      <c r="J102" s="348">
        <f>BK102</f>
        <v>0</v>
      </c>
      <c r="K102" s="334"/>
      <c r="L102" s="152"/>
      <c r="M102" s="156"/>
      <c r="N102" s="157"/>
      <c r="O102" s="157"/>
      <c r="P102" s="158">
        <f>SUM(P103:P106)</f>
        <v>0</v>
      </c>
      <c r="Q102" s="157"/>
      <c r="R102" s="158">
        <f>SUM(R103:R106)</f>
        <v>37.041840000000008</v>
      </c>
      <c r="S102" s="157"/>
      <c r="T102" s="159">
        <f>SUM(T103:T106)</f>
        <v>0</v>
      </c>
      <c r="AR102" s="153" t="s">
        <v>76</v>
      </c>
      <c r="AT102" s="160" t="s">
        <v>70</v>
      </c>
      <c r="AU102" s="160" t="s">
        <v>76</v>
      </c>
      <c r="AY102" s="153" t="s">
        <v>123</v>
      </c>
      <c r="BK102" s="161">
        <f>SUM(BK103:BK106)</f>
        <v>0</v>
      </c>
    </row>
    <row r="103" spans="2:65" s="1" customFormat="1" ht="16.5" customHeight="1">
      <c r="B103" s="163"/>
      <c r="C103" s="320" t="s">
        <v>165</v>
      </c>
      <c r="D103" s="320" t="s">
        <v>125</v>
      </c>
      <c r="E103" s="321" t="s">
        <v>166</v>
      </c>
      <c r="F103" s="322" t="s">
        <v>167</v>
      </c>
      <c r="G103" s="323" t="s">
        <v>137</v>
      </c>
      <c r="H103" s="324">
        <v>17.149000000000001</v>
      </c>
      <c r="I103" s="164"/>
      <c r="J103" s="349">
        <f>ROUND(I103*H103,2)</f>
        <v>0</v>
      </c>
      <c r="K103" s="322" t="s">
        <v>129</v>
      </c>
      <c r="L103" s="39"/>
      <c r="M103" s="165" t="s">
        <v>5</v>
      </c>
      <c r="N103" s="166" t="s">
        <v>42</v>
      </c>
      <c r="O103" s="40"/>
      <c r="P103" s="167">
        <f>O103*H103</f>
        <v>0</v>
      </c>
      <c r="Q103" s="167">
        <v>2.16</v>
      </c>
      <c r="R103" s="167">
        <f>Q103*H103</f>
        <v>37.041840000000008</v>
      </c>
      <c r="S103" s="167">
        <v>0</v>
      </c>
      <c r="T103" s="168">
        <f>S103*H103</f>
        <v>0</v>
      </c>
      <c r="AR103" s="22" t="s">
        <v>130</v>
      </c>
      <c r="AT103" s="22" t="s">
        <v>125</v>
      </c>
      <c r="AU103" s="22" t="s">
        <v>83</v>
      </c>
      <c r="AY103" s="22" t="s">
        <v>123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22" t="s">
        <v>76</v>
      </c>
      <c r="BK103" s="169">
        <f>ROUND(I103*H103,2)</f>
        <v>0</v>
      </c>
      <c r="BL103" s="22" t="s">
        <v>130</v>
      </c>
      <c r="BM103" s="22" t="s">
        <v>168</v>
      </c>
    </row>
    <row r="104" spans="2:65" s="11" customFormat="1">
      <c r="B104" s="170"/>
      <c r="C104" s="325"/>
      <c r="D104" s="326" t="s">
        <v>132</v>
      </c>
      <c r="E104" s="327" t="s">
        <v>5</v>
      </c>
      <c r="F104" s="328" t="s">
        <v>169</v>
      </c>
      <c r="G104" s="325"/>
      <c r="H104" s="329">
        <v>5.5460000000000003</v>
      </c>
      <c r="I104" s="172"/>
      <c r="J104" s="325"/>
      <c r="K104" s="325"/>
      <c r="L104" s="170"/>
      <c r="M104" s="173"/>
      <c r="N104" s="174"/>
      <c r="O104" s="174"/>
      <c r="P104" s="174"/>
      <c r="Q104" s="174"/>
      <c r="R104" s="174"/>
      <c r="S104" s="174"/>
      <c r="T104" s="175"/>
      <c r="AT104" s="171" t="s">
        <v>132</v>
      </c>
      <c r="AU104" s="171" t="s">
        <v>83</v>
      </c>
      <c r="AV104" s="11" t="s">
        <v>83</v>
      </c>
      <c r="AW104" s="11" t="s">
        <v>35</v>
      </c>
      <c r="AX104" s="11" t="s">
        <v>71</v>
      </c>
      <c r="AY104" s="171" t="s">
        <v>123</v>
      </c>
    </row>
    <row r="105" spans="2:65" s="11" customFormat="1">
      <c r="B105" s="170"/>
      <c r="C105" s="325"/>
      <c r="D105" s="326" t="s">
        <v>132</v>
      </c>
      <c r="E105" s="327" t="s">
        <v>5</v>
      </c>
      <c r="F105" s="328" t="s">
        <v>170</v>
      </c>
      <c r="G105" s="325"/>
      <c r="H105" s="329">
        <v>11.603</v>
      </c>
      <c r="I105" s="172"/>
      <c r="J105" s="325"/>
      <c r="K105" s="325"/>
      <c r="L105" s="170"/>
      <c r="M105" s="173"/>
      <c r="N105" s="174"/>
      <c r="O105" s="174"/>
      <c r="P105" s="174"/>
      <c r="Q105" s="174"/>
      <c r="R105" s="174"/>
      <c r="S105" s="174"/>
      <c r="T105" s="175"/>
      <c r="AT105" s="171" t="s">
        <v>132</v>
      </c>
      <c r="AU105" s="171" t="s">
        <v>83</v>
      </c>
      <c r="AV105" s="11" t="s">
        <v>83</v>
      </c>
      <c r="AW105" s="11" t="s">
        <v>35</v>
      </c>
      <c r="AX105" s="11" t="s">
        <v>71</v>
      </c>
      <c r="AY105" s="171" t="s">
        <v>123</v>
      </c>
    </row>
    <row r="106" spans="2:65" s="12" customFormat="1">
      <c r="B106" s="176"/>
      <c r="C106" s="330"/>
      <c r="D106" s="326" t="s">
        <v>132</v>
      </c>
      <c r="E106" s="331" t="s">
        <v>5</v>
      </c>
      <c r="F106" s="332" t="s">
        <v>141</v>
      </c>
      <c r="G106" s="330"/>
      <c r="H106" s="333">
        <v>17.149000000000001</v>
      </c>
      <c r="I106" s="178"/>
      <c r="J106" s="330"/>
      <c r="K106" s="330"/>
      <c r="L106" s="176"/>
      <c r="M106" s="179"/>
      <c r="N106" s="180"/>
      <c r="O106" s="180"/>
      <c r="P106" s="180"/>
      <c r="Q106" s="180"/>
      <c r="R106" s="180"/>
      <c r="S106" s="180"/>
      <c r="T106" s="181"/>
      <c r="AT106" s="177" t="s">
        <v>132</v>
      </c>
      <c r="AU106" s="177" t="s">
        <v>83</v>
      </c>
      <c r="AV106" s="12" t="s">
        <v>130</v>
      </c>
      <c r="AW106" s="12" t="s">
        <v>35</v>
      </c>
      <c r="AX106" s="12" t="s">
        <v>76</v>
      </c>
      <c r="AY106" s="177" t="s">
        <v>123</v>
      </c>
    </row>
    <row r="107" spans="2:65" s="10" customFormat="1" ht="29.85" customHeight="1">
      <c r="B107" s="152"/>
      <c r="C107" s="334"/>
      <c r="D107" s="335" t="s">
        <v>70</v>
      </c>
      <c r="E107" s="336" t="s">
        <v>171</v>
      </c>
      <c r="F107" s="336" t="s">
        <v>172</v>
      </c>
      <c r="G107" s="334"/>
      <c r="H107" s="334"/>
      <c r="I107" s="155"/>
      <c r="J107" s="348">
        <f>BK107</f>
        <v>0</v>
      </c>
      <c r="K107" s="334"/>
      <c r="L107" s="152"/>
      <c r="M107" s="156"/>
      <c r="N107" s="157"/>
      <c r="O107" s="157"/>
      <c r="P107" s="158">
        <f>SUM(P108:P114)</f>
        <v>0</v>
      </c>
      <c r="Q107" s="157"/>
      <c r="R107" s="158">
        <f>SUM(R108:R114)</f>
        <v>3.6177036</v>
      </c>
      <c r="S107" s="157"/>
      <c r="T107" s="159">
        <f>SUM(T108:T114)</f>
        <v>0</v>
      </c>
      <c r="AR107" s="153" t="s">
        <v>76</v>
      </c>
      <c r="AT107" s="160" t="s">
        <v>70</v>
      </c>
      <c r="AU107" s="160" t="s">
        <v>76</v>
      </c>
      <c r="AY107" s="153" t="s">
        <v>123</v>
      </c>
      <c r="BK107" s="161">
        <f>SUM(BK108:BK114)</f>
        <v>0</v>
      </c>
    </row>
    <row r="108" spans="2:65" s="1" customFormat="1" ht="38.25" customHeight="1">
      <c r="B108" s="163"/>
      <c r="C108" s="320" t="s">
        <v>173</v>
      </c>
      <c r="D108" s="320" t="s">
        <v>125</v>
      </c>
      <c r="E108" s="321" t="s">
        <v>174</v>
      </c>
      <c r="F108" s="322" t="s">
        <v>175</v>
      </c>
      <c r="G108" s="323" t="s">
        <v>176</v>
      </c>
      <c r="H108" s="324">
        <v>39.119999999999997</v>
      </c>
      <c r="I108" s="164"/>
      <c r="J108" s="349">
        <f>ROUND(I108*H108,2)</f>
        <v>0</v>
      </c>
      <c r="K108" s="322" t="s">
        <v>5</v>
      </c>
      <c r="L108" s="39"/>
      <c r="M108" s="165" t="s">
        <v>5</v>
      </c>
      <c r="N108" s="166" t="s">
        <v>42</v>
      </c>
      <c r="O108" s="40"/>
      <c r="P108" s="167">
        <f>O108*H108</f>
        <v>0</v>
      </c>
      <c r="Q108" s="167">
        <v>3.6400000000000002E-2</v>
      </c>
      <c r="R108" s="167">
        <f>Q108*H108</f>
        <v>1.4239679999999999</v>
      </c>
      <c r="S108" s="167">
        <v>0</v>
      </c>
      <c r="T108" s="168">
        <f>S108*H108</f>
        <v>0</v>
      </c>
      <c r="AR108" s="22" t="s">
        <v>130</v>
      </c>
      <c r="AT108" s="22" t="s">
        <v>125</v>
      </c>
      <c r="AU108" s="22" t="s">
        <v>83</v>
      </c>
      <c r="AY108" s="22" t="s">
        <v>123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22" t="s">
        <v>76</v>
      </c>
      <c r="BK108" s="169">
        <f>ROUND(I108*H108,2)</f>
        <v>0</v>
      </c>
      <c r="BL108" s="22" t="s">
        <v>130</v>
      </c>
      <c r="BM108" s="22" t="s">
        <v>177</v>
      </c>
    </row>
    <row r="109" spans="2:65" s="11" customFormat="1">
      <c r="B109" s="170"/>
      <c r="C109" s="325"/>
      <c r="D109" s="326" t="s">
        <v>132</v>
      </c>
      <c r="E109" s="327" t="s">
        <v>5</v>
      </c>
      <c r="F109" s="328" t="s">
        <v>178</v>
      </c>
      <c r="G109" s="325"/>
      <c r="H109" s="329">
        <v>39.119999999999997</v>
      </c>
      <c r="I109" s="172"/>
      <c r="J109" s="325"/>
      <c r="K109" s="325"/>
      <c r="L109" s="170"/>
      <c r="M109" s="173"/>
      <c r="N109" s="174"/>
      <c r="O109" s="174"/>
      <c r="P109" s="174"/>
      <c r="Q109" s="174"/>
      <c r="R109" s="174"/>
      <c r="S109" s="174"/>
      <c r="T109" s="175"/>
      <c r="AT109" s="171" t="s">
        <v>132</v>
      </c>
      <c r="AU109" s="171" t="s">
        <v>83</v>
      </c>
      <c r="AV109" s="11" t="s">
        <v>83</v>
      </c>
      <c r="AW109" s="11" t="s">
        <v>35</v>
      </c>
      <c r="AX109" s="11" t="s">
        <v>76</v>
      </c>
      <c r="AY109" s="171" t="s">
        <v>123</v>
      </c>
    </row>
    <row r="110" spans="2:65" s="1" customFormat="1" ht="38.25" customHeight="1">
      <c r="B110" s="163"/>
      <c r="C110" s="320" t="s">
        <v>179</v>
      </c>
      <c r="D110" s="320" t="s">
        <v>125</v>
      </c>
      <c r="E110" s="321" t="s">
        <v>180</v>
      </c>
      <c r="F110" s="322" t="s">
        <v>181</v>
      </c>
      <c r="G110" s="323" t="s">
        <v>176</v>
      </c>
      <c r="H110" s="324">
        <v>47.34</v>
      </c>
      <c r="I110" s="164"/>
      <c r="J110" s="349">
        <f>ROUND(I110*H110,2)</f>
        <v>0</v>
      </c>
      <c r="K110" s="322" t="s">
        <v>5</v>
      </c>
      <c r="L110" s="39"/>
      <c r="M110" s="165" t="s">
        <v>5</v>
      </c>
      <c r="N110" s="166" t="s">
        <v>42</v>
      </c>
      <c r="O110" s="40"/>
      <c r="P110" s="167">
        <f>O110*H110</f>
        <v>0</v>
      </c>
      <c r="Q110" s="167">
        <v>4.6339999999999999E-2</v>
      </c>
      <c r="R110" s="167">
        <f>Q110*H110</f>
        <v>2.1937356000000001</v>
      </c>
      <c r="S110" s="167">
        <v>0</v>
      </c>
      <c r="T110" s="168">
        <f>S110*H110</f>
        <v>0</v>
      </c>
      <c r="AR110" s="22" t="s">
        <v>130</v>
      </c>
      <c r="AT110" s="22" t="s">
        <v>125</v>
      </c>
      <c r="AU110" s="22" t="s">
        <v>83</v>
      </c>
      <c r="AY110" s="22" t="s">
        <v>123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22" t="s">
        <v>76</v>
      </c>
      <c r="BK110" s="169">
        <f>ROUND(I110*H110,2)</f>
        <v>0</v>
      </c>
      <c r="BL110" s="22" t="s">
        <v>130</v>
      </c>
      <c r="BM110" s="22" t="s">
        <v>182</v>
      </c>
    </row>
    <row r="111" spans="2:65" s="11" customFormat="1">
      <c r="B111" s="170"/>
      <c r="C111" s="325"/>
      <c r="D111" s="326" t="s">
        <v>132</v>
      </c>
      <c r="E111" s="327" t="s">
        <v>5</v>
      </c>
      <c r="F111" s="328" t="s">
        <v>183</v>
      </c>
      <c r="G111" s="325"/>
      <c r="H111" s="329">
        <v>12.95</v>
      </c>
      <c r="I111" s="172"/>
      <c r="J111" s="325"/>
      <c r="K111" s="325"/>
      <c r="L111" s="170"/>
      <c r="M111" s="173"/>
      <c r="N111" s="174"/>
      <c r="O111" s="174"/>
      <c r="P111" s="174"/>
      <c r="Q111" s="174"/>
      <c r="R111" s="174"/>
      <c r="S111" s="174"/>
      <c r="T111" s="175"/>
      <c r="AT111" s="171" t="s">
        <v>132</v>
      </c>
      <c r="AU111" s="171" t="s">
        <v>83</v>
      </c>
      <c r="AV111" s="11" t="s">
        <v>83</v>
      </c>
      <c r="AW111" s="11" t="s">
        <v>35</v>
      </c>
      <c r="AX111" s="11" t="s">
        <v>71</v>
      </c>
      <c r="AY111" s="171" t="s">
        <v>123</v>
      </c>
    </row>
    <row r="112" spans="2:65" s="11" customFormat="1">
      <c r="B112" s="170"/>
      <c r="C112" s="325"/>
      <c r="D112" s="326" t="s">
        <v>132</v>
      </c>
      <c r="E112" s="327" t="s">
        <v>5</v>
      </c>
      <c r="F112" s="328" t="s">
        <v>184</v>
      </c>
      <c r="G112" s="325"/>
      <c r="H112" s="329">
        <v>14.39</v>
      </c>
      <c r="I112" s="172"/>
      <c r="J112" s="325"/>
      <c r="K112" s="325"/>
      <c r="L112" s="170"/>
      <c r="M112" s="173"/>
      <c r="N112" s="174"/>
      <c r="O112" s="174"/>
      <c r="P112" s="174"/>
      <c r="Q112" s="174"/>
      <c r="R112" s="174"/>
      <c r="S112" s="174"/>
      <c r="T112" s="175"/>
      <c r="AT112" s="171" t="s">
        <v>132</v>
      </c>
      <c r="AU112" s="171" t="s">
        <v>83</v>
      </c>
      <c r="AV112" s="11" t="s">
        <v>83</v>
      </c>
      <c r="AW112" s="11" t="s">
        <v>35</v>
      </c>
      <c r="AX112" s="11" t="s">
        <v>71</v>
      </c>
      <c r="AY112" s="171" t="s">
        <v>123</v>
      </c>
    </row>
    <row r="113" spans="2:65" s="11" customFormat="1">
      <c r="B113" s="170"/>
      <c r="C113" s="325"/>
      <c r="D113" s="326" t="s">
        <v>132</v>
      </c>
      <c r="E113" s="327" t="s">
        <v>5</v>
      </c>
      <c r="F113" s="328" t="s">
        <v>185</v>
      </c>
      <c r="G113" s="325"/>
      <c r="H113" s="329">
        <v>20</v>
      </c>
      <c r="I113" s="172"/>
      <c r="J113" s="325"/>
      <c r="K113" s="325"/>
      <c r="L113" s="170"/>
      <c r="M113" s="173"/>
      <c r="N113" s="174"/>
      <c r="O113" s="174"/>
      <c r="P113" s="174"/>
      <c r="Q113" s="174"/>
      <c r="R113" s="174"/>
      <c r="S113" s="174"/>
      <c r="T113" s="175"/>
      <c r="AT113" s="171" t="s">
        <v>132</v>
      </c>
      <c r="AU113" s="171" t="s">
        <v>83</v>
      </c>
      <c r="AV113" s="11" t="s">
        <v>83</v>
      </c>
      <c r="AW113" s="11" t="s">
        <v>35</v>
      </c>
      <c r="AX113" s="11" t="s">
        <v>71</v>
      </c>
      <c r="AY113" s="171" t="s">
        <v>123</v>
      </c>
    </row>
    <row r="114" spans="2:65" s="12" customFormat="1">
      <c r="B114" s="176"/>
      <c r="C114" s="330"/>
      <c r="D114" s="326" t="s">
        <v>132</v>
      </c>
      <c r="E114" s="331" t="s">
        <v>5</v>
      </c>
      <c r="F114" s="332" t="s">
        <v>141</v>
      </c>
      <c r="G114" s="330"/>
      <c r="H114" s="333">
        <v>47.34</v>
      </c>
      <c r="I114" s="178"/>
      <c r="J114" s="330"/>
      <c r="K114" s="330"/>
      <c r="L114" s="176"/>
      <c r="M114" s="179"/>
      <c r="N114" s="180"/>
      <c r="O114" s="180"/>
      <c r="P114" s="180"/>
      <c r="Q114" s="180"/>
      <c r="R114" s="180"/>
      <c r="S114" s="180"/>
      <c r="T114" s="181"/>
      <c r="AT114" s="177" t="s">
        <v>132</v>
      </c>
      <c r="AU114" s="177" t="s">
        <v>83</v>
      </c>
      <c r="AV114" s="12" t="s">
        <v>130</v>
      </c>
      <c r="AW114" s="12" t="s">
        <v>35</v>
      </c>
      <c r="AX114" s="12" t="s">
        <v>76</v>
      </c>
      <c r="AY114" s="177" t="s">
        <v>123</v>
      </c>
    </row>
    <row r="115" spans="2:65" s="10" customFormat="1" ht="29.85" customHeight="1">
      <c r="B115" s="152"/>
      <c r="C115" s="334"/>
      <c r="D115" s="335" t="s">
        <v>70</v>
      </c>
      <c r="E115" s="336" t="s">
        <v>130</v>
      </c>
      <c r="F115" s="336" t="s">
        <v>186</v>
      </c>
      <c r="G115" s="334"/>
      <c r="H115" s="334"/>
      <c r="I115" s="155"/>
      <c r="J115" s="348">
        <f>BK115</f>
        <v>0</v>
      </c>
      <c r="K115" s="334"/>
      <c r="L115" s="152"/>
      <c r="M115" s="156"/>
      <c r="N115" s="157"/>
      <c r="O115" s="157"/>
      <c r="P115" s="158">
        <f>SUM(P116:P134)</f>
        <v>0</v>
      </c>
      <c r="Q115" s="157"/>
      <c r="R115" s="158">
        <f>SUM(R116:R134)</f>
        <v>104.63340758999999</v>
      </c>
      <c r="S115" s="157"/>
      <c r="T115" s="159">
        <f>SUM(T116:T134)</f>
        <v>0</v>
      </c>
      <c r="AR115" s="153" t="s">
        <v>76</v>
      </c>
      <c r="AT115" s="160" t="s">
        <v>70</v>
      </c>
      <c r="AU115" s="160" t="s">
        <v>76</v>
      </c>
      <c r="AY115" s="153" t="s">
        <v>123</v>
      </c>
      <c r="BK115" s="161">
        <f>SUM(BK116:BK134)</f>
        <v>0</v>
      </c>
    </row>
    <row r="116" spans="2:65" s="1" customFormat="1" ht="25.5" customHeight="1">
      <c r="B116" s="163"/>
      <c r="C116" s="320" t="s">
        <v>10</v>
      </c>
      <c r="D116" s="320" t="s">
        <v>125</v>
      </c>
      <c r="E116" s="321" t="s">
        <v>187</v>
      </c>
      <c r="F116" s="322" t="s">
        <v>188</v>
      </c>
      <c r="G116" s="323" t="s">
        <v>137</v>
      </c>
      <c r="H116" s="324">
        <v>28.786999999999999</v>
      </c>
      <c r="I116" s="164"/>
      <c r="J116" s="349">
        <f>ROUND(I116*H116,2)</f>
        <v>0</v>
      </c>
      <c r="K116" s="322" t="s">
        <v>129</v>
      </c>
      <c r="L116" s="39"/>
      <c r="M116" s="165" t="s">
        <v>5</v>
      </c>
      <c r="N116" s="166" t="s">
        <v>42</v>
      </c>
      <c r="O116" s="40"/>
      <c r="P116" s="167">
        <f>O116*H116</f>
        <v>0</v>
      </c>
      <c r="Q116" s="167">
        <v>2.4533700000000001</v>
      </c>
      <c r="R116" s="167">
        <f>Q116*H116</f>
        <v>70.625162189999998</v>
      </c>
      <c r="S116" s="167">
        <v>0</v>
      </c>
      <c r="T116" s="168">
        <f>S116*H116</f>
        <v>0</v>
      </c>
      <c r="AR116" s="22" t="s">
        <v>130</v>
      </c>
      <c r="AT116" s="22" t="s">
        <v>125</v>
      </c>
      <c r="AU116" s="22" t="s">
        <v>83</v>
      </c>
      <c r="AY116" s="22" t="s">
        <v>123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22" t="s">
        <v>76</v>
      </c>
      <c r="BK116" s="169">
        <f>ROUND(I116*H116,2)</f>
        <v>0</v>
      </c>
      <c r="BL116" s="22" t="s">
        <v>130</v>
      </c>
      <c r="BM116" s="22" t="s">
        <v>189</v>
      </c>
    </row>
    <row r="117" spans="2:65" s="11" customFormat="1">
      <c r="B117" s="170"/>
      <c r="C117" s="325"/>
      <c r="D117" s="326" t="s">
        <v>132</v>
      </c>
      <c r="E117" s="327" t="s">
        <v>5</v>
      </c>
      <c r="F117" s="328" t="s">
        <v>190</v>
      </c>
      <c r="G117" s="325"/>
      <c r="H117" s="329">
        <v>15.173999999999999</v>
      </c>
      <c r="I117" s="172"/>
      <c r="J117" s="325"/>
      <c r="K117" s="325"/>
      <c r="L117" s="170"/>
      <c r="M117" s="173"/>
      <c r="N117" s="174"/>
      <c r="O117" s="174"/>
      <c r="P117" s="174"/>
      <c r="Q117" s="174"/>
      <c r="R117" s="174"/>
      <c r="S117" s="174"/>
      <c r="T117" s="175"/>
      <c r="AT117" s="171" t="s">
        <v>132</v>
      </c>
      <c r="AU117" s="171" t="s">
        <v>83</v>
      </c>
      <c r="AV117" s="11" t="s">
        <v>83</v>
      </c>
      <c r="AW117" s="11" t="s">
        <v>35</v>
      </c>
      <c r="AX117" s="11" t="s">
        <v>71</v>
      </c>
      <c r="AY117" s="171" t="s">
        <v>123</v>
      </c>
    </row>
    <row r="118" spans="2:65" s="11" customFormat="1">
      <c r="B118" s="170"/>
      <c r="C118" s="325"/>
      <c r="D118" s="326" t="s">
        <v>132</v>
      </c>
      <c r="E118" s="327" t="s">
        <v>5</v>
      </c>
      <c r="F118" s="328" t="s">
        <v>191</v>
      </c>
      <c r="G118" s="325"/>
      <c r="H118" s="329">
        <v>13.613</v>
      </c>
      <c r="I118" s="172"/>
      <c r="J118" s="325"/>
      <c r="K118" s="325"/>
      <c r="L118" s="170"/>
      <c r="M118" s="173"/>
      <c r="N118" s="174"/>
      <c r="O118" s="174"/>
      <c r="P118" s="174"/>
      <c r="Q118" s="174"/>
      <c r="R118" s="174"/>
      <c r="S118" s="174"/>
      <c r="T118" s="175"/>
      <c r="AT118" s="171" t="s">
        <v>132</v>
      </c>
      <c r="AU118" s="171" t="s">
        <v>83</v>
      </c>
      <c r="AV118" s="11" t="s">
        <v>83</v>
      </c>
      <c r="AW118" s="11" t="s">
        <v>35</v>
      </c>
      <c r="AX118" s="11" t="s">
        <v>71</v>
      </c>
      <c r="AY118" s="171" t="s">
        <v>123</v>
      </c>
    </row>
    <row r="119" spans="2:65" s="12" customFormat="1">
      <c r="B119" s="176"/>
      <c r="C119" s="330"/>
      <c r="D119" s="326" t="s">
        <v>132</v>
      </c>
      <c r="E119" s="331" t="s">
        <v>5</v>
      </c>
      <c r="F119" s="332" t="s">
        <v>141</v>
      </c>
      <c r="G119" s="330"/>
      <c r="H119" s="333">
        <v>28.786999999999999</v>
      </c>
      <c r="I119" s="178"/>
      <c r="J119" s="330"/>
      <c r="K119" s="330"/>
      <c r="L119" s="176"/>
      <c r="M119" s="179"/>
      <c r="N119" s="180"/>
      <c r="O119" s="180"/>
      <c r="P119" s="180"/>
      <c r="Q119" s="180"/>
      <c r="R119" s="180"/>
      <c r="S119" s="180"/>
      <c r="T119" s="181"/>
      <c r="AT119" s="177" t="s">
        <v>132</v>
      </c>
      <c r="AU119" s="177" t="s">
        <v>83</v>
      </c>
      <c r="AV119" s="12" t="s">
        <v>130</v>
      </c>
      <c r="AW119" s="12" t="s">
        <v>35</v>
      </c>
      <c r="AX119" s="12" t="s">
        <v>76</v>
      </c>
      <c r="AY119" s="177" t="s">
        <v>123</v>
      </c>
    </row>
    <row r="120" spans="2:65" s="1" customFormat="1" ht="25.5" customHeight="1">
      <c r="B120" s="163"/>
      <c r="C120" s="320" t="s">
        <v>192</v>
      </c>
      <c r="D120" s="320" t="s">
        <v>125</v>
      </c>
      <c r="E120" s="321" t="s">
        <v>193</v>
      </c>
      <c r="F120" s="322" t="s">
        <v>194</v>
      </c>
      <c r="G120" s="323" t="s">
        <v>161</v>
      </c>
      <c r="H120" s="324">
        <v>0.51600000000000001</v>
      </c>
      <c r="I120" s="164"/>
      <c r="J120" s="349">
        <f>ROUND(I120*H120,2)</f>
        <v>0</v>
      </c>
      <c r="K120" s="322" t="s">
        <v>129</v>
      </c>
      <c r="L120" s="39"/>
      <c r="M120" s="165" t="s">
        <v>5</v>
      </c>
      <c r="N120" s="166" t="s">
        <v>42</v>
      </c>
      <c r="O120" s="40"/>
      <c r="P120" s="167">
        <f>O120*H120</f>
        <v>0</v>
      </c>
      <c r="Q120" s="167">
        <v>1.0525899999999999</v>
      </c>
      <c r="R120" s="167">
        <f>Q120*H120</f>
        <v>0.54313643999999994</v>
      </c>
      <c r="S120" s="167">
        <v>0</v>
      </c>
      <c r="T120" s="168">
        <f>S120*H120</f>
        <v>0</v>
      </c>
      <c r="AR120" s="22" t="s">
        <v>130</v>
      </c>
      <c r="AT120" s="22" t="s">
        <v>125</v>
      </c>
      <c r="AU120" s="22" t="s">
        <v>83</v>
      </c>
      <c r="AY120" s="22" t="s">
        <v>123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22" t="s">
        <v>76</v>
      </c>
      <c r="BK120" s="169">
        <f>ROUND(I120*H120,2)</f>
        <v>0</v>
      </c>
      <c r="BL120" s="22" t="s">
        <v>130</v>
      </c>
      <c r="BM120" s="22" t="s">
        <v>195</v>
      </c>
    </row>
    <row r="121" spans="2:65" s="11" customFormat="1">
      <c r="B121" s="170"/>
      <c r="C121" s="325"/>
      <c r="D121" s="326" t="s">
        <v>132</v>
      </c>
      <c r="E121" s="327" t="s">
        <v>5</v>
      </c>
      <c r="F121" s="328" t="s">
        <v>196</v>
      </c>
      <c r="G121" s="325"/>
      <c r="H121" s="329">
        <v>0.35099999999999998</v>
      </c>
      <c r="I121" s="172"/>
      <c r="J121" s="325"/>
      <c r="K121" s="325"/>
      <c r="L121" s="170"/>
      <c r="M121" s="173"/>
      <c r="N121" s="174"/>
      <c r="O121" s="174"/>
      <c r="P121" s="174"/>
      <c r="Q121" s="174"/>
      <c r="R121" s="174"/>
      <c r="S121" s="174"/>
      <c r="T121" s="175"/>
      <c r="AT121" s="171" t="s">
        <v>132</v>
      </c>
      <c r="AU121" s="171" t="s">
        <v>83</v>
      </c>
      <c r="AV121" s="11" t="s">
        <v>83</v>
      </c>
      <c r="AW121" s="11" t="s">
        <v>35</v>
      </c>
      <c r="AX121" s="11" t="s">
        <v>71</v>
      </c>
      <c r="AY121" s="171" t="s">
        <v>123</v>
      </c>
    </row>
    <row r="122" spans="2:65" s="11" customFormat="1">
      <c r="B122" s="170"/>
      <c r="C122" s="325"/>
      <c r="D122" s="326" t="s">
        <v>132</v>
      </c>
      <c r="E122" s="327" t="s">
        <v>5</v>
      </c>
      <c r="F122" s="328" t="s">
        <v>197</v>
      </c>
      <c r="G122" s="325"/>
      <c r="H122" s="329">
        <v>0.16500000000000001</v>
      </c>
      <c r="I122" s="172"/>
      <c r="J122" s="325"/>
      <c r="K122" s="325"/>
      <c r="L122" s="170"/>
      <c r="M122" s="173"/>
      <c r="N122" s="174"/>
      <c r="O122" s="174"/>
      <c r="P122" s="174"/>
      <c r="Q122" s="174"/>
      <c r="R122" s="174"/>
      <c r="S122" s="174"/>
      <c r="T122" s="175"/>
      <c r="AT122" s="171" t="s">
        <v>132</v>
      </c>
      <c r="AU122" s="171" t="s">
        <v>83</v>
      </c>
      <c r="AV122" s="11" t="s">
        <v>83</v>
      </c>
      <c r="AW122" s="11" t="s">
        <v>35</v>
      </c>
      <c r="AX122" s="11" t="s">
        <v>71</v>
      </c>
      <c r="AY122" s="171" t="s">
        <v>123</v>
      </c>
    </row>
    <row r="123" spans="2:65" s="12" customFormat="1">
      <c r="B123" s="176"/>
      <c r="C123" s="330"/>
      <c r="D123" s="326" t="s">
        <v>132</v>
      </c>
      <c r="E123" s="331" t="s">
        <v>5</v>
      </c>
      <c r="F123" s="332" t="s">
        <v>141</v>
      </c>
      <c r="G123" s="330"/>
      <c r="H123" s="333">
        <v>0.51600000000000001</v>
      </c>
      <c r="I123" s="178"/>
      <c r="J123" s="330"/>
      <c r="K123" s="330"/>
      <c r="L123" s="176"/>
      <c r="M123" s="179"/>
      <c r="N123" s="180"/>
      <c r="O123" s="180"/>
      <c r="P123" s="180"/>
      <c r="Q123" s="180"/>
      <c r="R123" s="180"/>
      <c r="S123" s="180"/>
      <c r="T123" s="181"/>
      <c r="AT123" s="177" t="s">
        <v>132</v>
      </c>
      <c r="AU123" s="177" t="s">
        <v>83</v>
      </c>
      <c r="AV123" s="12" t="s">
        <v>130</v>
      </c>
      <c r="AW123" s="12" t="s">
        <v>35</v>
      </c>
      <c r="AX123" s="12" t="s">
        <v>76</v>
      </c>
      <c r="AY123" s="177" t="s">
        <v>123</v>
      </c>
    </row>
    <row r="124" spans="2:65" s="1" customFormat="1" ht="25.5" customHeight="1">
      <c r="B124" s="163"/>
      <c r="C124" s="320" t="s">
        <v>198</v>
      </c>
      <c r="D124" s="320" t="s">
        <v>125</v>
      </c>
      <c r="E124" s="321" t="s">
        <v>199</v>
      </c>
      <c r="F124" s="322" t="s">
        <v>200</v>
      </c>
      <c r="G124" s="323" t="s">
        <v>128</v>
      </c>
      <c r="H124" s="324">
        <v>9.5280000000000005</v>
      </c>
      <c r="I124" s="164"/>
      <c r="J124" s="349">
        <f>ROUND(I124*H124,2)</f>
        <v>0</v>
      </c>
      <c r="K124" s="322" t="s">
        <v>129</v>
      </c>
      <c r="L124" s="39"/>
      <c r="M124" s="165" t="s">
        <v>5</v>
      </c>
      <c r="N124" s="166" t="s">
        <v>42</v>
      </c>
      <c r="O124" s="40"/>
      <c r="P124" s="167">
        <f>O124*H124</f>
        <v>0</v>
      </c>
      <c r="Q124" s="167">
        <v>1.282E-2</v>
      </c>
      <c r="R124" s="167">
        <f>Q124*H124</f>
        <v>0.12214896</v>
      </c>
      <c r="S124" s="167">
        <v>0</v>
      </c>
      <c r="T124" s="168">
        <f>S124*H124</f>
        <v>0</v>
      </c>
      <c r="AR124" s="22" t="s">
        <v>130</v>
      </c>
      <c r="AT124" s="22" t="s">
        <v>125</v>
      </c>
      <c r="AU124" s="22" t="s">
        <v>83</v>
      </c>
      <c r="AY124" s="22" t="s">
        <v>123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22" t="s">
        <v>76</v>
      </c>
      <c r="BK124" s="169">
        <f>ROUND(I124*H124,2)</f>
        <v>0</v>
      </c>
      <c r="BL124" s="22" t="s">
        <v>130</v>
      </c>
      <c r="BM124" s="22" t="s">
        <v>201</v>
      </c>
    </row>
    <row r="125" spans="2:65" s="11" customFormat="1">
      <c r="B125" s="170"/>
      <c r="C125" s="325"/>
      <c r="D125" s="326" t="s">
        <v>132</v>
      </c>
      <c r="E125" s="327" t="s">
        <v>5</v>
      </c>
      <c r="F125" s="328" t="s">
        <v>202</v>
      </c>
      <c r="G125" s="325"/>
      <c r="H125" s="329">
        <v>4.7880000000000003</v>
      </c>
      <c r="I125" s="172"/>
      <c r="J125" s="325"/>
      <c r="K125" s="325"/>
      <c r="L125" s="170"/>
      <c r="M125" s="173"/>
      <c r="N125" s="174"/>
      <c r="O125" s="174"/>
      <c r="P125" s="174"/>
      <c r="Q125" s="174"/>
      <c r="R125" s="174"/>
      <c r="S125" s="174"/>
      <c r="T125" s="175"/>
      <c r="AT125" s="171" t="s">
        <v>132</v>
      </c>
      <c r="AU125" s="171" t="s">
        <v>83</v>
      </c>
      <c r="AV125" s="11" t="s">
        <v>83</v>
      </c>
      <c r="AW125" s="11" t="s">
        <v>35</v>
      </c>
      <c r="AX125" s="11" t="s">
        <v>71</v>
      </c>
      <c r="AY125" s="171" t="s">
        <v>123</v>
      </c>
    </row>
    <row r="126" spans="2:65" s="11" customFormat="1">
      <c r="B126" s="170"/>
      <c r="C126" s="325"/>
      <c r="D126" s="326" t="s">
        <v>132</v>
      </c>
      <c r="E126" s="327" t="s">
        <v>5</v>
      </c>
      <c r="F126" s="328" t="s">
        <v>203</v>
      </c>
      <c r="G126" s="325"/>
      <c r="H126" s="329">
        <v>4.74</v>
      </c>
      <c r="I126" s="172"/>
      <c r="J126" s="325"/>
      <c r="K126" s="325"/>
      <c r="L126" s="170"/>
      <c r="M126" s="173"/>
      <c r="N126" s="174"/>
      <c r="O126" s="174"/>
      <c r="P126" s="174"/>
      <c r="Q126" s="174"/>
      <c r="R126" s="174"/>
      <c r="S126" s="174"/>
      <c r="T126" s="175"/>
      <c r="AT126" s="171" t="s">
        <v>132</v>
      </c>
      <c r="AU126" s="171" t="s">
        <v>83</v>
      </c>
      <c r="AV126" s="11" t="s">
        <v>83</v>
      </c>
      <c r="AW126" s="11" t="s">
        <v>35</v>
      </c>
      <c r="AX126" s="11" t="s">
        <v>71</v>
      </c>
      <c r="AY126" s="171" t="s">
        <v>123</v>
      </c>
    </row>
    <row r="127" spans="2:65" s="12" customFormat="1">
      <c r="B127" s="176"/>
      <c r="C127" s="330"/>
      <c r="D127" s="326" t="s">
        <v>132</v>
      </c>
      <c r="E127" s="331" t="s">
        <v>5</v>
      </c>
      <c r="F127" s="332" t="s">
        <v>141</v>
      </c>
      <c r="G127" s="330"/>
      <c r="H127" s="333">
        <v>9.5280000000000005</v>
      </c>
      <c r="I127" s="178"/>
      <c r="J127" s="330"/>
      <c r="K127" s="330"/>
      <c r="L127" s="176"/>
      <c r="M127" s="179"/>
      <c r="N127" s="180"/>
      <c r="O127" s="180"/>
      <c r="P127" s="180"/>
      <c r="Q127" s="180"/>
      <c r="R127" s="180"/>
      <c r="S127" s="180"/>
      <c r="T127" s="181"/>
      <c r="AT127" s="177" t="s">
        <v>132</v>
      </c>
      <c r="AU127" s="177" t="s">
        <v>83</v>
      </c>
      <c r="AV127" s="12" t="s">
        <v>130</v>
      </c>
      <c r="AW127" s="12" t="s">
        <v>35</v>
      </c>
      <c r="AX127" s="12" t="s">
        <v>76</v>
      </c>
      <c r="AY127" s="177" t="s">
        <v>123</v>
      </c>
    </row>
    <row r="128" spans="2:65" s="1" customFormat="1" ht="25.5" customHeight="1">
      <c r="B128" s="163"/>
      <c r="C128" s="320" t="s">
        <v>204</v>
      </c>
      <c r="D128" s="320" t="s">
        <v>125</v>
      </c>
      <c r="E128" s="321" t="s">
        <v>205</v>
      </c>
      <c r="F128" s="322" t="s">
        <v>206</v>
      </c>
      <c r="G128" s="323" t="s">
        <v>128</v>
      </c>
      <c r="H128" s="324">
        <v>9.5280000000000005</v>
      </c>
      <c r="I128" s="164"/>
      <c r="J128" s="349">
        <f>ROUND(I128*H128,2)</f>
        <v>0</v>
      </c>
      <c r="K128" s="322" t="s">
        <v>129</v>
      </c>
      <c r="L128" s="39"/>
      <c r="M128" s="165" t="s">
        <v>5</v>
      </c>
      <c r="N128" s="166" t="s">
        <v>42</v>
      </c>
      <c r="O128" s="40"/>
      <c r="P128" s="167">
        <f>O128*H128</f>
        <v>0</v>
      </c>
      <c r="Q128" s="167">
        <v>0</v>
      </c>
      <c r="R128" s="167">
        <f>Q128*H128</f>
        <v>0</v>
      </c>
      <c r="S128" s="167">
        <v>0</v>
      </c>
      <c r="T128" s="168">
        <f>S128*H128</f>
        <v>0</v>
      </c>
      <c r="AR128" s="22" t="s">
        <v>130</v>
      </c>
      <c r="AT128" s="22" t="s">
        <v>125</v>
      </c>
      <c r="AU128" s="22" t="s">
        <v>83</v>
      </c>
      <c r="AY128" s="22" t="s">
        <v>123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22" t="s">
        <v>76</v>
      </c>
      <c r="BK128" s="169">
        <f>ROUND(I128*H128,2)</f>
        <v>0</v>
      </c>
      <c r="BL128" s="22" t="s">
        <v>130</v>
      </c>
      <c r="BM128" s="22" t="s">
        <v>207</v>
      </c>
    </row>
    <row r="129" spans="2:65" s="1" customFormat="1" ht="38.25" customHeight="1">
      <c r="B129" s="163"/>
      <c r="C129" s="320" t="s">
        <v>208</v>
      </c>
      <c r="D129" s="320" t="s">
        <v>125</v>
      </c>
      <c r="E129" s="321" t="s">
        <v>209</v>
      </c>
      <c r="F129" s="322" t="s">
        <v>210</v>
      </c>
      <c r="G129" s="323" t="s">
        <v>176</v>
      </c>
      <c r="H129" s="324">
        <v>356.8</v>
      </c>
      <c r="I129" s="164"/>
      <c r="J129" s="349">
        <f>ROUND(I129*H129,2)</f>
        <v>0</v>
      </c>
      <c r="K129" s="322" t="s">
        <v>129</v>
      </c>
      <c r="L129" s="39"/>
      <c r="M129" s="165" t="s">
        <v>5</v>
      </c>
      <c r="N129" s="166" t="s">
        <v>42</v>
      </c>
      <c r="O129" s="40"/>
      <c r="P129" s="167">
        <f>O129*H129</f>
        <v>0</v>
      </c>
      <c r="Q129" s="167">
        <v>3.465E-2</v>
      </c>
      <c r="R129" s="167">
        <f>Q129*H129</f>
        <v>12.36312</v>
      </c>
      <c r="S129" s="167">
        <v>0</v>
      </c>
      <c r="T129" s="168">
        <f>S129*H129</f>
        <v>0</v>
      </c>
      <c r="AR129" s="22" t="s">
        <v>130</v>
      </c>
      <c r="AT129" s="22" t="s">
        <v>125</v>
      </c>
      <c r="AU129" s="22" t="s">
        <v>83</v>
      </c>
      <c r="AY129" s="22" t="s">
        <v>123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22" t="s">
        <v>76</v>
      </c>
      <c r="BK129" s="169">
        <f>ROUND(I129*H129,2)</f>
        <v>0</v>
      </c>
      <c r="BL129" s="22" t="s">
        <v>130</v>
      </c>
      <c r="BM129" s="22" t="s">
        <v>211</v>
      </c>
    </row>
    <row r="130" spans="2:65" s="11" customFormat="1">
      <c r="B130" s="170"/>
      <c r="C130" s="325"/>
      <c r="D130" s="326" t="s">
        <v>132</v>
      </c>
      <c r="E130" s="327" t="s">
        <v>5</v>
      </c>
      <c r="F130" s="328" t="s">
        <v>212</v>
      </c>
      <c r="G130" s="325"/>
      <c r="H130" s="329">
        <v>165.9</v>
      </c>
      <c r="I130" s="172"/>
      <c r="J130" s="325"/>
      <c r="K130" s="325"/>
      <c r="L130" s="170"/>
      <c r="M130" s="173"/>
      <c r="N130" s="174"/>
      <c r="O130" s="174"/>
      <c r="P130" s="174"/>
      <c r="Q130" s="174"/>
      <c r="R130" s="174"/>
      <c r="S130" s="174"/>
      <c r="T130" s="175"/>
      <c r="AT130" s="171" t="s">
        <v>132</v>
      </c>
      <c r="AU130" s="171" t="s">
        <v>83</v>
      </c>
      <c r="AV130" s="11" t="s">
        <v>83</v>
      </c>
      <c r="AW130" s="11" t="s">
        <v>35</v>
      </c>
      <c r="AX130" s="11" t="s">
        <v>71</v>
      </c>
      <c r="AY130" s="171" t="s">
        <v>123</v>
      </c>
    </row>
    <row r="131" spans="2:65" s="11" customFormat="1">
      <c r="B131" s="170"/>
      <c r="C131" s="325"/>
      <c r="D131" s="326" t="s">
        <v>132</v>
      </c>
      <c r="E131" s="327" t="s">
        <v>5</v>
      </c>
      <c r="F131" s="328" t="s">
        <v>213</v>
      </c>
      <c r="G131" s="325"/>
      <c r="H131" s="329">
        <v>190.9</v>
      </c>
      <c r="I131" s="172"/>
      <c r="J131" s="325"/>
      <c r="K131" s="325"/>
      <c r="L131" s="170"/>
      <c r="M131" s="173"/>
      <c r="N131" s="174"/>
      <c r="O131" s="174"/>
      <c r="P131" s="174"/>
      <c r="Q131" s="174"/>
      <c r="R131" s="174"/>
      <c r="S131" s="174"/>
      <c r="T131" s="175"/>
      <c r="AT131" s="171" t="s">
        <v>132</v>
      </c>
      <c r="AU131" s="171" t="s">
        <v>83</v>
      </c>
      <c r="AV131" s="11" t="s">
        <v>83</v>
      </c>
      <c r="AW131" s="11" t="s">
        <v>35</v>
      </c>
      <c r="AX131" s="11" t="s">
        <v>71</v>
      </c>
      <c r="AY131" s="171" t="s">
        <v>123</v>
      </c>
    </row>
    <row r="132" spans="2:65" s="12" customFormat="1">
      <c r="B132" s="176"/>
      <c r="C132" s="330"/>
      <c r="D132" s="326" t="s">
        <v>132</v>
      </c>
      <c r="E132" s="331" t="s">
        <v>5</v>
      </c>
      <c r="F132" s="332" t="s">
        <v>141</v>
      </c>
      <c r="G132" s="330"/>
      <c r="H132" s="333">
        <v>356.8</v>
      </c>
      <c r="I132" s="178"/>
      <c r="J132" s="330"/>
      <c r="K132" s="330"/>
      <c r="L132" s="176"/>
      <c r="M132" s="179"/>
      <c r="N132" s="180"/>
      <c r="O132" s="180"/>
      <c r="P132" s="180"/>
      <c r="Q132" s="180"/>
      <c r="R132" s="180"/>
      <c r="S132" s="180"/>
      <c r="T132" s="181"/>
      <c r="AT132" s="177" t="s">
        <v>132</v>
      </c>
      <c r="AU132" s="177" t="s">
        <v>83</v>
      </c>
      <c r="AV132" s="12" t="s">
        <v>130</v>
      </c>
      <c r="AW132" s="12" t="s">
        <v>35</v>
      </c>
      <c r="AX132" s="12" t="s">
        <v>76</v>
      </c>
      <c r="AY132" s="177" t="s">
        <v>123</v>
      </c>
    </row>
    <row r="133" spans="2:65" s="1" customFormat="1" ht="16.5" customHeight="1">
      <c r="B133" s="163"/>
      <c r="C133" s="337" t="s">
        <v>214</v>
      </c>
      <c r="D133" s="337" t="s">
        <v>215</v>
      </c>
      <c r="E133" s="338" t="s">
        <v>216</v>
      </c>
      <c r="F133" s="339" t="s">
        <v>217</v>
      </c>
      <c r="G133" s="340" t="s">
        <v>218</v>
      </c>
      <c r="H133" s="341">
        <v>374.64</v>
      </c>
      <c r="I133" s="182"/>
      <c r="J133" s="350">
        <f>ROUND(I133*H133,2)</f>
        <v>0</v>
      </c>
      <c r="K133" s="339" t="s">
        <v>5</v>
      </c>
      <c r="L133" s="183"/>
      <c r="M133" s="184" t="s">
        <v>5</v>
      </c>
      <c r="N133" s="185" t="s">
        <v>42</v>
      </c>
      <c r="O133" s="40"/>
      <c r="P133" s="167">
        <f>O133*H133</f>
        <v>0</v>
      </c>
      <c r="Q133" s="167">
        <v>5.6000000000000001E-2</v>
      </c>
      <c r="R133" s="167">
        <f>Q133*H133</f>
        <v>20.979839999999999</v>
      </c>
      <c r="S133" s="167">
        <v>0</v>
      </c>
      <c r="T133" s="168">
        <f>S133*H133</f>
        <v>0</v>
      </c>
      <c r="AR133" s="22" t="s">
        <v>219</v>
      </c>
      <c r="AT133" s="22" t="s">
        <v>215</v>
      </c>
      <c r="AU133" s="22" t="s">
        <v>83</v>
      </c>
      <c r="AY133" s="22" t="s">
        <v>123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22" t="s">
        <v>76</v>
      </c>
      <c r="BK133" s="169">
        <f>ROUND(I133*H133,2)</f>
        <v>0</v>
      </c>
      <c r="BL133" s="22" t="s">
        <v>130</v>
      </c>
      <c r="BM133" s="22" t="s">
        <v>220</v>
      </c>
    </row>
    <row r="134" spans="2:65" s="11" customFormat="1">
      <c r="B134" s="170"/>
      <c r="C134" s="325"/>
      <c r="D134" s="326" t="s">
        <v>132</v>
      </c>
      <c r="E134" s="325"/>
      <c r="F134" s="328" t="s">
        <v>221</v>
      </c>
      <c r="G134" s="325"/>
      <c r="H134" s="329">
        <v>374.64</v>
      </c>
      <c r="I134" s="172"/>
      <c r="J134" s="325"/>
      <c r="K134" s="325"/>
      <c r="L134" s="170"/>
      <c r="M134" s="173"/>
      <c r="N134" s="174"/>
      <c r="O134" s="174"/>
      <c r="P134" s="174"/>
      <c r="Q134" s="174"/>
      <c r="R134" s="174"/>
      <c r="S134" s="174"/>
      <c r="T134" s="175"/>
      <c r="AT134" s="171" t="s">
        <v>132</v>
      </c>
      <c r="AU134" s="171" t="s">
        <v>83</v>
      </c>
      <c r="AV134" s="11" t="s">
        <v>83</v>
      </c>
      <c r="AW134" s="11" t="s">
        <v>6</v>
      </c>
      <c r="AX134" s="11" t="s">
        <v>76</v>
      </c>
      <c r="AY134" s="171" t="s">
        <v>123</v>
      </c>
    </row>
    <row r="135" spans="2:65" s="10" customFormat="1" ht="29.85" customHeight="1">
      <c r="B135" s="152"/>
      <c r="C135" s="334"/>
      <c r="D135" s="335" t="s">
        <v>70</v>
      </c>
      <c r="E135" s="336" t="s">
        <v>222</v>
      </c>
      <c r="F135" s="336" t="s">
        <v>223</v>
      </c>
      <c r="G135" s="334"/>
      <c r="H135" s="334"/>
      <c r="I135" s="155"/>
      <c r="J135" s="348">
        <f>BK135</f>
        <v>0</v>
      </c>
      <c r="K135" s="334"/>
      <c r="L135" s="152"/>
      <c r="M135" s="156"/>
      <c r="N135" s="157"/>
      <c r="O135" s="157"/>
      <c r="P135" s="158">
        <f>SUM(P136:P142)</f>
        <v>0</v>
      </c>
      <c r="Q135" s="157"/>
      <c r="R135" s="158">
        <f>SUM(R136:R142)</f>
        <v>35.345784000000002</v>
      </c>
      <c r="S135" s="157"/>
      <c r="T135" s="159">
        <f>SUM(T136:T142)</f>
        <v>0</v>
      </c>
      <c r="AR135" s="153" t="s">
        <v>76</v>
      </c>
      <c r="AT135" s="160" t="s">
        <v>70</v>
      </c>
      <c r="AU135" s="160" t="s">
        <v>76</v>
      </c>
      <c r="AY135" s="153" t="s">
        <v>123</v>
      </c>
      <c r="BK135" s="161">
        <f>SUM(BK136:BK142)</f>
        <v>0</v>
      </c>
    </row>
    <row r="136" spans="2:65" s="1" customFormat="1" ht="25.5" customHeight="1">
      <c r="B136" s="163"/>
      <c r="C136" s="320" t="s">
        <v>224</v>
      </c>
      <c r="D136" s="320" t="s">
        <v>125</v>
      </c>
      <c r="E136" s="321" t="s">
        <v>225</v>
      </c>
      <c r="F136" s="322" t="s">
        <v>226</v>
      </c>
      <c r="G136" s="323" t="s">
        <v>128</v>
      </c>
      <c r="H136" s="324">
        <v>116.04</v>
      </c>
      <c r="I136" s="164"/>
      <c r="J136" s="349">
        <f>ROUND(I136*H136,2)</f>
        <v>0</v>
      </c>
      <c r="K136" s="322" t="s">
        <v>129</v>
      </c>
      <c r="L136" s="39"/>
      <c r="M136" s="165" t="s">
        <v>5</v>
      </c>
      <c r="N136" s="166" t="s">
        <v>42</v>
      </c>
      <c r="O136" s="40"/>
      <c r="P136" s="167">
        <f>O136*H136</f>
        <v>0</v>
      </c>
      <c r="Q136" s="167">
        <v>6.1850000000000002E-2</v>
      </c>
      <c r="R136" s="167">
        <f>Q136*H136</f>
        <v>7.1770740000000011</v>
      </c>
      <c r="S136" s="167">
        <v>0</v>
      </c>
      <c r="T136" s="168">
        <f>S136*H136</f>
        <v>0</v>
      </c>
      <c r="AR136" s="22" t="s">
        <v>130</v>
      </c>
      <c r="AT136" s="22" t="s">
        <v>125</v>
      </c>
      <c r="AU136" s="22" t="s">
        <v>83</v>
      </c>
      <c r="AY136" s="22" t="s">
        <v>123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22" t="s">
        <v>76</v>
      </c>
      <c r="BK136" s="169">
        <f>ROUND(I136*H136,2)</f>
        <v>0</v>
      </c>
      <c r="BL136" s="22" t="s">
        <v>130</v>
      </c>
      <c r="BM136" s="22" t="s">
        <v>227</v>
      </c>
    </row>
    <row r="137" spans="2:65" s="1" customFormat="1" ht="51" customHeight="1">
      <c r="B137" s="163"/>
      <c r="C137" s="320" t="s">
        <v>228</v>
      </c>
      <c r="D137" s="320" t="s">
        <v>125</v>
      </c>
      <c r="E137" s="321" t="s">
        <v>229</v>
      </c>
      <c r="F137" s="322" t="s">
        <v>230</v>
      </c>
      <c r="G137" s="323" t="s">
        <v>128</v>
      </c>
      <c r="H137" s="324">
        <v>116.04</v>
      </c>
      <c r="I137" s="164"/>
      <c r="J137" s="349">
        <f>ROUND(I137*H137,2)</f>
        <v>0</v>
      </c>
      <c r="K137" s="322" t="s">
        <v>129</v>
      </c>
      <c r="L137" s="39"/>
      <c r="M137" s="165" t="s">
        <v>5</v>
      </c>
      <c r="N137" s="166" t="s">
        <v>42</v>
      </c>
      <c r="O137" s="40"/>
      <c r="P137" s="167">
        <f>O137*H137</f>
        <v>0</v>
      </c>
      <c r="Q137" s="167">
        <v>0.10100000000000001</v>
      </c>
      <c r="R137" s="167">
        <f>Q137*H137</f>
        <v>11.720040000000001</v>
      </c>
      <c r="S137" s="167">
        <v>0</v>
      </c>
      <c r="T137" s="168">
        <f>S137*H137</f>
        <v>0</v>
      </c>
      <c r="AR137" s="22" t="s">
        <v>130</v>
      </c>
      <c r="AT137" s="22" t="s">
        <v>125</v>
      </c>
      <c r="AU137" s="22" t="s">
        <v>83</v>
      </c>
      <c r="AY137" s="22" t="s">
        <v>123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22" t="s">
        <v>76</v>
      </c>
      <c r="BK137" s="169">
        <f>ROUND(I137*H137,2)</f>
        <v>0</v>
      </c>
      <c r="BL137" s="22" t="s">
        <v>130</v>
      </c>
      <c r="BM137" s="22" t="s">
        <v>231</v>
      </c>
    </row>
    <row r="138" spans="2:65" s="11" customFormat="1">
      <c r="B138" s="170"/>
      <c r="C138" s="325"/>
      <c r="D138" s="326" t="s">
        <v>132</v>
      </c>
      <c r="E138" s="327" t="s">
        <v>5</v>
      </c>
      <c r="F138" s="328" t="s">
        <v>232</v>
      </c>
      <c r="G138" s="325"/>
      <c r="H138" s="329">
        <v>95.94</v>
      </c>
      <c r="I138" s="172"/>
      <c r="J138" s="325"/>
      <c r="K138" s="325"/>
      <c r="L138" s="170"/>
      <c r="M138" s="173"/>
      <c r="N138" s="174"/>
      <c r="O138" s="174"/>
      <c r="P138" s="174"/>
      <c r="Q138" s="174"/>
      <c r="R138" s="174"/>
      <c r="S138" s="174"/>
      <c r="T138" s="175"/>
      <c r="AT138" s="171" t="s">
        <v>132</v>
      </c>
      <c r="AU138" s="171" t="s">
        <v>83</v>
      </c>
      <c r="AV138" s="11" t="s">
        <v>83</v>
      </c>
      <c r="AW138" s="11" t="s">
        <v>35</v>
      </c>
      <c r="AX138" s="11" t="s">
        <v>71</v>
      </c>
      <c r="AY138" s="171" t="s">
        <v>123</v>
      </c>
    </row>
    <row r="139" spans="2:65" s="11" customFormat="1">
      <c r="B139" s="170"/>
      <c r="C139" s="325"/>
      <c r="D139" s="326" t="s">
        <v>132</v>
      </c>
      <c r="E139" s="327" t="s">
        <v>5</v>
      </c>
      <c r="F139" s="328" t="s">
        <v>233</v>
      </c>
      <c r="G139" s="325"/>
      <c r="H139" s="329">
        <v>20.100000000000001</v>
      </c>
      <c r="I139" s="172"/>
      <c r="J139" s="325"/>
      <c r="K139" s="325"/>
      <c r="L139" s="170"/>
      <c r="M139" s="173"/>
      <c r="N139" s="174"/>
      <c r="O139" s="174"/>
      <c r="P139" s="174"/>
      <c r="Q139" s="174"/>
      <c r="R139" s="174"/>
      <c r="S139" s="174"/>
      <c r="T139" s="175"/>
      <c r="AT139" s="171" t="s">
        <v>132</v>
      </c>
      <c r="AU139" s="171" t="s">
        <v>83</v>
      </c>
      <c r="AV139" s="11" t="s">
        <v>83</v>
      </c>
      <c r="AW139" s="11" t="s">
        <v>35</v>
      </c>
      <c r="AX139" s="11" t="s">
        <v>71</v>
      </c>
      <c r="AY139" s="171" t="s">
        <v>123</v>
      </c>
    </row>
    <row r="140" spans="2:65" s="12" customFormat="1">
      <c r="B140" s="176"/>
      <c r="C140" s="330"/>
      <c r="D140" s="326" t="s">
        <v>132</v>
      </c>
      <c r="E140" s="331" t="s">
        <v>5</v>
      </c>
      <c r="F140" s="332" t="s">
        <v>141</v>
      </c>
      <c r="G140" s="330"/>
      <c r="H140" s="333">
        <v>116.04</v>
      </c>
      <c r="I140" s="178"/>
      <c r="J140" s="330"/>
      <c r="K140" s="330"/>
      <c r="L140" s="176"/>
      <c r="M140" s="179"/>
      <c r="N140" s="180"/>
      <c r="O140" s="180"/>
      <c r="P140" s="180"/>
      <c r="Q140" s="180"/>
      <c r="R140" s="180"/>
      <c r="S140" s="180"/>
      <c r="T140" s="181"/>
      <c r="AT140" s="177" t="s">
        <v>132</v>
      </c>
      <c r="AU140" s="177" t="s">
        <v>83</v>
      </c>
      <c r="AV140" s="12" t="s">
        <v>130</v>
      </c>
      <c r="AW140" s="12" t="s">
        <v>35</v>
      </c>
      <c r="AX140" s="12" t="s">
        <v>76</v>
      </c>
      <c r="AY140" s="177" t="s">
        <v>123</v>
      </c>
    </row>
    <row r="141" spans="2:65" s="1" customFormat="1" ht="16.5" customHeight="1">
      <c r="B141" s="163"/>
      <c r="C141" s="337" t="s">
        <v>234</v>
      </c>
      <c r="D141" s="337" t="s">
        <v>215</v>
      </c>
      <c r="E141" s="338" t="s">
        <v>235</v>
      </c>
      <c r="F141" s="339" t="s">
        <v>236</v>
      </c>
      <c r="G141" s="340" t="s">
        <v>128</v>
      </c>
      <c r="H141" s="341">
        <v>121.842</v>
      </c>
      <c r="I141" s="182"/>
      <c r="J141" s="350">
        <f>ROUND(I141*H141,2)</f>
        <v>0</v>
      </c>
      <c r="K141" s="339" t="s">
        <v>129</v>
      </c>
      <c r="L141" s="183"/>
      <c r="M141" s="184" t="s">
        <v>5</v>
      </c>
      <c r="N141" s="185" t="s">
        <v>42</v>
      </c>
      <c r="O141" s="40"/>
      <c r="P141" s="167">
        <f>O141*H141</f>
        <v>0</v>
      </c>
      <c r="Q141" s="167">
        <v>0.13500000000000001</v>
      </c>
      <c r="R141" s="167">
        <f>Q141*H141</f>
        <v>16.44867</v>
      </c>
      <c r="S141" s="167">
        <v>0</v>
      </c>
      <c r="T141" s="168">
        <f>S141*H141</f>
        <v>0</v>
      </c>
      <c r="AR141" s="22" t="s">
        <v>219</v>
      </c>
      <c r="AT141" s="22" t="s">
        <v>215</v>
      </c>
      <c r="AU141" s="22" t="s">
        <v>83</v>
      </c>
      <c r="AY141" s="22" t="s">
        <v>123</v>
      </c>
      <c r="BE141" s="169">
        <f>IF(N141="základní",J141,0)</f>
        <v>0</v>
      </c>
      <c r="BF141" s="169">
        <f>IF(N141="snížená",J141,0)</f>
        <v>0</v>
      </c>
      <c r="BG141" s="169">
        <f>IF(N141="zákl. přenesená",J141,0)</f>
        <v>0</v>
      </c>
      <c r="BH141" s="169">
        <f>IF(N141="sníž. přenesená",J141,0)</f>
        <v>0</v>
      </c>
      <c r="BI141" s="169">
        <f>IF(N141="nulová",J141,0)</f>
        <v>0</v>
      </c>
      <c r="BJ141" s="22" t="s">
        <v>76</v>
      </c>
      <c r="BK141" s="169">
        <f>ROUND(I141*H141,2)</f>
        <v>0</v>
      </c>
      <c r="BL141" s="22" t="s">
        <v>130</v>
      </c>
      <c r="BM141" s="22" t="s">
        <v>237</v>
      </c>
    </row>
    <row r="142" spans="2:65" s="11" customFormat="1">
      <c r="B142" s="170"/>
      <c r="C142" s="325"/>
      <c r="D142" s="326" t="s">
        <v>132</v>
      </c>
      <c r="E142" s="325"/>
      <c r="F142" s="328" t="s">
        <v>238</v>
      </c>
      <c r="G142" s="325"/>
      <c r="H142" s="329">
        <v>121.842</v>
      </c>
      <c r="I142" s="172"/>
      <c r="J142" s="325"/>
      <c r="K142" s="325"/>
      <c r="L142" s="170"/>
      <c r="M142" s="173"/>
      <c r="N142" s="174"/>
      <c r="O142" s="174"/>
      <c r="P142" s="174"/>
      <c r="Q142" s="174"/>
      <c r="R142" s="174"/>
      <c r="S142" s="174"/>
      <c r="T142" s="175"/>
      <c r="AT142" s="171" t="s">
        <v>132</v>
      </c>
      <c r="AU142" s="171" t="s">
        <v>83</v>
      </c>
      <c r="AV142" s="11" t="s">
        <v>83</v>
      </c>
      <c r="AW142" s="11" t="s">
        <v>6</v>
      </c>
      <c r="AX142" s="11" t="s">
        <v>76</v>
      </c>
      <c r="AY142" s="171" t="s">
        <v>123</v>
      </c>
    </row>
    <row r="143" spans="2:65" s="10" customFormat="1" ht="29.85" customHeight="1">
      <c r="B143" s="152"/>
      <c r="C143" s="334"/>
      <c r="D143" s="335" t="s">
        <v>70</v>
      </c>
      <c r="E143" s="336" t="s">
        <v>239</v>
      </c>
      <c r="F143" s="336" t="s">
        <v>240</v>
      </c>
      <c r="G143" s="334"/>
      <c r="H143" s="334"/>
      <c r="I143" s="155"/>
      <c r="J143" s="348">
        <f>BK143</f>
        <v>0</v>
      </c>
      <c r="K143" s="334"/>
      <c r="L143" s="152"/>
      <c r="M143" s="156"/>
      <c r="N143" s="157"/>
      <c r="O143" s="157"/>
      <c r="P143" s="158">
        <f>SUM(P144:P176)</f>
        <v>0</v>
      </c>
      <c r="Q143" s="157"/>
      <c r="R143" s="158">
        <f>SUM(R144:R176)</f>
        <v>2.4116953400000001</v>
      </c>
      <c r="S143" s="157"/>
      <c r="T143" s="159">
        <f>SUM(T144:T176)</f>
        <v>0</v>
      </c>
      <c r="AR143" s="153" t="s">
        <v>76</v>
      </c>
      <c r="AT143" s="160" t="s">
        <v>70</v>
      </c>
      <c r="AU143" s="160" t="s">
        <v>76</v>
      </c>
      <c r="AY143" s="153" t="s">
        <v>123</v>
      </c>
      <c r="BK143" s="161">
        <f>SUM(BK144:BK176)</f>
        <v>0</v>
      </c>
    </row>
    <row r="144" spans="2:65" s="1" customFormat="1" ht="25.5" customHeight="1">
      <c r="B144" s="163"/>
      <c r="C144" s="320" t="s">
        <v>241</v>
      </c>
      <c r="D144" s="320" t="s">
        <v>125</v>
      </c>
      <c r="E144" s="321" t="s">
        <v>242</v>
      </c>
      <c r="F144" s="322" t="s">
        <v>243</v>
      </c>
      <c r="G144" s="323" t="s">
        <v>128</v>
      </c>
      <c r="H144" s="324">
        <v>15.413</v>
      </c>
      <c r="I144" s="164"/>
      <c r="J144" s="349">
        <f>ROUND(I144*H144,2)</f>
        <v>0</v>
      </c>
      <c r="K144" s="322" t="s">
        <v>129</v>
      </c>
      <c r="L144" s="39"/>
      <c r="M144" s="165" t="s">
        <v>5</v>
      </c>
      <c r="N144" s="166" t="s">
        <v>42</v>
      </c>
      <c r="O144" s="40"/>
      <c r="P144" s="167">
        <f>O144*H144</f>
        <v>0</v>
      </c>
      <c r="Q144" s="167">
        <v>4.8900000000000002E-3</v>
      </c>
      <c r="R144" s="167">
        <f>Q144*H144</f>
        <v>7.5369570000000011E-2</v>
      </c>
      <c r="S144" s="167">
        <v>0</v>
      </c>
      <c r="T144" s="168">
        <f>S144*H144</f>
        <v>0</v>
      </c>
      <c r="AR144" s="22" t="s">
        <v>130</v>
      </c>
      <c r="AT144" s="22" t="s">
        <v>125</v>
      </c>
      <c r="AU144" s="22" t="s">
        <v>83</v>
      </c>
      <c r="AY144" s="22" t="s">
        <v>123</v>
      </c>
      <c r="BE144" s="169">
        <f>IF(N144="základní",J144,0)</f>
        <v>0</v>
      </c>
      <c r="BF144" s="169">
        <f>IF(N144="snížená",J144,0)</f>
        <v>0</v>
      </c>
      <c r="BG144" s="169">
        <f>IF(N144="zákl. přenesená",J144,0)</f>
        <v>0</v>
      </c>
      <c r="BH144" s="169">
        <f>IF(N144="sníž. přenesená",J144,0)</f>
        <v>0</v>
      </c>
      <c r="BI144" s="169">
        <f>IF(N144="nulová",J144,0)</f>
        <v>0</v>
      </c>
      <c r="BJ144" s="22" t="s">
        <v>76</v>
      </c>
      <c r="BK144" s="169">
        <f>ROUND(I144*H144,2)</f>
        <v>0</v>
      </c>
      <c r="BL144" s="22" t="s">
        <v>130</v>
      </c>
      <c r="BM144" s="22" t="s">
        <v>244</v>
      </c>
    </row>
    <row r="145" spans="2:65" s="11" customFormat="1">
      <c r="B145" s="170"/>
      <c r="C145" s="325"/>
      <c r="D145" s="326" t="s">
        <v>132</v>
      </c>
      <c r="E145" s="327" t="s">
        <v>5</v>
      </c>
      <c r="F145" s="328" t="s">
        <v>245</v>
      </c>
      <c r="G145" s="325"/>
      <c r="H145" s="329">
        <v>10.32</v>
      </c>
      <c r="I145" s="172"/>
      <c r="J145" s="325"/>
      <c r="K145" s="325"/>
      <c r="L145" s="170"/>
      <c r="M145" s="173"/>
      <c r="N145" s="174"/>
      <c r="O145" s="174"/>
      <c r="P145" s="174"/>
      <c r="Q145" s="174"/>
      <c r="R145" s="174"/>
      <c r="S145" s="174"/>
      <c r="T145" s="175"/>
      <c r="AT145" s="171" t="s">
        <v>132</v>
      </c>
      <c r="AU145" s="171" t="s">
        <v>83</v>
      </c>
      <c r="AV145" s="11" t="s">
        <v>83</v>
      </c>
      <c r="AW145" s="11" t="s">
        <v>35</v>
      </c>
      <c r="AX145" s="11" t="s">
        <v>71</v>
      </c>
      <c r="AY145" s="171" t="s">
        <v>123</v>
      </c>
    </row>
    <row r="146" spans="2:65" s="11" customFormat="1">
      <c r="B146" s="170"/>
      <c r="C146" s="325"/>
      <c r="D146" s="326" t="s">
        <v>132</v>
      </c>
      <c r="E146" s="327" t="s">
        <v>5</v>
      </c>
      <c r="F146" s="328" t="s">
        <v>246</v>
      </c>
      <c r="G146" s="325"/>
      <c r="H146" s="329">
        <v>0.53300000000000003</v>
      </c>
      <c r="I146" s="172"/>
      <c r="J146" s="325"/>
      <c r="K146" s="325"/>
      <c r="L146" s="170"/>
      <c r="M146" s="173"/>
      <c r="N146" s="174"/>
      <c r="O146" s="174"/>
      <c r="P146" s="174"/>
      <c r="Q146" s="174"/>
      <c r="R146" s="174"/>
      <c r="S146" s="174"/>
      <c r="T146" s="175"/>
      <c r="AT146" s="171" t="s">
        <v>132</v>
      </c>
      <c r="AU146" s="171" t="s">
        <v>83</v>
      </c>
      <c r="AV146" s="11" t="s">
        <v>83</v>
      </c>
      <c r="AW146" s="11" t="s">
        <v>35</v>
      </c>
      <c r="AX146" s="11" t="s">
        <v>71</v>
      </c>
      <c r="AY146" s="171" t="s">
        <v>123</v>
      </c>
    </row>
    <row r="147" spans="2:65" s="11" customFormat="1">
      <c r="B147" s="170"/>
      <c r="C147" s="325"/>
      <c r="D147" s="326" t="s">
        <v>132</v>
      </c>
      <c r="E147" s="327" t="s">
        <v>5</v>
      </c>
      <c r="F147" s="328" t="s">
        <v>247</v>
      </c>
      <c r="G147" s="325"/>
      <c r="H147" s="329">
        <v>4.5599999999999996</v>
      </c>
      <c r="I147" s="172"/>
      <c r="J147" s="325"/>
      <c r="K147" s="325"/>
      <c r="L147" s="170"/>
      <c r="M147" s="173"/>
      <c r="N147" s="174"/>
      <c r="O147" s="174"/>
      <c r="P147" s="174"/>
      <c r="Q147" s="174"/>
      <c r="R147" s="174"/>
      <c r="S147" s="174"/>
      <c r="T147" s="175"/>
      <c r="AT147" s="171" t="s">
        <v>132</v>
      </c>
      <c r="AU147" s="171" t="s">
        <v>83</v>
      </c>
      <c r="AV147" s="11" t="s">
        <v>83</v>
      </c>
      <c r="AW147" s="11" t="s">
        <v>35</v>
      </c>
      <c r="AX147" s="11" t="s">
        <v>71</v>
      </c>
      <c r="AY147" s="171" t="s">
        <v>123</v>
      </c>
    </row>
    <row r="148" spans="2:65" s="12" customFormat="1">
      <c r="B148" s="176"/>
      <c r="C148" s="330"/>
      <c r="D148" s="326" t="s">
        <v>132</v>
      </c>
      <c r="E148" s="331" t="s">
        <v>5</v>
      </c>
      <c r="F148" s="332" t="s">
        <v>141</v>
      </c>
      <c r="G148" s="330"/>
      <c r="H148" s="333">
        <v>15.413</v>
      </c>
      <c r="I148" s="178"/>
      <c r="J148" s="330"/>
      <c r="K148" s="330"/>
      <c r="L148" s="176"/>
      <c r="M148" s="179"/>
      <c r="N148" s="180"/>
      <c r="O148" s="180"/>
      <c r="P148" s="180"/>
      <c r="Q148" s="180"/>
      <c r="R148" s="180"/>
      <c r="S148" s="180"/>
      <c r="T148" s="181"/>
      <c r="AT148" s="177" t="s">
        <v>132</v>
      </c>
      <c r="AU148" s="177" t="s">
        <v>83</v>
      </c>
      <c r="AV148" s="12" t="s">
        <v>130</v>
      </c>
      <c r="AW148" s="12" t="s">
        <v>35</v>
      </c>
      <c r="AX148" s="12" t="s">
        <v>76</v>
      </c>
      <c r="AY148" s="177" t="s">
        <v>123</v>
      </c>
    </row>
    <row r="149" spans="2:65" s="1" customFormat="1" ht="25.5" customHeight="1">
      <c r="B149" s="163"/>
      <c r="C149" s="320" t="s">
        <v>83</v>
      </c>
      <c r="D149" s="320" t="s">
        <v>125</v>
      </c>
      <c r="E149" s="321" t="s">
        <v>248</v>
      </c>
      <c r="F149" s="322" t="s">
        <v>249</v>
      </c>
      <c r="G149" s="323" t="s">
        <v>128</v>
      </c>
      <c r="H149" s="324">
        <v>142.934</v>
      </c>
      <c r="I149" s="164"/>
      <c r="J149" s="349">
        <f>ROUND(I149*H149,2)</f>
        <v>0</v>
      </c>
      <c r="K149" s="322" t="s">
        <v>129</v>
      </c>
      <c r="L149" s="39"/>
      <c r="M149" s="165" t="s">
        <v>5</v>
      </c>
      <c r="N149" s="166" t="s">
        <v>42</v>
      </c>
      <c r="O149" s="40"/>
      <c r="P149" s="167">
        <f>O149*H149</f>
        <v>0</v>
      </c>
      <c r="Q149" s="167">
        <v>8.2500000000000004E-3</v>
      </c>
      <c r="R149" s="167">
        <f>Q149*H149</f>
        <v>1.1792055000000001</v>
      </c>
      <c r="S149" s="167">
        <v>0</v>
      </c>
      <c r="T149" s="168">
        <f>S149*H149</f>
        <v>0</v>
      </c>
      <c r="AR149" s="22" t="s">
        <v>130</v>
      </c>
      <c r="AT149" s="22" t="s">
        <v>125</v>
      </c>
      <c r="AU149" s="22" t="s">
        <v>83</v>
      </c>
      <c r="AY149" s="22" t="s">
        <v>123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22" t="s">
        <v>76</v>
      </c>
      <c r="BK149" s="169">
        <f>ROUND(I149*H149,2)</f>
        <v>0</v>
      </c>
      <c r="BL149" s="22" t="s">
        <v>130</v>
      </c>
      <c r="BM149" s="22" t="s">
        <v>250</v>
      </c>
    </row>
    <row r="150" spans="2:65" s="11" customFormat="1">
      <c r="B150" s="170"/>
      <c r="C150" s="325"/>
      <c r="D150" s="326" t="s">
        <v>132</v>
      </c>
      <c r="E150" s="327" t="s">
        <v>5</v>
      </c>
      <c r="F150" s="328" t="s">
        <v>251</v>
      </c>
      <c r="G150" s="325"/>
      <c r="H150" s="329">
        <v>20.870999999999999</v>
      </c>
      <c r="I150" s="172"/>
      <c r="J150" s="325"/>
      <c r="K150" s="325"/>
      <c r="L150" s="170"/>
      <c r="M150" s="173"/>
      <c r="N150" s="174"/>
      <c r="O150" s="174"/>
      <c r="P150" s="174"/>
      <c r="Q150" s="174"/>
      <c r="R150" s="174"/>
      <c r="S150" s="174"/>
      <c r="T150" s="175"/>
      <c r="AT150" s="171" t="s">
        <v>132</v>
      </c>
      <c r="AU150" s="171" t="s">
        <v>83</v>
      </c>
      <c r="AV150" s="11" t="s">
        <v>83</v>
      </c>
      <c r="AW150" s="11" t="s">
        <v>35</v>
      </c>
      <c r="AX150" s="11" t="s">
        <v>71</v>
      </c>
      <c r="AY150" s="171" t="s">
        <v>123</v>
      </c>
    </row>
    <row r="151" spans="2:65" s="11" customFormat="1">
      <c r="B151" s="170"/>
      <c r="C151" s="325"/>
      <c r="D151" s="326" t="s">
        <v>132</v>
      </c>
      <c r="E151" s="327" t="s">
        <v>5</v>
      </c>
      <c r="F151" s="328" t="s">
        <v>252</v>
      </c>
      <c r="G151" s="325"/>
      <c r="H151" s="329">
        <v>16.568999999999999</v>
      </c>
      <c r="I151" s="172"/>
      <c r="J151" s="325"/>
      <c r="K151" s="325"/>
      <c r="L151" s="170"/>
      <c r="M151" s="173"/>
      <c r="N151" s="174"/>
      <c r="O151" s="174"/>
      <c r="P151" s="174"/>
      <c r="Q151" s="174"/>
      <c r="R151" s="174"/>
      <c r="S151" s="174"/>
      <c r="T151" s="175"/>
      <c r="AT151" s="171" t="s">
        <v>132</v>
      </c>
      <c r="AU151" s="171" t="s">
        <v>83</v>
      </c>
      <c r="AV151" s="11" t="s">
        <v>83</v>
      </c>
      <c r="AW151" s="11" t="s">
        <v>35</v>
      </c>
      <c r="AX151" s="11" t="s">
        <v>71</v>
      </c>
      <c r="AY151" s="171" t="s">
        <v>123</v>
      </c>
    </row>
    <row r="152" spans="2:65" s="11" customFormat="1">
      <c r="B152" s="170"/>
      <c r="C152" s="325"/>
      <c r="D152" s="326" t="s">
        <v>132</v>
      </c>
      <c r="E152" s="327" t="s">
        <v>5</v>
      </c>
      <c r="F152" s="328" t="s">
        <v>253</v>
      </c>
      <c r="G152" s="325"/>
      <c r="H152" s="329">
        <v>13.18</v>
      </c>
      <c r="I152" s="172"/>
      <c r="J152" s="325"/>
      <c r="K152" s="325"/>
      <c r="L152" s="170"/>
      <c r="M152" s="173"/>
      <c r="N152" s="174"/>
      <c r="O152" s="174"/>
      <c r="P152" s="174"/>
      <c r="Q152" s="174"/>
      <c r="R152" s="174"/>
      <c r="S152" s="174"/>
      <c r="T152" s="175"/>
      <c r="AT152" s="171" t="s">
        <v>132</v>
      </c>
      <c r="AU152" s="171" t="s">
        <v>83</v>
      </c>
      <c r="AV152" s="11" t="s">
        <v>83</v>
      </c>
      <c r="AW152" s="11" t="s">
        <v>35</v>
      </c>
      <c r="AX152" s="11" t="s">
        <v>71</v>
      </c>
      <c r="AY152" s="171" t="s">
        <v>123</v>
      </c>
    </row>
    <row r="153" spans="2:65" s="11" customFormat="1">
      <c r="B153" s="170"/>
      <c r="C153" s="325"/>
      <c r="D153" s="326" t="s">
        <v>132</v>
      </c>
      <c r="E153" s="327" t="s">
        <v>5</v>
      </c>
      <c r="F153" s="328" t="s">
        <v>254</v>
      </c>
      <c r="G153" s="325"/>
      <c r="H153" s="329">
        <v>8.2799999999999994</v>
      </c>
      <c r="I153" s="172"/>
      <c r="J153" s="325"/>
      <c r="K153" s="325"/>
      <c r="L153" s="170"/>
      <c r="M153" s="173"/>
      <c r="N153" s="174"/>
      <c r="O153" s="174"/>
      <c r="P153" s="174"/>
      <c r="Q153" s="174"/>
      <c r="R153" s="174"/>
      <c r="S153" s="174"/>
      <c r="T153" s="175"/>
      <c r="AT153" s="171" t="s">
        <v>132</v>
      </c>
      <c r="AU153" s="171" t="s">
        <v>83</v>
      </c>
      <c r="AV153" s="11" t="s">
        <v>83</v>
      </c>
      <c r="AW153" s="11" t="s">
        <v>35</v>
      </c>
      <c r="AX153" s="11" t="s">
        <v>71</v>
      </c>
      <c r="AY153" s="171" t="s">
        <v>123</v>
      </c>
    </row>
    <row r="154" spans="2:65" s="11" customFormat="1">
      <c r="B154" s="170"/>
      <c r="C154" s="325"/>
      <c r="D154" s="326" t="s">
        <v>132</v>
      </c>
      <c r="E154" s="327" t="s">
        <v>5</v>
      </c>
      <c r="F154" s="328" t="s">
        <v>255</v>
      </c>
      <c r="G154" s="325"/>
      <c r="H154" s="329">
        <v>17.158000000000001</v>
      </c>
      <c r="I154" s="172"/>
      <c r="J154" s="325"/>
      <c r="K154" s="325"/>
      <c r="L154" s="170"/>
      <c r="M154" s="173"/>
      <c r="N154" s="174"/>
      <c r="O154" s="174"/>
      <c r="P154" s="174"/>
      <c r="Q154" s="174"/>
      <c r="R154" s="174"/>
      <c r="S154" s="174"/>
      <c r="T154" s="175"/>
      <c r="AT154" s="171" t="s">
        <v>132</v>
      </c>
      <c r="AU154" s="171" t="s">
        <v>83</v>
      </c>
      <c r="AV154" s="11" t="s">
        <v>83</v>
      </c>
      <c r="AW154" s="11" t="s">
        <v>35</v>
      </c>
      <c r="AX154" s="11" t="s">
        <v>71</v>
      </c>
      <c r="AY154" s="171" t="s">
        <v>123</v>
      </c>
    </row>
    <row r="155" spans="2:65" s="11" customFormat="1">
      <c r="B155" s="170"/>
      <c r="C155" s="325"/>
      <c r="D155" s="326" t="s">
        <v>132</v>
      </c>
      <c r="E155" s="327" t="s">
        <v>5</v>
      </c>
      <c r="F155" s="328" t="s">
        <v>256</v>
      </c>
      <c r="G155" s="325"/>
      <c r="H155" s="329">
        <v>39.235999999999997</v>
      </c>
      <c r="I155" s="172"/>
      <c r="J155" s="325"/>
      <c r="K155" s="325"/>
      <c r="L155" s="170"/>
      <c r="M155" s="173"/>
      <c r="N155" s="174"/>
      <c r="O155" s="174"/>
      <c r="P155" s="174"/>
      <c r="Q155" s="174"/>
      <c r="R155" s="174"/>
      <c r="S155" s="174"/>
      <c r="T155" s="175"/>
      <c r="AT155" s="171" t="s">
        <v>132</v>
      </c>
      <c r="AU155" s="171" t="s">
        <v>83</v>
      </c>
      <c r="AV155" s="11" t="s">
        <v>83</v>
      </c>
      <c r="AW155" s="11" t="s">
        <v>35</v>
      </c>
      <c r="AX155" s="11" t="s">
        <v>71</v>
      </c>
      <c r="AY155" s="171" t="s">
        <v>123</v>
      </c>
    </row>
    <row r="156" spans="2:65" s="11" customFormat="1">
      <c r="B156" s="170"/>
      <c r="C156" s="325"/>
      <c r="D156" s="326" t="s">
        <v>132</v>
      </c>
      <c r="E156" s="327" t="s">
        <v>5</v>
      </c>
      <c r="F156" s="328" t="s">
        <v>257</v>
      </c>
      <c r="G156" s="325"/>
      <c r="H156" s="329">
        <v>23.77</v>
      </c>
      <c r="I156" s="172"/>
      <c r="J156" s="325"/>
      <c r="K156" s="325"/>
      <c r="L156" s="170"/>
      <c r="M156" s="173"/>
      <c r="N156" s="174"/>
      <c r="O156" s="174"/>
      <c r="P156" s="174"/>
      <c r="Q156" s="174"/>
      <c r="R156" s="174"/>
      <c r="S156" s="174"/>
      <c r="T156" s="175"/>
      <c r="AT156" s="171" t="s">
        <v>132</v>
      </c>
      <c r="AU156" s="171" t="s">
        <v>83</v>
      </c>
      <c r="AV156" s="11" t="s">
        <v>83</v>
      </c>
      <c r="AW156" s="11" t="s">
        <v>35</v>
      </c>
      <c r="AX156" s="11" t="s">
        <v>71</v>
      </c>
      <c r="AY156" s="171" t="s">
        <v>123</v>
      </c>
    </row>
    <row r="157" spans="2:65" s="11" customFormat="1">
      <c r="B157" s="170"/>
      <c r="C157" s="325"/>
      <c r="D157" s="326" t="s">
        <v>132</v>
      </c>
      <c r="E157" s="327" t="s">
        <v>5</v>
      </c>
      <c r="F157" s="328" t="s">
        <v>258</v>
      </c>
      <c r="G157" s="325"/>
      <c r="H157" s="329">
        <v>3.87</v>
      </c>
      <c r="I157" s="172"/>
      <c r="J157" s="325"/>
      <c r="K157" s="325"/>
      <c r="L157" s="170"/>
      <c r="M157" s="173"/>
      <c r="N157" s="174"/>
      <c r="O157" s="174"/>
      <c r="P157" s="174"/>
      <c r="Q157" s="174"/>
      <c r="R157" s="174"/>
      <c r="S157" s="174"/>
      <c r="T157" s="175"/>
      <c r="AT157" s="171" t="s">
        <v>132</v>
      </c>
      <c r="AU157" s="171" t="s">
        <v>83</v>
      </c>
      <c r="AV157" s="11" t="s">
        <v>83</v>
      </c>
      <c r="AW157" s="11" t="s">
        <v>35</v>
      </c>
      <c r="AX157" s="11" t="s">
        <v>71</v>
      </c>
      <c r="AY157" s="171" t="s">
        <v>123</v>
      </c>
    </row>
    <row r="158" spans="2:65" s="12" customFormat="1">
      <c r="B158" s="176"/>
      <c r="C158" s="330"/>
      <c r="D158" s="326" t="s">
        <v>132</v>
      </c>
      <c r="E158" s="331" t="s">
        <v>5</v>
      </c>
      <c r="F158" s="332" t="s">
        <v>141</v>
      </c>
      <c r="G158" s="330"/>
      <c r="H158" s="333">
        <v>142.934</v>
      </c>
      <c r="I158" s="178"/>
      <c r="J158" s="330"/>
      <c r="K158" s="330"/>
      <c r="L158" s="176"/>
      <c r="M158" s="179"/>
      <c r="N158" s="180"/>
      <c r="O158" s="180"/>
      <c r="P158" s="180"/>
      <c r="Q158" s="180"/>
      <c r="R158" s="180"/>
      <c r="S158" s="180"/>
      <c r="T158" s="181"/>
      <c r="AT158" s="177" t="s">
        <v>132</v>
      </c>
      <c r="AU158" s="177" t="s">
        <v>83</v>
      </c>
      <c r="AV158" s="12" t="s">
        <v>130</v>
      </c>
      <c r="AW158" s="12" t="s">
        <v>35</v>
      </c>
      <c r="AX158" s="12" t="s">
        <v>76</v>
      </c>
      <c r="AY158" s="177" t="s">
        <v>123</v>
      </c>
    </row>
    <row r="159" spans="2:65" s="1" customFormat="1" ht="25.5" customHeight="1">
      <c r="B159" s="163"/>
      <c r="C159" s="337" t="s">
        <v>171</v>
      </c>
      <c r="D159" s="337" t="s">
        <v>215</v>
      </c>
      <c r="E159" s="338" t="s">
        <v>259</v>
      </c>
      <c r="F159" s="339" t="s">
        <v>260</v>
      </c>
      <c r="G159" s="340" t="s">
        <v>128</v>
      </c>
      <c r="H159" s="341">
        <v>145.79300000000001</v>
      </c>
      <c r="I159" s="182"/>
      <c r="J159" s="350">
        <f>ROUND(I159*H159,2)</f>
        <v>0</v>
      </c>
      <c r="K159" s="339" t="s">
        <v>129</v>
      </c>
      <c r="L159" s="183"/>
      <c r="M159" s="184" t="s">
        <v>5</v>
      </c>
      <c r="N159" s="185" t="s">
        <v>42</v>
      </c>
      <c r="O159" s="40"/>
      <c r="P159" s="167">
        <f>O159*H159</f>
        <v>0</v>
      </c>
      <c r="Q159" s="167">
        <v>5.9999999999999995E-4</v>
      </c>
      <c r="R159" s="167">
        <f>Q159*H159</f>
        <v>8.7475799999999992E-2</v>
      </c>
      <c r="S159" s="167">
        <v>0</v>
      </c>
      <c r="T159" s="168">
        <f>S159*H159</f>
        <v>0</v>
      </c>
      <c r="AR159" s="22" t="s">
        <v>219</v>
      </c>
      <c r="AT159" s="22" t="s">
        <v>215</v>
      </c>
      <c r="AU159" s="22" t="s">
        <v>83</v>
      </c>
      <c r="AY159" s="22" t="s">
        <v>123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22" t="s">
        <v>76</v>
      </c>
      <c r="BK159" s="169">
        <f>ROUND(I159*H159,2)</f>
        <v>0</v>
      </c>
      <c r="BL159" s="22" t="s">
        <v>130</v>
      </c>
      <c r="BM159" s="22" t="s">
        <v>261</v>
      </c>
    </row>
    <row r="160" spans="2:65" s="1" customFormat="1" ht="27">
      <c r="B160" s="39"/>
      <c r="C160" s="342"/>
      <c r="D160" s="326" t="s">
        <v>262</v>
      </c>
      <c r="E160" s="342"/>
      <c r="F160" s="343" t="s">
        <v>263</v>
      </c>
      <c r="G160" s="342"/>
      <c r="H160" s="342"/>
      <c r="I160" s="186"/>
      <c r="J160" s="342"/>
      <c r="K160" s="342"/>
      <c r="L160" s="39"/>
      <c r="M160" s="187"/>
      <c r="N160" s="40"/>
      <c r="O160" s="40"/>
      <c r="P160" s="40"/>
      <c r="Q160" s="40"/>
      <c r="R160" s="40"/>
      <c r="S160" s="40"/>
      <c r="T160" s="68"/>
      <c r="AT160" s="22" t="s">
        <v>262</v>
      </c>
      <c r="AU160" s="22" t="s">
        <v>83</v>
      </c>
    </row>
    <row r="161" spans="2:65" s="11" customFormat="1">
      <c r="B161" s="170"/>
      <c r="C161" s="325"/>
      <c r="D161" s="326" t="s">
        <v>132</v>
      </c>
      <c r="E161" s="325"/>
      <c r="F161" s="328" t="s">
        <v>264</v>
      </c>
      <c r="G161" s="325"/>
      <c r="H161" s="329">
        <v>145.79300000000001</v>
      </c>
      <c r="I161" s="172"/>
      <c r="J161" s="325"/>
      <c r="K161" s="325"/>
      <c r="L161" s="170"/>
      <c r="M161" s="173"/>
      <c r="N161" s="174"/>
      <c r="O161" s="174"/>
      <c r="P161" s="174"/>
      <c r="Q161" s="174"/>
      <c r="R161" s="174"/>
      <c r="S161" s="174"/>
      <c r="T161" s="175"/>
      <c r="AT161" s="171" t="s">
        <v>132</v>
      </c>
      <c r="AU161" s="171" t="s">
        <v>83</v>
      </c>
      <c r="AV161" s="11" t="s">
        <v>83</v>
      </c>
      <c r="AW161" s="11" t="s">
        <v>6</v>
      </c>
      <c r="AX161" s="11" t="s">
        <v>76</v>
      </c>
      <c r="AY161" s="171" t="s">
        <v>123</v>
      </c>
    </row>
    <row r="162" spans="2:65" s="1" customFormat="1" ht="25.5" customHeight="1">
      <c r="B162" s="163"/>
      <c r="C162" s="320" t="s">
        <v>130</v>
      </c>
      <c r="D162" s="320" t="s">
        <v>125</v>
      </c>
      <c r="E162" s="321" t="s">
        <v>265</v>
      </c>
      <c r="F162" s="322" t="s">
        <v>266</v>
      </c>
      <c r="G162" s="323" t="s">
        <v>176</v>
      </c>
      <c r="H162" s="324">
        <v>67.540000000000006</v>
      </c>
      <c r="I162" s="164"/>
      <c r="J162" s="349">
        <f>ROUND(I162*H162,2)</f>
        <v>0</v>
      </c>
      <c r="K162" s="322" t="s">
        <v>129</v>
      </c>
      <c r="L162" s="39"/>
      <c r="M162" s="165" t="s">
        <v>5</v>
      </c>
      <c r="N162" s="166" t="s">
        <v>42</v>
      </c>
      <c r="O162" s="40"/>
      <c r="P162" s="167">
        <f>O162*H162</f>
        <v>0</v>
      </c>
      <c r="Q162" s="167">
        <v>2.5000000000000001E-4</v>
      </c>
      <c r="R162" s="167">
        <f>Q162*H162</f>
        <v>1.6885000000000001E-2</v>
      </c>
      <c r="S162" s="167">
        <v>0</v>
      </c>
      <c r="T162" s="168">
        <f>S162*H162</f>
        <v>0</v>
      </c>
      <c r="AR162" s="22" t="s">
        <v>130</v>
      </c>
      <c r="AT162" s="22" t="s">
        <v>125</v>
      </c>
      <c r="AU162" s="22" t="s">
        <v>83</v>
      </c>
      <c r="AY162" s="22" t="s">
        <v>123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22" t="s">
        <v>76</v>
      </c>
      <c r="BK162" s="169">
        <f>ROUND(I162*H162,2)</f>
        <v>0</v>
      </c>
      <c r="BL162" s="22" t="s">
        <v>130</v>
      </c>
      <c r="BM162" s="22" t="s">
        <v>267</v>
      </c>
    </row>
    <row r="163" spans="2:65" s="11" customFormat="1">
      <c r="B163" s="170"/>
      <c r="C163" s="325"/>
      <c r="D163" s="326" t="s">
        <v>132</v>
      </c>
      <c r="E163" s="327" t="s">
        <v>5</v>
      </c>
      <c r="F163" s="328" t="s">
        <v>268</v>
      </c>
      <c r="G163" s="325"/>
      <c r="H163" s="329">
        <v>6.42</v>
      </c>
      <c r="I163" s="172"/>
      <c r="J163" s="325"/>
      <c r="K163" s="325"/>
      <c r="L163" s="170"/>
      <c r="M163" s="173"/>
      <c r="N163" s="174"/>
      <c r="O163" s="174"/>
      <c r="P163" s="174"/>
      <c r="Q163" s="174"/>
      <c r="R163" s="174"/>
      <c r="S163" s="174"/>
      <c r="T163" s="175"/>
      <c r="AT163" s="171" t="s">
        <v>132</v>
      </c>
      <c r="AU163" s="171" t="s">
        <v>83</v>
      </c>
      <c r="AV163" s="11" t="s">
        <v>83</v>
      </c>
      <c r="AW163" s="11" t="s">
        <v>35</v>
      </c>
      <c r="AX163" s="11" t="s">
        <v>71</v>
      </c>
      <c r="AY163" s="171" t="s">
        <v>123</v>
      </c>
    </row>
    <row r="164" spans="2:65" s="11" customFormat="1">
      <c r="B164" s="170"/>
      <c r="C164" s="325"/>
      <c r="D164" s="326" t="s">
        <v>132</v>
      </c>
      <c r="E164" s="327" t="s">
        <v>5</v>
      </c>
      <c r="F164" s="328" t="s">
        <v>269</v>
      </c>
      <c r="G164" s="325"/>
      <c r="H164" s="329">
        <v>5.0999999999999996</v>
      </c>
      <c r="I164" s="172"/>
      <c r="J164" s="325"/>
      <c r="K164" s="325"/>
      <c r="L164" s="170"/>
      <c r="M164" s="173"/>
      <c r="N164" s="174"/>
      <c r="O164" s="174"/>
      <c r="P164" s="174"/>
      <c r="Q164" s="174"/>
      <c r="R164" s="174"/>
      <c r="S164" s="174"/>
      <c r="T164" s="175"/>
      <c r="AT164" s="171" t="s">
        <v>132</v>
      </c>
      <c r="AU164" s="171" t="s">
        <v>83</v>
      </c>
      <c r="AV164" s="11" t="s">
        <v>83</v>
      </c>
      <c r="AW164" s="11" t="s">
        <v>35</v>
      </c>
      <c r="AX164" s="11" t="s">
        <v>71</v>
      </c>
      <c r="AY164" s="171" t="s">
        <v>123</v>
      </c>
    </row>
    <row r="165" spans="2:65" s="11" customFormat="1">
      <c r="B165" s="170"/>
      <c r="C165" s="325"/>
      <c r="D165" s="326" t="s">
        <v>132</v>
      </c>
      <c r="E165" s="327" t="s">
        <v>5</v>
      </c>
      <c r="F165" s="328" t="s">
        <v>270</v>
      </c>
      <c r="G165" s="325"/>
      <c r="H165" s="329">
        <v>4.0599999999999996</v>
      </c>
      <c r="I165" s="172"/>
      <c r="J165" s="325"/>
      <c r="K165" s="325"/>
      <c r="L165" s="170"/>
      <c r="M165" s="173"/>
      <c r="N165" s="174"/>
      <c r="O165" s="174"/>
      <c r="P165" s="174"/>
      <c r="Q165" s="174"/>
      <c r="R165" s="174"/>
      <c r="S165" s="174"/>
      <c r="T165" s="175"/>
      <c r="AT165" s="171" t="s">
        <v>132</v>
      </c>
      <c r="AU165" s="171" t="s">
        <v>83</v>
      </c>
      <c r="AV165" s="11" t="s">
        <v>83</v>
      </c>
      <c r="AW165" s="11" t="s">
        <v>35</v>
      </c>
      <c r="AX165" s="11" t="s">
        <v>71</v>
      </c>
      <c r="AY165" s="171" t="s">
        <v>123</v>
      </c>
    </row>
    <row r="166" spans="2:65" s="11" customFormat="1">
      <c r="B166" s="170"/>
      <c r="C166" s="325"/>
      <c r="D166" s="326" t="s">
        <v>132</v>
      </c>
      <c r="E166" s="327" t="s">
        <v>5</v>
      </c>
      <c r="F166" s="328" t="s">
        <v>271</v>
      </c>
      <c r="G166" s="325"/>
      <c r="H166" s="329">
        <v>8.7799999999999994</v>
      </c>
      <c r="I166" s="172"/>
      <c r="J166" s="325"/>
      <c r="K166" s="325"/>
      <c r="L166" s="170"/>
      <c r="M166" s="173"/>
      <c r="N166" s="174"/>
      <c r="O166" s="174"/>
      <c r="P166" s="174"/>
      <c r="Q166" s="174"/>
      <c r="R166" s="174"/>
      <c r="S166" s="174"/>
      <c r="T166" s="175"/>
      <c r="AT166" s="171" t="s">
        <v>132</v>
      </c>
      <c r="AU166" s="171" t="s">
        <v>83</v>
      </c>
      <c r="AV166" s="11" t="s">
        <v>83</v>
      </c>
      <c r="AW166" s="11" t="s">
        <v>35</v>
      </c>
      <c r="AX166" s="11" t="s">
        <v>71</v>
      </c>
      <c r="AY166" s="171" t="s">
        <v>123</v>
      </c>
    </row>
    <row r="167" spans="2:65" s="11" customFormat="1">
      <c r="B167" s="170"/>
      <c r="C167" s="325"/>
      <c r="D167" s="326" t="s">
        <v>132</v>
      </c>
      <c r="E167" s="327" t="s">
        <v>5</v>
      </c>
      <c r="F167" s="328" t="s">
        <v>272</v>
      </c>
      <c r="G167" s="325"/>
      <c r="H167" s="329">
        <v>10.96</v>
      </c>
      <c r="I167" s="172"/>
      <c r="J167" s="325"/>
      <c r="K167" s="325"/>
      <c r="L167" s="170"/>
      <c r="M167" s="173"/>
      <c r="N167" s="174"/>
      <c r="O167" s="174"/>
      <c r="P167" s="174"/>
      <c r="Q167" s="174"/>
      <c r="R167" s="174"/>
      <c r="S167" s="174"/>
      <c r="T167" s="175"/>
      <c r="AT167" s="171" t="s">
        <v>132</v>
      </c>
      <c r="AU167" s="171" t="s">
        <v>83</v>
      </c>
      <c r="AV167" s="11" t="s">
        <v>83</v>
      </c>
      <c r="AW167" s="11" t="s">
        <v>35</v>
      </c>
      <c r="AX167" s="11" t="s">
        <v>71</v>
      </c>
      <c r="AY167" s="171" t="s">
        <v>123</v>
      </c>
    </row>
    <row r="168" spans="2:65" s="11" customFormat="1">
      <c r="B168" s="170"/>
      <c r="C168" s="325"/>
      <c r="D168" s="326" t="s">
        <v>132</v>
      </c>
      <c r="E168" s="327" t="s">
        <v>5</v>
      </c>
      <c r="F168" s="328" t="s">
        <v>273</v>
      </c>
      <c r="G168" s="325"/>
      <c r="H168" s="329">
        <v>14.22</v>
      </c>
      <c r="I168" s="172"/>
      <c r="J168" s="325"/>
      <c r="K168" s="325"/>
      <c r="L168" s="170"/>
      <c r="M168" s="173"/>
      <c r="N168" s="174"/>
      <c r="O168" s="174"/>
      <c r="P168" s="174"/>
      <c r="Q168" s="174"/>
      <c r="R168" s="174"/>
      <c r="S168" s="174"/>
      <c r="T168" s="175"/>
      <c r="AT168" s="171" t="s">
        <v>132</v>
      </c>
      <c r="AU168" s="171" t="s">
        <v>83</v>
      </c>
      <c r="AV168" s="11" t="s">
        <v>83</v>
      </c>
      <c r="AW168" s="11" t="s">
        <v>35</v>
      </c>
      <c r="AX168" s="11" t="s">
        <v>71</v>
      </c>
      <c r="AY168" s="171" t="s">
        <v>123</v>
      </c>
    </row>
    <row r="169" spans="2:65" s="11" customFormat="1">
      <c r="B169" s="170"/>
      <c r="C169" s="325"/>
      <c r="D169" s="326" t="s">
        <v>132</v>
      </c>
      <c r="E169" s="327" t="s">
        <v>5</v>
      </c>
      <c r="F169" s="328" t="s">
        <v>274</v>
      </c>
      <c r="G169" s="325"/>
      <c r="H169" s="329">
        <v>18</v>
      </c>
      <c r="I169" s="172"/>
      <c r="J169" s="325"/>
      <c r="K169" s="325"/>
      <c r="L169" s="170"/>
      <c r="M169" s="173"/>
      <c r="N169" s="174"/>
      <c r="O169" s="174"/>
      <c r="P169" s="174"/>
      <c r="Q169" s="174"/>
      <c r="R169" s="174"/>
      <c r="S169" s="174"/>
      <c r="T169" s="175"/>
      <c r="AT169" s="171" t="s">
        <v>132</v>
      </c>
      <c r="AU169" s="171" t="s">
        <v>83</v>
      </c>
      <c r="AV169" s="11" t="s">
        <v>83</v>
      </c>
      <c r="AW169" s="11" t="s">
        <v>35</v>
      </c>
      <c r="AX169" s="11" t="s">
        <v>71</v>
      </c>
      <c r="AY169" s="171" t="s">
        <v>123</v>
      </c>
    </row>
    <row r="170" spans="2:65" s="12" customFormat="1">
      <c r="B170" s="176"/>
      <c r="C170" s="330"/>
      <c r="D170" s="326" t="s">
        <v>132</v>
      </c>
      <c r="E170" s="331" t="s">
        <v>5</v>
      </c>
      <c r="F170" s="332" t="s">
        <v>141</v>
      </c>
      <c r="G170" s="330"/>
      <c r="H170" s="333">
        <v>67.540000000000006</v>
      </c>
      <c r="I170" s="178"/>
      <c r="J170" s="330"/>
      <c r="K170" s="330"/>
      <c r="L170" s="176"/>
      <c r="M170" s="179"/>
      <c r="N170" s="180"/>
      <c r="O170" s="180"/>
      <c r="P170" s="180"/>
      <c r="Q170" s="180"/>
      <c r="R170" s="180"/>
      <c r="S170" s="180"/>
      <c r="T170" s="181"/>
      <c r="AT170" s="177" t="s">
        <v>132</v>
      </c>
      <c r="AU170" s="177" t="s">
        <v>83</v>
      </c>
      <c r="AV170" s="12" t="s">
        <v>130</v>
      </c>
      <c r="AW170" s="12" t="s">
        <v>35</v>
      </c>
      <c r="AX170" s="12" t="s">
        <v>76</v>
      </c>
      <c r="AY170" s="177" t="s">
        <v>123</v>
      </c>
    </row>
    <row r="171" spans="2:65" s="1" customFormat="1" ht="16.5" customHeight="1">
      <c r="B171" s="163"/>
      <c r="C171" s="337" t="s">
        <v>222</v>
      </c>
      <c r="D171" s="337" t="s">
        <v>215</v>
      </c>
      <c r="E171" s="338" t="s">
        <v>275</v>
      </c>
      <c r="F171" s="339" t="s">
        <v>276</v>
      </c>
      <c r="G171" s="340" t="s">
        <v>176</v>
      </c>
      <c r="H171" s="341">
        <v>70.917000000000002</v>
      </c>
      <c r="I171" s="182"/>
      <c r="J171" s="350">
        <f>ROUND(I171*H171,2)</f>
        <v>0</v>
      </c>
      <c r="K171" s="339" t="s">
        <v>129</v>
      </c>
      <c r="L171" s="183"/>
      <c r="M171" s="184" t="s">
        <v>5</v>
      </c>
      <c r="N171" s="185" t="s">
        <v>42</v>
      </c>
      <c r="O171" s="40"/>
      <c r="P171" s="167">
        <f>O171*H171</f>
        <v>0</v>
      </c>
      <c r="Q171" s="167">
        <v>3.0000000000000001E-5</v>
      </c>
      <c r="R171" s="167">
        <f>Q171*H171</f>
        <v>2.12751E-3</v>
      </c>
      <c r="S171" s="167">
        <v>0</v>
      </c>
      <c r="T171" s="168">
        <f>S171*H171</f>
        <v>0</v>
      </c>
      <c r="AR171" s="22" t="s">
        <v>219</v>
      </c>
      <c r="AT171" s="22" t="s">
        <v>215</v>
      </c>
      <c r="AU171" s="22" t="s">
        <v>83</v>
      </c>
      <c r="AY171" s="22" t="s">
        <v>123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22" t="s">
        <v>76</v>
      </c>
      <c r="BK171" s="169">
        <f>ROUND(I171*H171,2)</f>
        <v>0</v>
      </c>
      <c r="BL171" s="22" t="s">
        <v>130</v>
      </c>
      <c r="BM171" s="22" t="s">
        <v>277</v>
      </c>
    </row>
    <row r="172" spans="2:65" s="11" customFormat="1">
      <c r="B172" s="170"/>
      <c r="C172" s="325"/>
      <c r="D172" s="326" t="s">
        <v>132</v>
      </c>
      <c r="E172" s="325"/>
      <c r="F172" s="328" t="s">
        <v>278</v>
      </c>
      <c r="G172" s="325"/>
      <c r="H172" s="329">
        <v>70.917000000000002</v>
      </c>
      <c r="I172" s="172"/>
      <c r="J172" s="325"/>
      <c r="K172" s="325"/>
      <c r="L172" s="170"/>
      <c r="M172" s="173"/>
      <c r="N172" s="174"/>
      <c r="O172" s="174"/>
      <c r="P172" s="174"/>
      <c r="Q172" s="174"/>
      <c r="R172" s="174"/>
      <c r="S172" s="174"/>
      <c r="T172" s="175"/>
      <c r="AT172" s="171" t="s">
        <v>132</v>
      </c>
      <c r="AU172" s="171" t="s">
        <v>83</v>
      </c>
      <c r="AV172" s="11" t="s">
        <v>83</v>
      </c>
      <c r="AW172" s="11" t="s">
        <v>6</v>
      </c>
      <c r="AX172" s="11" t="s">
        <v>76</v>
      </c>
      <c r="AY172" s="171" t="s">
        <v>123</v>
      </c>
    </row>
    <row r="173" spans="2:65" s="1" customFormat="1" ht="25.5" customHeight="1">
      <c r="B173" s="163"/>
      <c r="C173" s="320" t="s">
        <v>239</v>
      </c>
      <c r="D173" s="320" t="s">
        <v>125</v>
      </c>
      <c r="E173" s="321" t="s">
        <v>279</v>
      </c>
      <c r="F173" s="322" t="s">
        <v>280</v>
      </c>
      <c r="G173" s="323" t="s">
        <v>128</v>
      </c>
      <c r="H173" s="324">
        <v>158.34700000000001</v>
      </c>
      <c r="I173" s="164"/>
      <c r="J173" s="349">
        <f>ROUND(I173*H173,2)</f>
        <v>0</v>
      </c>
      <c r="K173" s="322" t="s">
        <v>129</v>
      </c>
      <c r="L173" s="39"/>
      <c r="M173" s="165" t="s">
        <v>5</v>
      </c>
      <c r="N173" s="166" t="s">
        <v>42</v>
      </c>
      <c r="O173" s="40"/>
      <c r="P173" s="167">
        <f>O173*H173</f>
        <v>0</v>
      </c>
      <c r="Q173" s="167">
        <v>3.48E-3</v>
      </c>
      <c r="R173" s="167">
        <f>Q173*H173</f>
        <v>0.55104755999999999</v>
      </c>
      <c r="S173" s="167">
        <v>0</v>
      </c>
      <c r="T173" s="168">
        <f>S173*H173</f>
        <v>0</v>
      </c>
      <c r="AR173" s="22" t="s">
        <v>130</v>
      </c>
      <c r="AT173" s="22" t="s">
        <v>125</v>
      </c>
      <c r="AU173" s="22" t="s">
        <v>83</v>
      </c>
      <c r="AY173" s="22" t="s">
        <v>123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22" t="s">
        <v>76</v>
      </c>
      <c r="BK173" s="169">
        <f>ROUND(I173*H173,2)</f>
        <v>0</v>
      </c>
      <c r="BL173" s="22" t="s">
        <v>130</v>
      </c>
      <c r="BM173" s="22" t="s">
        <v>281</v>
      </c>
    </row>
    <row r="174" spans="2:65" s="11" customFormat="1">
      <c r="B174" s="170"/>
      <c r="C174" s="325"/>
      <c r="D174" s="326" t="s">
        <v>132</v>
      </c>
      <c r="E174" s="327" t="s">
        <v>5</v>
      </c>
      <c r="F174" s="328" t="s">
        <v>282</v>
      </c>
      <c r="G174" s="325"/>
      <c r="H174" s="329">
        <v>158.34700000000001</v>
      </c>
      <c r="I174" s="172"/>
      <c r="J174" s="325"/>
      <c r="K174" s="325"/>
      <c r="L174" s="170"/>
      <c r="M174" s="173"/>
      <c r="N174" s="174"/>
      <c r="O174" s="174"/>
      <c r="P174" s="174"/>
      <c r="Q174" s="174"/>
      <c r="R174" s="174"/>
      <c r="S174" s="174"/>
      <c r="T174" s="175"/>
      <c r="AT174" s="171" t="s">
        <v>132</v>
      </c>
      <c r="AU174" s="171" t="s">
        <v>83</v>
      </c>
      <c r="AV174" s="11" t="s">
        <v>83</v>
      </c>
      <c r="AW174" s="11" t="s">
        <v>35</v>
      </c>
      <c r="AX174" s="11" t="s">
        <v>76</v>
      </c>
      <c r="AY174" s="171" t="s">
        <v>123</v>
      </c>
    </row>
    <row r="175" spans="2:65" s="1" customFormat="1" ht="25.5" customHeight="1">
      <c r="B175" s="163"/>
      <c r="C175" s="320" t="s">
        <v>283</v>
      </c>
      <c r="D175" s="320" t="s">
        <v>125</v>
      </c>
      <c r="E175" s="321" t="s">
        <v>284</v>
      </c>
      <c r="F175" s="322" t="s">
        <v>285</v>
      </c>
      <c r="G175" s="323" t="s">
        <v>128</v>
      </c>
      <c r="H175" s="324">
        <v>3.59</v>
      </c>
      <c r="I175" s="164"/>
      <c r="J175" s="349">
        <f>ROUND(I175*H175,2)</f>
        <v>0</v>
      </c>
      <c r="K175" s="322" t="s">
        <v>129</v>
      </c>
      <c r="L175" s="39"/>
      <c r="M175" s="165" t="s">
        <v>5</v>
      </c>
      <c r="N175" s="166" t="s">
        <v>42</v>
      </c>
      <c r="O175" s="40"/>
      <c r="P175" s="167">
        <f>O175*H175</f>
        <v>0</v>
      </c>
      <c r="Q175" s="167">
        <v>0.13916000000000001</v>
      </c>
      <c r="R175" s="167">
        <f>Q175*H175</f>
        <v>0.49958439999999998</v>
      </c>
      <c r="S175" s="167">
        <v>0</v>
      </c>
      <c r="T175" s="168">
        <f>S175*H175</f>
        <v>0</v>
      </c>
      <c r="AR175" s="22" t="s">
        <v>130</v>
      </c>
      <c r="AT175" s="22" t="s">
        <v>125</v>
      </c>
      <c r="AU175" s="22" t="s">
        <v>83</v>
      </c>
      <c r="AY175" s="22" t="s">
        <v>123</v>
      </c>
      <c r="BE175" s="169">
        <f>IF(N175="základní",J175,0)</f>
        <v>0</v>
      </c>
      <c r="BF175" s="169">
        <f>IF(N175="snížená",J175,0)</f>
        <v>0</v>
      </c>
      <c r="BG175" s="169">
        <f>IF(N175="zákl. přenesená",J175,0)</f>
        <v>0</v>
      </c>
      <c r="BH175" s="169">
        <f>IF(N175="sníž. přenesená",J175,0)</f>
        <v>0</v>
      </c>
      <c r="BI175" s="169">
        <f>IF(N175="nulová",J175,0)</f>
        <v>0</v>
      </c>
      <c r="BJ175" s="22" t="s">
        <v>76</v>
      </c>
      <c r="BK175" s="169">
        <f>ROUND(I175*H175,2)</f>
        <v>0</v>
      </c>
      <c r="BL175" s="22" t="s">
        <v>130</v>
      </c>
      <c r="BM175" s="22" t="s">
        <v>286</v>
      </c>
    </row>
    <row r="176" spans="2:65" s="11" customFormat="1">
      <c r="B176" s="170"/>
      <c r="C176" s="325"/>
      <c r="D176" s="326" t="s">
        <v>132</v>
      </c>
      <c r="E176" s="327" t="s">
        <v>5</v>
      </c>
      <c r="F176" s="328" t="s">
        <v>287</v>
      </c>
      <c r="G176" s="325"/>
      <c r="H176" s="329">
        <v>3.59</v>
      </c>
      <c r="I176" s="172"/>
      <c r="J176" s="325"/>
      <c r="K176" s="325"/>
      <c r="L176" s="170"/>
      <c r="M176" s="173"/>
      <c r="N176" s="174"/>
      <c r="O176" s="174"/>
      <c r="P176" s="174"/>
      <c r="Q176" s="174"/>
      <c r="R176" s="174"/>
      <c r="S176" s="174"/>
      <c r="T176" s="175"/>
      <c r="AT176" s="171" t="s">
        <v>132</v>
      </c>
      <c r="AU176" s="171" t="s">
        <v>83</v>
      </c>
      <c r="AV176" s="11" t="s">
        <v>83</v>
      </c>
      <c r="AW176" s="11" t="s">
        <v>35</v>
      </c>
      <c r="AX176" s="11" t="s">
        <v>76</v>
      </c>
      <c r="AY176" s="171" t="s">
        <v>123</v>
      </c>
    </row>
    <row r="177" spans="2:65" s="10" customFormat="1" ht="29.85" customHeight="1">
      <c r="B177" s="152"/>
      <c r="C177" s="334"/>
      <c r="D177" s="335" t="s">
        <v>70</v>
      </c>
      <c r="E177" s="336" t="s">
        <v>179</v>
      </c>
      <c r="F177" s="336" t="s">
        <v>288</v>
      </c>
      <c r="G177" s="334"/>
      <c r="H177" s="334"/>
      <c r="I177" s="155"/>
      <c r="J177" s="348">
        <f>BK177</f>
        <v>0</v>
      </c>
      <c r="K177" s="334"/>
      <c r="L177" s="152"/>
      <c r="M177" s="156"/>
      <c r="N177" s="157"/>
      <c r="O177" s="157"/>
      <c r="P177" s="158">
        <f>SUM(P178:P195)</f>
        <v>0</v>
      </c>
      <c r="Q177" s="157"/>
      <c r="R177" s="158">
        <f>SUM(R178:R195)</f>
        <v>1.1874900000000001E-2</v>
      </c>
      <c r="S177" s="157"/>
      <c r="T177" s="159">
        <f>SUM(T178:T195)</f>
        <v>105.27064200000001</v>
      </c>
      <c r="AR177" s="153" t="s">
        <v>76</v>
      </c>
      <c r="AT177" s="160" t="s">
        <v>70</v>
      </c>
      <c r="AU177" s="160" t="s">
        <v>76</v>
      </c>
      <c r="AY177" s="153" t="s">
        <v>123</v>
      </c>
      <c r="BK177" s="161">
        <f>SUM(BK178:BK195)</f>
        <v>0</v>
      </c>
    </row>
    <row r="178" spans="2:65" s="1" customFormat="1" ht="25.5" customHeight="1">
      <c r="B178" s="163"/>
      <c r="C178" s="320" t="s">
        <v>289</v>
      </c>
      <c r="D178" s="320" t="s">
        <v>125</v>
      </c>
      <c r="E178" s="321" t="s">
        <v>290</v>
      </c>
      <c r="F178" s="322" t="s">
        <v>291</v>
      </c>
      <c r="G178" s="323" t="s">
        <v>128</v>
      </c>
      <c r="H178" s="324">
        <v>74.73</v>
      </c>
      <c r="I178" s="164"/>
      <c r="J178" s="349">
        <f>ROUND(I178*H178,2)</f>
        <v>0</v>
      </c>
      <c r="K178" s="322" t="s">
        <v>129</v>
      </c>
      <c r="L178" s="39"/>
      <c r="M178" s="165" t="s">
        <v>5</v>
      </c>
      <c r="N178" s="166" t="s">
        <v>42</v>
      </c>
      <c r="O178" s="40"/>
      <c r="P178" s="167">
        <f>O178*H178</f>
        <v>0</v>
      </c>
      <c r="Q178" s="167">
        <v>1.2999999999999999E-4</v>
      </c>
      <c r="R178" s="167">
        <f>Q178*H178</f>
        <v>9.7149000000000003E-3</v>
      </c>
      <c r="S178" s="167">
        <v>0</v>
      </c>
      <c r="T178" s="168">
        <f>S178*H178</f>
        <v>0</v>
      </c>
      <c r="AR178" s="22" t="s">
        <v>130</v>
      </c>
      <c r="AT178" s="22" t="s">
        <v>125</v>
      </c>
      <c r="AU178" s="22" t="s">
        <v>83</v>
      </c>
      <c r="AY178" s="22" t="s">
        <v>123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22" t="s">
        <v>76</v>
      </c>
      <c r="BK178" s="169">
        <f>ROUND(I178*H178,2)</f>
        <v>0</v>
      </c>
      <c r="BL178" s="22" t="s">
        <v>130</v>
      </c>
      <c r="BM178" s="22" t="s">
        <v>292</v>
      </c>
    </row>
    <row r="179" spans="2:65" s="1" customFormat="1" ht="25.5" customHeight="1">
      <c r="B179" s="163"/>
      <c r="C179" s="320" t="s">
        <v>293</v>
      </c>
      <c r="D179" s="320" t="s">
        <v>125</v>
      </c>
      <c r="E179" s="321" t="s">
        <v>294</v>
      </c>
      <c r="F179" s="322" t="s">
        <v>295</v>
      </c>
      <c r="G179" s="323" t="s">
        <v>128</v>
      </c>
      <c r="H179" s="324">
        <v>223.25399999999999</v>
      </c>
      <c r="I179" s="164"/>
      <c r="J179" s="349">
        <f>ROUND(I179*H179,2)</f>
        <v>0</v>
      </c>
      <c r="K179" s="322" t="s">
        <v>5</v>
      </c>
      <c r="L179" s="39"/>
      <c r="M179" s="165" t="s">
        <v>5</v>
      </c>
      <c r="N179" s="166" t="s">
        <v>42</v>
      </c>
      <c r="O179" s="40"/>
      <c r="P179" s="167">
        <f>O179*H179</f>
        <v>0</v>
      </c>
      <c r="Q179" s="167">
        <v>0</v>
      </c>
      <c r="R179" s="167">
        <f>Q179*H179</f>
        <v>0</v>
      </c>
      <c r="S179" s="167">
        <v>0.38300000000000001</v>
      </c>
      <c r="T179" s="168">
        <f>S179*H179</f>
        <v>85.506281999999999</v>
      </c>
      <c r="AR179" s="22" t="s">
        <v>130</v>
      </c>
      <c r="AT179" s="22" t="s">
        <v>125</v>
      </c>
      <c r="AU179" s="22" t="s">
        <v>83</v>
      </c>
      <c r="AY179" s="22" t="s">
        <v>123</v>
      </c>
      <c r="BE179" s="169">
        <f>IF(N179="základní",J179,0)</f>
        <v>0</v>
      </c>
      <c r="BF179" s="169">
        <f>IF(N179="snížená",J179,0)</f>
        <v>0</v>
      </c>
      <c r="BG179" s="169">
        <f>IF(N179="zákl. přenesená",J179,0)</f>
        <v>0</v>
      </c>
      <c r="BH179" s="169">
        <f>IF(N179="sníž. přenesená",J179,0)</f>
        <v>0</v>
      </c>
      <c r="BI179" s="169">
        <f>IF(N179="nulová",J179,0)</f>
        <v>0</v>
      </c>
      <c r="BJ179" s="22" t="s">
        <v>76</v>
      </c>
      <c r="BK179" s="169">
        <f>ROUND(I179*H179,2)</f>
        <v>0</v>
      </c>
      <c r="BL179" s="22" t="s">
        <v>130</v>
      </c>
      <c r="BM179" s="22" t="s">
        <v>296</v>
      </c>
    </row>
    <row r="180" spans="2:65" s="11" customFormat="1">
      <c r="B180" s="170"/>
      <c r="C180" s="325"/>
      <c r="D180" s="326" t="s">
        <v>132</v>
      </c>
      <c r="E180" s="327" t="s">
        <v>5</v>
      </c>
      <c r="F180" s="328" t="s">
        <v>297</v>
      </c>
      <c r="G180" s="325"/>
      <c r="H180" s="329">
        <v>151.744</v>
      </c>
      <c r="I180" s="172"/>
      <c r="J180" s="325"/>
      <c r="K180" s="325"/>
      <c r="L180" s="170"/>
      <c r="M180" s="173"/>
      <c r="N180" s="174"/>
      <c r="O180" s="174"/>
      <c r="P180" s="174"/>
      <c r="Q180" s="174"/>
      <c r="R180" s="174"/>
      <c r="S180" s="174"/>
      <c r="T180" s="175"/>
      <c r="AT180" s="171" t="s">
        <v>132</v>
      </c>
      <c r="AU180" s="171" t="s">
        <v>83</v>
      </c>
      <c r="AV180" s="11" t="s">
        <v>83</v>
      </c>
      <c r="AW180" s="11" t="s">
        <v>35</v>
      </c>
      <c r="AX180" s="11" t="s">
        <v>71</v>
      </c>
      <c r="AY180" s="171" t="s">
        <v>123</v>
      </c>
    </row>
    <row r="181" spans="2:65" s="11" customFormat="1">
      <c r="B181" s="170"/>
      <c r="C181" s="325"/>
      <c r="D181" s="326" t="s">
        <v>132</v>
      </c>
      <c r="E181" s="327" t="s">
        <v>5</v>
      </c>
      <c r="F181" s="328" t="s">
        <v>298</v>
      </c>
      <c r="G181" s="325"/>
      <c r="H181" s="329">
        <v>71.510000000000005</v>
      </c>
      <c r="I181" s="172"/>
      <c r="J181" s="325"/>
      <c r="K181" s="325"/>
      <c r="L181" s="170"/>
      <c r="M181" s="173"/>
      <c r="N181" s="174"/>
      <c r="O181" s="174"/>
      <c r="P181" s="174"/>
      <c r="Q181" s="174"/>
      <c r="R181" s="174"/>
      <c r="S181" s="174"/>
      <c r="T181" s="175"/>
      <c r="AT181" s="171" t="s">
        <v>132</v>
      </c>
      <c r="AU181" s="171" t="s">
        <v>83</v>
      </c>
      <c r="AV181" s="11" t="s">
        <v>83</v>
      </c>
      <c r="AW181" s="11" t="s">
        <v>35</v>
      </c>
      <c r="AX181" s="11" t="s">
        <v>71</v>
      </c>
      <c r="AY181" s="171" t="s">
        <v>123</v>
      </c>
    </row>
    <row r="182" spans="2:65" s="12" customFormat="1">
      <c r="B182" s="176"/>
      <c r="C182" s="330"/>
      <c r="D182" s="326" t="s">
        <v>132</v>
      </c>
      <c r="E182" s="331" t="s">
        <v>5</v>
      </c>
      <c r="F182" s="332" t="s">
        <v>141</v>
      </c>
      <c r="G182" s="330"/>
      <c r="H182" s="333">
        <v>223.25399999999999</v>
      </c>
      <c r="I182" s="178"/>
      <c r="J182" s="330"/>
      <c r="K182" s="330"/>
      <c r="L182" s="176"/>
      <c r="M182" s="179"/>
      <c r="N182" s="180"/>
      <c r="O182" s="180"/>
      <c r="P182" s="180"/>
      <c r="Q182" s="180"/>
      <c r="R182" s="180"/>
      <c r="S182" s="180"/>
      <c r="T182" s="181"/>
      <c r="AT182" s="177" t="s">
        <v>132</v>
      </c>
      <c r="AU182" s="177" t="s">
        <v>83</v>
      </c>
      <c r="AV182" s="12" t="s">
        <v>130</v>
      </c>
      <c r="AW182" s="12" t="s">
        <v>35</v>
      </c>
      <c r="AX182" s="12" t="s">
        <v>76</v>
      </c>
      <c r="AY182" s="177" t="s">
        <v>123</v>
      </c>
    </row>
    <row r="183" spans="2:65" s="1" customFormat="1" ht="25.5" customHeight="1">
      <c r="B183" s="163"/>
      <c r="C183" s="320" t="s">
        <v>299</v>
      </c>
      <c r="D183" s="320" t="s">
        <v>125</v>
      </c>
      <c r="E183" s="321" t="s">
        <v>300</v>
      </c>
      <c r="F183" s="322" t="s">
        <v>301</v>
      </c>
      <c r="G183" s="323" t="s">
        <v>128</v>
      </c>
      <c r="H183" s="324">
        <v>116.04</v>
      </c>
      <c r="I183" s="164"/>
      <c r="J183" s="349">
        <f>ROUND(I183*H183,2)</f>
        <v>0</v>
      </c>
      <c r="K183" s="322" t="s">
        <v>129</v>
      </c>
      <c r="L183" s="39"/>
      <c r="M183" s="165" t="s">
        <v>5</v>
      </c>
      <c r="N183" s="166" t="s">
        <v>42</v>
      </c>
      <c r="O183" s="40"/>
      <c r="P183" s="167">
        <f>O183*H183</f>
        <v>0</v>
      </c>
      <c r="Q183" s="167">
        <v>0</v>
      </c>
      <c r="R183" s="167">
        <f>Q183*H183</f>
        <v>0</v>
      </c>
      <c r="S183" s="167">
        <v>3.5000000000000003E-2</v>
      </c>
      <c r="T183" s="168">
        <f>S183*H183</f>
        <v>4.0614000000000008</v>
      </c>
      <c r="AR183" s="22" t="s">
        <v>130</v>
      </c>
      <c r="AT183" s="22" t="s">
        <v>125</v>
      </c>
      <c r="AU183" s="22" t="s">
        <v>83</v>
      </c>
      <c r="AY183" s="22" t="s">
        <v>123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22" t="s">
        <v>76</v>
      </c>
      <c r="BK183" s="169">
        <f>ROUND(I183*H183,2)</f>
        <v>0</v>
      </c>
      <c r="BL183" s="22" t="s">
        <v>130</v>
      </c>
      <c r="BM183" s="22" t="s">
        <v>302</v>
      </c>
    </row>
    <row r="184" spans="2:65" s="1" customFormat="1" ht="16.5" customHeight="1">
      <c r="B184" s="163"/>
      <c r="C184" s="320" t="s">
        <v>303</v>
      </c>
      <c r="D184" s="320" t="s">
        <v>125</v>
      </c>
      <c r="E184" s="321" t="s">
        <v>304</v>
      </c>
      <c r="F184" s="322" t="s">
        <v>305</v>
      </c>
      <c r="G184" s="323" t="s">
        <v>176</v>
      </c>
      <c r="H184" s="324">
        <v>27</v>
      </c>
      <c r="I184" s="164"/>
      <c r="J184" s="349">
        <f>ROUND(I184*H184,2)</f>
        <v>0</v>
      </c>
      <c r="K184" s="322" t="s">
        <v>129</v>
      </c>
      <c r="L184" s="39"/>
      <c r="M184" s="165" t="s">
        <v>5</v>
      </c>
      <c r="N184" s="166" t="s">
        <v>42</v>
      </c>
      <c r="O184" s="40"/>
      <c r="P184" s="167">
        <f>O184*H184</f>
        <v>0</v>
      </c>
      <c r="Q184" s="167">
        <v>8.0000000000000007E-5</v>
      </c>
      <c r="R184" s="167">
        <f>Q184*H184</f>
        <v>2.16E-3</v>
      </c>
      <c r="S184" s="167">
        <v>1.7999999999999999E-2</v>
      </c>
      <c r="T184" s="168">
        <f>S184*H184</f>
        <v>0.48599999999999999</v>
      </c>
      <c r="AR184" s="22" t="s">
        <v>130</v>
      </c>
      <c r="AT184" s="22" t="s">
        <v>125</v>
      </c>
      <c r="AU184" s="22" t="s">
        <v>83</v>
      </c>
      <c r="AY184" s="22" t="s">
        <v>123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22" t="s">
        <v>76</v>
      </c>
      <c r="BK184" s="169">
        <f>ROUND(I184*H184,2)</f>
        <v>0</v>
      </c>
      <c r="BL184" s="22" t="s">
        <v>130</v>
      </c>
      <c r="BM184" s="22" t="s">
        <v>306</v>
      </c>
    </row>
    <row r="185" spans="2:65" s="11" customFormat="1">
      <c r="B185" s="170"/>
      <c r="C185" s="325"/>
      <c r="D185" s="326" t="s">
        <v>132</v>
      </c>
      <c r="E185" s="327" t="s">
        <v>5</v>
      </c>
      <c r="F185" s="328" t="s">
        <v>307</v>
      </c>
      <c r="G185" s="325"/>
      <c r="H185" s="329">
        <v>9.9</v>
      </c>
      <c r="I185" s="172"/>
      <c r="J185" s="325"/>
      <c r="K185" s="325"/>
      <c r="L185" s="170"/>
      <c r="M185" s="173"/>
      <c r="N185" s="174"/>
      <c r="O185" s="174"/>
      <c r="P185" s="174"/>
      <c r="Q185" s="174"/>
      <c r="R185" s="174"/>
      <c r="S185" s="174"/>
      <c r="T185" s="175"/>
      <c r="AT185" s="171" t="s">
        <v>132</v>
      </c>
      <c r="AU185" s="171" t="s">
        <v>83</v>
      </c>
      <c r="AV185" s="11" t="s">
        <v>83</v>
      </c>
      <c r="AW185" s="11" t="s">
        <v>35</v>
      </c>
      <c r="AX185" s="11" t="s">
        <v>71</v>
      </c>
      <c r="AY185" s="171" t="s">
        <v>123</v>
      </c>
    </row>
    <row r="186" spans="2:65" s="11" customFormat="1">
      <c r="B186" s="170"/>
      <c r="C186" s="325"/>
      <c r="D186" s="326" t="s">
        <v>132</v>
      </c>
      <c r="E186" s="327" t="s">
        <v>5</v>
      </c>
      <c r="F186" s="328" t="s">
        <v>308</v>
      </c>
      <c r="G186" s="325"/>
      <c r="H186" s="329">
        <v>17.100000000000001</v>
      </c>
      <c r="I186" s="172"/>
      <c r="J186" s="325"/>
      <c r="K186" s="325"/>
      <c r="L186" s="170"/>
      <c r="M186" s="173"/>
      <c r="N186" s="174"/>
      <c r="O186" s="174"/>
      <c r="P186" s="174"/>
      <c r="Q186" s="174"/>
      <c r="R186" s="174"/>
      <c r="S186" s="174"/>
      <c r="T186" s="175"/>
      <c r="AT186" s="171" t="s">
        <v>132</v>
      </c>
      <c r="AU186" s="171" t="s">
        <v>83</v>
      </c>
      <c r="AV186" s="11" t="s">
        <v>83</v>
      </c>
      <c r="AW186" s="11" t="s">
        <v>35</v>
      </c>
      <c r="AX186" s="11" t="s">
        <v>71</v>
      </c>
      <c r="AY186" s="171" t="s">
        <v>123</v>
      </c>
    </row>
    <row r="187" spans="2:65" s="12" customFormat="1">
      <c r="B187" s="176"/>
      <c r="C187" s="330"/>
      <c r="D187" s="326" t="s">
        <v>132</v>
      </c>
      <c r="E187" s="331" t="s">
        <v>5</v>
      </c>
      <c r="F187" s="332" t="s">
        <v>141</v>
      </c>
      <c r="G187" s="330"/>
      <c r="H187" s="333">
        <v>27</v>
      </c>
      <c r="I187" s="178"/>
      <c r="J187" s="330"/>
      <c r="K187" s="330"/>
      <c r="L187" s="176"/>
      <c r="M187" s="179"/>
      <c r="N187" s="180"/>
      <c r="O187" s="180"/>
      <c r="P187" s="180"/>
      <c r="Q187" s="180"/>
      <c r="R187" s="180"/>
      <c r="S187" s="180"/>
      <c r="T187" s="181"/>
      <c r="AT187" s="177" t="s">
        <v>132</v>
      </c>
      <c r="AU187" s="177" t="s">
        <v>83</v>
      </c>
      <c r="AV187" s="12" t="s">
        <v>130</v>
      </c>
      <c r="AW187" s="12" t="s">
        <v>35</v>
      </c>
      <c r="AX187" s="12" t="s">
        <v>76</v>
      </c>
      <c r="AY187" s="177" t="s">
        <v>123</v>
      </c>
    </row>
    <row r="188" spans="2:65" s="1" customFormat="1" ht="25.5" customHeight="1">
      <c r="B188" s="163"/>
      <c r="C188" s="320" t="s">
        <v>309</v>
      </c>
      <c r="D188" s="320" t="s">
        <v>125</v>
      </c>
      <c r="E188" s="321" t="s">
        <v>310</v>
      </c>
      <c r="F188" s="322" t="s">
        <v>311</v>
      </c>
      <c r="G188" s="323" t="s">
        <v>176</v>
      </c>
      <c r="H188" s="324">
        <v>86.46</v>
      </c>
      <c r="I188" s="164"/>
      <c r="J188" s="349">
        <f>ROUND(I188*H188,2)</f>
        <v>0</v>
      </c>
      <c r="K188" s="322" t="s">
        <v>129</v>
      </c>
      <c r="L188" s="39"/>
      <c r="M188" s="165" t="s">
        <v>5</v>
      </c>
      <c r="N188" s="166" t="s">
        <v>42</v>
      </c>
      <c r="O188" s="40"/>
      <c r="P188" s="167">
        <f>O188*H188</f>
        <v>0</v>
      </c>
      <c r="Q188" s="167">
        <v>0</v>
      </c>
      <c r="R188" s="167">
        <f>Q188*H188</f>
        <v>0</v>
      </c>
      <c r="S188" s="167">
        <v>0.17599999999999999</v>
      </c>
      <c r="T188" s="168">
        <f>S188*H188</f>
        <v>15.216959999999998</v>
      </c>
      <c r="AR188" s="22" t="s">
        <v>130</v>
      </c>
      <c r="AT188" s="22" t="s">
        <v>125</v>
      </c>
      <c r="AU188" s="22" t="s">
        <v>83</v>
      </c>
      <c r="AY188" s="22" t="s">
        <v>123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22" t="s">
        <v>76</v>
      </c>
      <c r="BK188" s="169">
        <f>ROUND(I188*H188,2)</f>
        <v>0</v>
      </c>
      <c r="BL188" s="22" t="s">
        <v>130</v>
      </c>
      <c r="BM188" s="22" t="s">
        <v>312</v>
      </c>
    </row>
    <row r="189" spans="2:65" s="11" customFormat="1">
      <c r="B189" s="170"/>
      <c r="C189" s="325"/>
      <c r="D189" s="326" t="s">
        <v>132</v>
      </c>
      <c r="E189" s="327" t="s">
        <v>5</v>
      </c>
      <c r="F189" s="328" t="s">
        <v>178</v>
      </c>
      <c r="G189" s="325"/>
      <c r="H189" s="329">
        <v>39.119999999999997</v>
      </c>
      <c r="I189" s="172"/>
      <c r="J189" s="325"/>
      <c r="K189" s="325"/>
      <c r="L189" s="170"/>
      <c r="M189" s="173"/>
      <c r="N189" s="174"/>
      <c r="O189" s="174"/>
      <c r="P189" s="174"/>
      <c r="Q189" s="174"/>
      <c r="R189" s="174"/>
      <c r="S189" s="174"/>
      <c r="T189" s="175"/>
      <c r="AT189" s="171" t="s">
        <v>132</v>
      </c>
      <c r="AU189" s="171" t="s">
        <v>83</v>
      </c>
      <c r="AV189" s="11" t="s">
        <v>83</v>
      </c>
      <c r="AW189" s="11" t="s">
        <v>35</v>
      </c>
      <c r="AX189" s="11" t="s">
        <v>71</v>
      </c>
      <c r="AY189" s="171" t="s">
        <v>123</v>
      </c>
    </row>
    <row r="190" spans="2:65" s="11" customFormat="1">
      <c r="B190" s="170"/>
      <c r="C190" s="325"/>
      <c r="D190" s="326" t="s">
        <v>132</v>
      </c>
      <c r="E190" s="327" t="s">
        <v>5</v>
      </c>
      <c r="F190" s="328" t="s">
        <v>183</v>
      </c>
      <c r="G190" s="325"/>
      <c r="H190" s="329">
        <v>12.95</v>
      </c>
      <c r="I190" s="172"/>
      <c r="J190" s="325"/>
      <c r="K190" s="325"/>
      <c r="L190" s="170"/>
      <c r="M190" s="173"/>
      <c r="N190" s="174"/>
      <c r="O190" s="174"/>
      <c r="P190" s="174"/>
      <c r="Q190" s="174"/>
      <c r="R190" s="174"/>
      <c r="S190" s="174"/>
      <c r="T190" s="175"/>
      <c r="AT190" s="171" t="s">
        <v>132</v>
      </c>
      <c r="AU190" s="171" t="s">
        <v>83</v>
      </c>
      <c r="AV190" s="11" t="s">
        <v>83</v>
      </c>
      <c r="AW190" s="11" t="s">
        <v>35</v>
      </c>
      <c r="AX190" s="11" t="s">
        <v>71</v>
      </c>
      <c r="AY190" s="171" t="s">
        <v>123</v>
      </c>
    </row>
    <row r="191" spans="2:65" s="11" customFormat="1">
      <c r="B191" s="170"/>
      <c r="C191" s="325"/>
      <c r="D191" s="326" t="s">
        <v>132</v>
      </c>
      <c r="E191" s="327" t="s">
        <v>5</v>
      </c>
      <c r="F191" s="328" t="s">
        <v>184</v>
      </c>
      <c r="G191" s="325"/>
      <c r="H191" s="329">
        <v>14.39</v>
      </c>
      <c r="I191" s="172"/>
      <c r="J191" s="325"/>
      <c r="K191" s="325"/>
      <c r="L191" s="170"/>
      <c r="M191" s="173"/>
      <c r="N191" s="174"/>
      <c r="O191" s="174"/>
      <c r="P191" s="174"/>
      <c r="Q191" s="174"/>
      <c r="R191" s="174"/>
      <c r="S191" s="174"/>
      <c r="T191" s="175"/>
      <c r="AT191" s="171" t="s">
        <v>132</v>
      </c>
      <c r="AU191" s="171" t="s">
        <v>83</v>
      </c>
      <c r="AV191" s="11" t="s">
        <v>83</v>
      </c>
      <c r="AW191" s="11" t="s">
        <v>35</v>
      </c>
      <c r="AX191" s="11" t="s">
        <v>71</v>
      </c>
      <c r="AY191" s="171" t="s">
        <v>123</v>
      </c>
    </row>
    <row r="192" spans="2:65" s="11" customFormat="1">
      <c r="B192" s="170"/>
      <c r="C192" s="325"/>
      <c r="D192" s="326" t="s">
        <v>132</v>
      </c>
      <c r="E192" s="327" t="s">
        <v>5</v>
      </c>
      <c r="F192" s="328" t="s">
        <v>185</v>
      </c>
      <c r="G192" s="325"/>
      <c r="H192" s="329">
        <v>20</v>
      </c>
      <c r="I192" s="172"/>
      <c r="J192" s="325"/>
      <c r="K192" s="325"/>
      <c r="L192" s="170"/>
      <c r="M192" s="173"/>
      <c r="N192" s="174"/>
      <c r="O192" s="174"/>
      <c r="P192" s="174"/>
      <c r="Q192" s="174"/>
      <c r="R192" s="174"/>
      <c r="S192" s="174"/>
      <c r="T192" s="175"/>
      <c r="AT192" s="171" t="s">
        <v>132</v>
      </c>
      <c r="AU192" s="171" t="s">
        <v>83</v>
      </c>
      <c r="AV192" s="11" t="s">
        <v>83</v>
      </c>
      <c r="AW192" s="11" t="s">
        <v>35</v>
      </c>
      <c r="AX192" s="11" t="s">
        <v>71</v>
      </c>
      <c r="AY192" s="171" t="s">
        <v>123</v>
      </c>
    </row>
    <row r="193" spans="2:65" s="12" customFormat="1">
      <c r="B193" s="176"/>
      <c r="C193" s="330"/>
      <c r="D193" s="326" t="s">
        <v>132</v>
      </c>
      <c r="E193" s="331" t="s">
        <v>5</v>
      </c>
      <c r="F193" s="332" t="s">
        <v>141</v>
      </c>
      <c r="G193" s="330"/>
      <c r="H193" s="333">
        <v>86.46</v>
      </c>
      <c r="I193" s="178"/>
      <c r="J193" s="330"/>
      <c r="K193" s="330"/>
      <c r="L193" s="176"/>
      <c r="M193" s="179"/>
      <c r="N193" s="180"/>
      <c r="O193" s="180"/>
      <c r="P193" s="180"/>
      <c r="Q193" s="180"/>
      <c r="R193" s="180"/>
      <c r="S193" s="180"/>
      <c r="T193" s="181"/>
      <c r="AT193" s="177" t="s">
        <v>132</v>
      </c>
      <c r="AU193" s="177" t="s">
        <v>83</v>
      </c>
      <c r="AV193" s="12" t="s">
        <v>130</v>
      </c>
      <c r="AW193" s="12" t="s">
        <v>35</v>
      </c>
      <c r="AX193" s="12" t="s">
        <v>76</v>
      </c>
      <c r="AY193" s="177" t="s">
        <v>123</v>
      </c>
    </row>
    <row r="194" spans="2:65" s="1" customFormat="1" ht="16.5" customHeight="1">
      <c r="B194" s="163"/>
      <c r="C194" s="320" t="s">
        <v>219</v>
      </c>
      <c r="D194" s="320" t="s">
        <v>125</v>
      </c>
      <c r="E194" s="321" t="s">
        <v>313</v>
      </c>
      <c r="F194" s="322" t="s">
        <v>314</v>
      </c>
      <c r="G194" s="323" t="s">
        <v>128</v>
      </c>
      <c r="H194" s="324">
        <v>188.483</v>
      </c>
      <c r="I194" s="164"/>
      <c r="J194" s="349">
        <f>ROUND(I194*H194,2)</f>
        <v>0</v>
      </c>
      <c r="K194" s="322" t="s">
        <v>129</v>
      </c>
      <c r="L194" s="39"/>
      <c r="M194" s="165" t="s">
        <v>5</v>
      </c>
      <c r="N194" s="166" t="s">
        <v>42</v>
      </c>
      <c r="O194" s="40"/>
      <c r="P194" s="167">
        <f>O194*H194</f>
        <v>0</v>
      </c>
      <c r="Q194" s="167">
        <v>0</v>
      </c>
      <c r="R194" s="167">
        <f>Q194*H194</f>
        <v>0</v>
      </c>
      <c r="S194" s="167">
        <v>0</v>
      </c>
      <c r="T194" s="168">
        <f>S194*H194</f>
        <v>0</v>
      </c>
      <c r="AR194" s="22" t="s">
        <v>130</v>
      </c>
      <c r="AT194" s="22" t="s">
        <v>125</v>
      </c>
      <c r="AU194" s="22" t="s">
        <v>83</v>
      </c>
      <c r="AY194" s="22" t="s">
        <v>123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22" t="s">
        <v>76</v>
      </c>
      <c r="BK194" s="169">
        <f>ROUND(I194*H194,2)</f>
        <v>0</v>
      </c>
      <c r="BL194" s="22" t="s">
        <v>130</v>
      </c>
      <c r="BM194" s="22" t="s">
        <v>315</v>
      </c>
    </row>
    <row r="195" spans="2:65" s="11" customFormat="1">
      <c r="B195" s="170"/>
      <c r="C195" s="325"/>
      <c r="D195" s="326" t="s">
        <v>132</v>
      </c>
      <c r="E195" s="327" t="s">
        <v>5</v>
      </c>
      <c r="F195" s="328" t="s">
        <v>316</v>
      </c>
      <c r="G195" s="325"/>
      <c r="H195" s="329">
        <v>188.483</v>
      </c>
      <c r="I195" s="172"/>
      <c r="J195" s="325"/>
      <c r="K195" s="325"/>
      <c r="L195" s="170"/>
      <c r="M195" s="173"/>
      <c r="N195" s="174"/>
      <c r="O195" s="174"/>
      <c r="P195" s="174"/>
      <c r="Q195" s="174"/>
      <c r="R195" s="174"/>
      <c r="S195" s="174"/>
      <c r="T195" s="175"/>
      <c r="AT195" s="171" t="s">
        <v>132</v>
      </c>
      <c r="AU195" s="171" t="s">
        <v>83</v>
      </c>
      <c r="AV195" s="11" t="s">
        <v>83</v>
      </c>
      <c r="AW195" s="11" t="s">
        <v>35</v>
      </c>
      <c r="AX195" s="11" t="s">
        <v>76</v>
      </c>
      <c r="AY195" s="171" t="s">
        <v>123</v>
      </c>
    </row>
    <row r="196" spans="2:65" s="10" customFormat="1" ht="29.85" customHeight="1">
      <c r="B196" s="152"/>
      <c r="C196" s="334"/>
      <c r="D196" s="335" t="s">
        <v>70</v>
      </c>
      <c r="E196" s="336" t="s">
        <v>317</v>
      </c>
      <c r="F196" s="336" t="s">
        <v>318</v>
      </c>
      <c r="G196" s="334"/>
      <c r="H196" s="334"/>
      <c r="I196" s="155"/>
      <c r="J196" s="348">
        <f>BK196</f>
        <v>0</v>
      </c>
      <c r="K196" s="334"/>
      <c r="L196" s="152"/>
      <c r="M196" s="156"/>
      <c r="N196" s="157"/>
      <c r="O196" s="157"/>
      <c r="P196" s="158">
        <f>SUM(P197:P200)</f>
        <v>0</v>
      </c>
      <c r="Q196" s="157"/>
      <c r="R196" s="158">
        <f>SUM(R197:R200)</f>
        <v>0</v>
      </c>
      <c r="S196" s="157"/>
      <c r="T196" s="159">
        <f>SUM(T197:T200)</f>
        <v>0</v>
      </c>
      <c r="AR196" s="153" t="s">
        <v>76</v>
      </c>
      <c r="AT196" s="160" t="s">
        <v>70</v>
      </c>
      <c r="AU196" s="160" t="s">
        <v>76</v>
      </c>
      <c r="AY196" s="153" t="s">
        <v>123</v>
      </c>
      <c r="BK196" s="161">
        <f>SUM(BK197:BK200)</f>
        <v>0</v>
      </c>
    </row>
    <row r="197" spans="2:65" s="1" customFormat="1" ht="25.5" customHeight="1">
      <c r="B197" s="163"/>
      <c r="C197" s="320" t="s">
        <v>319</v>
      </c>
      <c r="D197" s="320" t="s">
        <v>125</v>
      </c>
      <c r="E197" s="321" t="s">
        <v>320</v>
      </c>
      <c r="F197" s="322" t="s">
        <v>321</v>
      </c>
      <c r="G197" s="323" t="s">
        <v>161</v>
      </c>
      <c r="H197" s="324">
        <v>120.44199999999999</v>
      </c>
      <c r="I197" s="164"/>
      <c r="J197" s="349">
        <f>ROUND(I197*H197,2)</f>
        <v>0</v>
      </c>
      <c r="K197" s="322" t="s">
        <v>129</v>
      </c>
      <c r="L197" s="39"/>
      <c r="M197" s="165" t="s">
        <v>5</v>
      </c>
      <c r="N197" s="166" t="s">
        <v>42</v>
      </c>
      <c r="O197" s="40"/>
      <c r="P197" s="167">
        <f>O197*H197</f>
        <v>0</v>
      </c>
      <c r="Q197" s="167">
        <v>0</v>
      </c>
      <c r="R197" s="167">
        <f>Q197*H197</f>
        <v>0</v>
      </c>
      <c r="S197" s="167">
        <v>0</v>
      </c>
      <c r="T197" s="168">
        <f>S197*H197</f>
        <v>0</v>
      </c>
      <c r="AR197" s="22" t="s">
        <v>130</v>
      </c>
      <c r="AT197" s="22" t="s">
        <v>125</v>
      </c>
      <c r="AU197" s="22" t="s">
        <v>83</v>
      </c>
      <c r="AY197" s="22" t="s">
        <v>123</v>
      </c>
      <c r="BE197" s="169">
        <f>IF(N197="základní",J197,0)</f>
        <v>0</v>
      </c>
      <c r="BF197" s="169">
        <f>IF(N197="snížená",J197,0)</f>
        <v>0</v>
      </c>
      <c r="BG197" s="169">
        <f>IF(N197="zákl. přenesená",J197,0)</f>
        <v>0</v>
      </c>
      <c r="BH197" s="169">
        <f>IF(N197="sníž. přenesená",J197,0)</f>
        <v>0</v>
      </c>
      <c r="BI197" s="169">
        <f>IF(N197="nulová",J197,0)</f>
        <v>0</v>
      </c>
      <c r="BJ197" s="22" t="s">
        <v>76</v>
      </c>
      <c r="BK197" s="169">
        <f>ROUND(I197*H197,2)</f>
        <v>0</v>
      </c>
      <c r="BL197" s="22" t="s">
        <v>130</v>
      </c>
      <c r="BM197" s="22" t="s">
        <v>322</v>
      </c>
    </row>
    <row r="198" spans="2:65" s="1" customFormat="1" ht="25.5" customHeight="1">
      <c r="B198" s="163"/>
      <c r="C198" s="320" t="s">
        <v>323</v>
      </c>
      <c r="D198" s="320" t="s">
        <v>125</v>
      </c>
      <c r="E198" s="321" t="s">
        <v>324</v>
      </c>
      <c r="F198" s="322" t="s">
        <v>325</v>
      </c>
      <c r="G198" s="323" t="s">
        <v>161</v>
      </c>
      <c r="H198" s="324">
        <v>599.11</v>
      </c>
      <c r="I198" s="164"/>
      <c r="J198" s="349">
        <f>ROUND(I198*H198,2)</f>
        <v>0</v>
      </c>
      <c r="K198" s="322" t="s">
        <v>129</v>
      </c>
      <c r="L198" s="39"/>
      <c r="M198" s="165" t="s">
        <v>5</v>
      </c>
      <c r="N198" s="166" t="s">
        <v>42</v>
      </c>
      <c r="O198" s="40"/>
      <c r="P198" s="167">
        <f>O198*H198</f>
        <v>0</v>
      </c>
      <c r="Q198" s="167">
        <v>0</v>
      </c>
      <c r="R198" s="167">
        <f>Q198*H198</f>
        <v>0</v>
      </c>
      <c r="S198" s="167">
        <v>0</v>
      </c>
      <c r="T198" s="168">
        <f>S198*H198</f>
        <v>0</v>
      </c>
      <c r="AR198" s="22" t="s">
        <v>130</v>
      </c>
      <c r="AT198" s="22" t="s">
        <v>125</v>
      </c>
      <c r="AU198" s="22" t="s">
        <v>83</v>
      </c>
      <c r="AY198" s="22" t="s">
        <v>123</v>
      </c>
      <c r="BE198" s="169">
        <f>IF(N198="základní",J198,0)</f>
        <v>0</v>
      </c>
      <c r="BF198" s="169">
        <f>IF(N198="snížená",J198,0)</f>
        <v>0</v>
      </c>
      <c r="BG198" s="169">
        <f>IF(N198="zákl. přenesená",J198,0)</f>
        <v>0</v>
      </c>
      <c r="BH198" s="169">
        <f>IF(N198="sníž. přenesená",J198,0)</f>
        <v>0</v>
      </c>
      <c r="BI198" s="169">
        <f>IF(N198="nulová",J198,0)</f>
        <v>0</v>
      </c>
      <c r="BJ198" s="22" t="s">
        <v>76</v>
      </c>
      <c r="BK198" s="169">
        <f>ROUND(I198*H198,2)</f>
        <v>0</v>
      </c>
      <c r="BL198" s="22" t="s">
        <v>130</v>
      </c>
      <c r="BM198" s="22" t="s">
        <v>326</v>
      </c>
    </row>
    <row r="199" spans="2:65" s="11" customFormat="1">
      <c r="B199" s="170"/>
      <c r="C199" s="325"/>
      <c r="D199" s="326" t="s">
        <v>132</v>
      </c>
      <c r="E199" s="327" t="s">
        <v>5</v>
      </c>
      <c r="F199" s="328" t="s">
        <v>327</v>
      </c>
      <c r="G199" s="325"/>
      <c r="H199" s="329">
        <v>599.11</v>
      </c>
      <c r="I199" s="172"/>
      <c r="J199" s="325"/>
      <c r="K199" s="325"/>
      <c r="L199" s="170"/>
      <c r="M199" s="173"/>
      <c r="N199" s="174"/>
      <c r="O199" s="174"/>
      <c r="P199" s="174"/>
      <c r="Q199" s="174"/>
      <c r="R199" s="174"/>
      <c r="S199" s="174"/>
      <c r="T199" s="175"/>
      <c r="AT199" s="171" t="s">
        <v>132</v>
      </c>
      <c r="AU199" s="171" t="s">
        <v>83</v>
      </c>
      <c r="AV199" s="11" t="s">
        <v>83</v>
      </c>
      <c r="AW199" s="11" t="s">
        <v>35</v>
      </c>
      <c r="AX199" s="11" t="s">
        <v>76</v>
      </c>
      <c r="AY199" s="171" t="s">
        <v>123</v>
      </c>
    </row>
    <row r="200" spans="2:65" s="1" customFormat="1" ht="16.5" customHeight="1">
      <c r="B200" s="163"/>
      <c r="C200" s="320" t="s">
        <v>328</v>
      </c>
      <c r="D200" s="320" t="s">
        <v>125</v>
      </c>
      <c r="E200" s="321" t="s">
        <v>329</v>
      </c>
      <c r="F200" s="322" t="s">
        <v>330</v>
      </c>
      <c r="G200" s="323" t="s">
        <v>161</v>
      </c>
      <c r="H200" s="324">
        <v>120.44199999999999</v>
      </c>
      <c r="I200" s="164"/>
      <c r="J200" s="349">
        <f>ROUND(I200*H200,2)</f>
        <v>0</v>
      </c>
      <c r="K200" s="322" t="s">
        <v>129</v>
      </c>
      <c r="L200" s="39"/>
      <c r="M200" s="165" t="s">
        <v>5</v>
      </c>
      <c r="N200" s="166" t="s">
        <v>42</v>
      </c>
      <c r="O200" s="40"/>
      <c r="P200" s="167">
        <f>O200*H200</f>
        <v>0</v>
      </c>
      <c r="Q200" s="167">
        <v>0</v>
      </c>
      <c r="R200" s="167">
        <f>Q200*H200</f>
        <v>0</v>
      </c>
      <c r="S200" s="167">
        <v>0</v>
      </c>
      <c r="T200" s="168">
        <f>S200*H200</f>
        <v>0</v>
      </c>
      <c r="AR200" s="22" t="s">
        <v>130</v>
      </c>
      <c r="AT200" s="22" t="s">
        <v>125</v>
      </c>
      <c r="AU200" s="22" t="s">
        <v>83</v>
      </c>
      <c r="AY200" s="22" t="s">
        <v>123</v>
      </c>
      <c r="BE200" s="169">
        <f>IF(N200="základní",J200,0)</f>
        <v>0</v>
      </c>
      <c r="BF200" s="169">
        <f>IF(N200="snížená",J200,0)</f>
        <v>0</v>
      </c>
      <c r="BG200" s="169">
        <f>IF(N200="zákl. přenesená",J200,0)</f>
        <v>0</v>
      </c>
      <c r="BH200" s="169">
        <f>IF(N200="sníž. přenesená",J200,0)</f>
        <v>0</v>
      </c>
      <c r="BI200" s="169">
        <f>IF(N200="nulová",J200,0)</f>
        <v>0</v>
      </c>
      <c r="BJ200" s="22" t="s">
        <v>76</v>
      </c>
      <c r="BK200" s="169">
        <f>ROUND(I200*H200,2)</f>
        <v>0</v>
      </c>
      <c r="BL200" s="22" t="s">
        <v>130</v>
      </c>
      <c r="BM200" s="22" t="s">
        <v>331</v>
      </c>
    </row>
    <row r="201" spans="2:65" s="10" customFormat="1" ht="29.85" customHeight="1">
      <c r="B201" s="152"/>
      <c r="C201" s="334"/>
      <c r="D201" s="335" t="s">
        <v>70</v>
      </c>
      <c r="E201" s="336" t="s">
        <v>332</v>
      </c>
      <c r="F201" s="336" t="s">
        <v>333</v>
      </c>
      <c r="G201" s="334"/>
      <c r="H201" s="334"/>
      <c r="I201" s="155"/>
      <c r="J201" s="348">
        <f>BK201</f>
        <v>0</v>
      </c>
      <c r="K201" s="334"/>
      <c r="L201" s="152"/>
      <c r="M201" s="156"/>
      <c r="N201" s="157"/>
      <c r="O201" s="157"/>
      <c r="P201" s="158">
        <f>P202</f>
        <v>0</v>
      </c>
      <c r="Q201" s="157"/>
      <c r="R201" s="158">
        <f>R202</f>
        <v>0</v>
      </c>
      <c r="S201" s="157"/>
      <c r="T201" s="159">
        <f>T202</f>
        <v>0</v>
      </c>
      <c r="AR201" s="153" t="s">
        <v>76</v>
      </c>
      <c r="AT201" s="160" t="s">
        <v>70</v>
      </c>
      <c r="AU201" s="160" t="s">
        <v>76</v>
      </c>
      <c r="AY201" s="153" t="s">
        <v>123</v>
      </c>
      <c r="BK201" s="161">
        <f>BK202</f>
        <v>0</v>
      </c>
    </row>
    <row r="202" spans="2:65" s="1" customFormat="1" ht="25.5" customHeight="1">
      <c r="B202" s="163"/>
      <c r="C202" s="320" t="s">
        <v>334</v>
      </c>
      <c r="D202" s="320" t="s">
        <v>125</v>
      </c>
      <c r="E202" s="321" t="s">
        <v>335</v>
      </c>
      <c r="F202" s="322" t="s">
        <v>336</v>
      </c>
      <c r="G202" s="323" t="s">
        <v>161</v>
      </c>
      <c r="H202" s="324">
        <v>183.06200000000001</v>
      </c>
      <c r="I202" s="164"/>
      <c r="J202" s="349">
        <f>ROUND(I202*H202,2)</f>
        <v>0</v>
      </c>
      <c r="K202" s="322" t="s">
        <v>129</v>
      </c>
      <c r="L202" s="39"/>
      <c r="M202" s="165" t="s">
        <v>5</v>
      </c>
      <c r="N202" s="166" t="s">
        <v>42</v>
      </c>
      <c r="O202" s="40"/>
      <c r="P202" s="167">
        <f>O202*H202</f>
        <v>0</v>
      </c>
      <c r="Q202" s="167">
        <v>0</v>
      </c>
      <c r="R202" s="167">
        <f>Q202*H202</f>
        <v>0</v>
      </c>
      <c r="S202" s="167">
        <v>0</v>
      </c>
      <c r="T202" s="168">
        <f>S202*H202</f>
        <v>0</v>
      </c>
      <c r="AR202" s="22" t="s">
        <v>130</v>
      </c>
      <c r="AT202" s="22" t="s">
        <v>125</v>
      </c>
      <c r="AU202" s="22" t="s">
        <v>83</v>
      </c>
      <c r="AY202" s="22" t="s">
        <v>123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22" t="s">
        <v>76</v>
      </c>
      <c r="BK202" s="169">
        <f>ROUND(I202*H202,2)</f>
        <v>0</v>
      </c>
      <c r="BL202" s="22" t="s">
        <v>130</v>
      </c>
      <c r="BM202" s="22" t="s">
        <v>337</v>
      </c>
    </row>
    <row r="203" spans="2:65" s="10" customFormat="1" ht="37.35" customHeight="1">
      <c r="B203" s="152"/>
      <c r="C203" s="334"/>
      <c r="D203" s="335" t="s">
        <v>70</v>
      </c>
      <c r="E203" s="344" t="s">
        <v>338</v>
      </c>
      <c r="F203" s="344" t="s">
        <v>339</v>
      </c>
      <c r="G203" s="334"/>
      <c r="H203" s="334"/>
      <c r="I203" s="155"/>
      <c r="J203" s="347">
        <f>BK203</f>
        <v>0</v>
      </c>
      <c r="K203" s="334"/>
      <c r="L203" s="152"/>
      <c r="M203" s="156"/>
      <c r="N203" s="157"/>
      <c r="O203" s="157"/>
      <c r="P203" s="158">
        <f>P204+P218+P221</f>
        <v>0</v>
      </c>
      <c r="Q203" s="157"/>
      <c r="R203" s="158">
        <f>R204+R218+R221</f>
        <v>0.47042919999999994</v>
      </c>
      <c r="S203" s="157"/>
      <c r="T203" s="159">
        <f>T204+T218+T221</f>
        <v>15.171136000000001</v>
      </c>
      <c r="AR203" s="153" t="s">
        <v>83</v>
      </c>
      <c r="AT203" s="160" t="s">
        <v>70</v>
      </c>
      <c r="AU203" s="160" t="s">
        <v>71</v>
      </c>
      <c r="AY203" s="153" t="s">
        <v>123</v>
      </c>
      <c r="BK203" s="161">
        <f>BK204+BK218+BK221</f>
        <v>0</v>
      </c>
    </row>
    <row r="204" spans="2:65" s="10" customFormat="1" ht="19.899999999999999" customHeight="1">
      <c r="B204" s="152"/>
      <c r="C204" s="334"/>
      <c r="D204" s="335" t="s">
        <v>70</v>
      </c>
      <c r="E204" s="336" t="s">
        <v>340</v>
      </c>
      <c r="F204" s="336" t="s">
        <v>341</v>
      </c>
      <c r="G204" s="334"/>
      <c r="H204" s="334"/>
      <c r="I204" s="155"/>
      <c r="J204" s="348">
        <f>BK204</f>
        <v>0</v>
      </c>
      <c r="K204" s="334"/>
      <c r="L204" s="152"/>
      <c r="M204" s="156"/>
      <c r="N204" s="157"/>
      <c r="O204" s="157"/>
      <c r="P204" s="158">
        <f>SUM(P205:P217)</f>
        <v>0</v>
      </c>
      <c r="Q204" s="157"/>
      <c r="R204" s="158">
        <f>SUM(R205:R217)</f>
        <v>0.41662359999999993</v>
      </c>
      <c r="S204" s="157"/>
      <c r="T204" s="159">
        <f>SUM(T205:T217)</f>
        <v>0</v>
      </c>
      <c r="AR204" s="153" t="s">
        <v>83</v>
      </c>
      <c r="AT204" s="160" t="s">
        <v>70</v>
      </c>
      <c r="AU204" s="160" t="s">
        <v>76</v>
      </c>
      <c r="AY204" s="153" t="s">
        <v>123</v>
      </c>
      <c r="BK204" s="161">
        <f>SUM(BK205:BK217)</f>
        <v>0</v>
      </c>
    </row>
    <row r="205" spans="2:65" s="1" customFormat="1" ht="25.5" customHeight="1">
      <c r="B205" s="163"/>
      <c r="C205" s="320" t="s">
        <v>342</v>
      </c>
      <c r="D205" s="320" t="s">
        <v>125</v>
      </c>
      <c r="E205" s="321" t="s">
        <v>343</v>
      </c>
      <c r="F205" s="322" t="s">
        <v>344</v>
      </c>
      <c r="G205" s="323" t="s">
        <v>176</v>
      </c>
      <c r="H205" s="324">
        <v>27</v>
      </c>
      <c r="I205" s="164"/>
      <c r="J205" s="349">
        <f>ROUND(I205*H205,2)</f>
        <v>0</v>
      </c>
      <c r="K205" s="322" t="s">
        <v>129</v>
      </c>
      <c r="L205" s="39"/>
      <c r="M205" s="165" t="s">
        <v>5</v>
      </c>
      <c r="N205" s="166" t="s">
        <v>42</v>
      </c>
      <c r="O205" s="40"/>
      <c r="P205" s="167">
        <f>O205*H205</f>
        <v>0</v>
      </c>
      <c r="Q205" s="167">
        <v>1.1E-4</v>
      </c>
      <c r="R205" s="167">
        <f>Q205*H205</f>
        <v>2.97E-3</v>
      </c>
      <c r="S205" s="167">
        <v>0</v>
      </c>
      <c r="T205" s="168">
        <f>S205*H205</f>
        <v>0</v>
      </c>
      <c r="AR205" s="22" t="s">
        <v>345</v>
      </c>
      <c r="AT205" s="22" t="s">
        <v>125</v>
      </c>
      <c r="AU205" s="22" t="s">
        <v>83</v>
      </c>
      <c r="AY205" s="22" t="s">
        <v>123</v>
      </c>
      <c r="BE205" s="169">
        <f>IF(N205="základní",J205,0)</f>
        <v>0</v>
      </c>
      <c r="BF205" s="169">
        <f>IF(N205="snížená",J205,0)</f>
        <v>0</v>
      </c>
      <c r="BG205" s="169">
        <f>IF(N205="zákl. přenesená",J205,0)</f>
        <v>0</v>
      </c>
      <c r="BH205" s="169">
        <f>IF(N205="sníž. přenesená",J205,0)</f>
        <v>0</v>
      </c>
      <c r="BI205" s="169">
        <f>IF(N205="nulová",J205,0)</f>
        <v>0</v>
      </c>
      <c r="BJ205" s="22" t="s">
        <v>76</v>
      </c>
      <c r="BK205" s="169">
        <f>ROUND(I205*H205,2)</f>
        <v>0</v>
      </c>
      <c r="BL205" s="22" t="s">
        <v>345</v>
      </c>
      <c r="BM205" s="22" t="s">
        <v>346</v>
      </c>
    </row>
    <row r="206" spans="2:65" s="1" customFormat="1" ht="16.5" customHeight="1">
      <c r="B206" s="163"/>
      <c r="C206" s="337" t="s">
        <v>347</v>
      </c>
      <c r="D206" s="337" t="s">
        <v>215</v>
      </c>
      <c r="E206" s="338" t="s">
        <v>348</v>
      </c>
      <c r="F206" s="339" t="s">
        <v>590</v>
      </c>
      <c r="G206" s="340" t="s">
        <v>176</v>
      </c>
      <c r="H206" s="341">
        <v>45.36</v>
      </c>
      <c r="I206" s="182"/>
      <c r="J206" s="350">
        <f>ROUND(I206*H206,2)</f>
        <v>0</v>
      </c>
      <c r="K206" s="339" t="s">
        <v>5</v>
      </c>
      <c r="L206" s="183"/>
      <c r="M206" s="184" t="s">
        <v>5</v>
      </c>
      <c r="N206" s="185" t="s">
        <v>42</v>
      </c>
      <c r="O206" s="40"/>
      <c r="P206" s="167">
        <f>O206*H206</f>
        <v>0</v>
      </c>
      <c r="Q206" s="167">
        <v>7.0099999999999997E-3</v>
      </c>
      <c r="R206" s="167">
        <f>Q206*H206</f>
        <v>0.31797359999999997</v>
      </c>
      <c r="S206" s="167">
        <v>0</v>
      </c>
      <c r="T206" s="168">
        <f>S206*H206</f>
        <v>0</v>
      </c>
      <c r="AR206" s="22" t="s">
        <v>349</v>
      </c>
      <c r="AT206" s="22" t="s">
        <v>215</v>
      </c>
      <c r="AU206" s="22" t="s">
        <v>83</v>
      </c>
      <c r="AY206" s="22" t="s">
        <v>123</v>
      </c>
      <c r="BE206" s="169">
        <f>IF(N206="základní",J206,0)</f>
        <v>0</v>
      </c>
      <c r="BF206" s="169">
        <f>IF(N206="snížená",J206,0)</f>
        <v>0</v>
      </c>
      <c r="BG206" s="169">
        <f>IF(N206="zákl. přenesená",J206,0)</f>
        <v>0</v>
      </c>
      <c r="BH206" s="169">
        <f>IF(N206="sníž. přenesená",J206,0)</f>
        <v>0</v>
      </c>
      <c r="BI206" s="169">
        <f>IF(N206="nulová",J206,0)</f>
        <v>0</v>
      </c>
      <c r="BJ206" s="22" t="s">
        <v>76</v>
      </c>
      <c r="BK206" s="169">
        <f>ROUND(I206*H206,2)</f>
        <v>0</v>
      </c>
      <c r="BL206" s="22" t="s">
        <v>345</v>
      </c>
      <c r="BM206" s="22" t="s">
        <v>350</v>
      </c>
    </row>
    <row r="207" spans="2:65" s="11" customFormat="1">
      <c r="B207" s="170"/>
      <c r="C207" s="325"/>
      <c r="D207" s="326" t="s">
        <v>132</v>
      </c>
      <c r="E207" s="327" t="s">
        <v>5</v>
      </c>
      <c r="F207" s="328" t="s">
        <v>351</v>
      </c>
      <c r="G207" s="325"/>
      <c r="H207" s="329">
        <v>15.3</v>
      </c>
      <c r="I207" s="172"/>
      <c r="J207" s="325"/>
      <c r="K207" s="325"/>
      <c r="L207" s="170"/>
      <c r="M207" s="173"/>
      <c r="N207" s="174"/>
      <c r="O207" s="174"/>
      <c r="P207" s="174"/>
      <c r="Q207" s="174"/>
      <c r="R207" s="174"/>
      <c r="S207" s="174"/>
      <c r="T207" s="175"/>
      <c r="AT207" s="171" t="s">
        <v>132</v>
      </c>
      <c r="AU207" s="171" t="s">
        <v>83</v>
      </c>
      <c r="AV207" s="11" t="s">
        <v>83</v>
      </c>
      <c r="AW207" s="11" t="s">
        <v>35</v>
      </c>
      <c r="AX207" s="11" t="s">
        <v>71</v>
      </c>
      <c r="AY207" s="171" t="s">
        <v>123</v>
      </c>
    </row>
    <row r="208" spans="2:65" s="11" customFormat="1">
      <c r="B208" s="170"/>
      <c r="C208" s="325"/>
      <c r="D208" s="326" t="s">
        <v>132</v>
      </c>
      <c r="E208" s="327" t="s">
        <v>5</v>
      </c>
      <c r="F208" s="328" t="s">
        <v>352</v>
      </c>
      <c r="G208" s="325"/>
      <c r="H208" s="329">
        <v>27.9</v>
      </c>
      <c r="I208" s="172"/>
      <c r="J208" s="325"/>
      <c r="K208" s="325"/>
      <c r="L208" s="170"/>
      <c r="M208" s="173"/>
      <c r="N208" s="174"/>
      <c r="O208" s="174"/>
      <c r="P208" s="174"/>
      <c r="Q208" s="174"/>
      <c r="R208" s="174"/>
      <c r="S208" s="174"/>
      <c r="T208" s="175"/>
      <c r="AT208" s="171" t="s">
        <v>132</v>
      </c>
      <c r="AU208" s="171" t="s">
        <v>83</v>
      </c>
      <c r="AV208" s="11" t="s">
        <v>83</v>
      </c>
      <c r="AW208" s="11" t="s">
        <v>35</v>
      </c>
      <c r="AX208" s="11" t="s">
        <v>71</v>
      </c>
      <c r="AY208" s="171" t="s">
        <v>123</v>
      </c>
    </row>
    <row r="209" spans="2:65" s="12" customFormat="1">
      <c r="B209" s="176"/>
      <c r="C209" s="330"/>
      <c r="D209" s="326" t="s">
        <v>132</v>
      </c>
      <c r="E209" s="331" t="s">
        <v>5</v>
      </c>
      <c r="F209" s="332" t="s">
        <v>141</v>
      </c>
      <c r="G209" s="330"/>
      <c r="H209" s="333">
        <v>43.2</v>
      </c>
      <c r="I209" s="178"/>
      <c r="J209" s="330"/>
      <c r="K209" s="330"/>
      <c r="L209" s="176"/>
      <c r="M209" s="179"/>
      <c r="N209" s="180"/>
      <c r="O209" s="180"/>
      <c r="P209" s="180"/>
      <c r="Q209" s="180"/>
      <c r="R209" s="180"/>
      <c r="S209" s="180"/>
      <c r="T209" s="181"/>
      <c r="AT209" s="177" t="s">
        <v>132</v>
      </c>
      <c r="AU209" s="177" t="s">
        <v>83</v>
      </c>
      <c r="AV209" s="12" t="s">
        <v>130</v>
      </c>
      <c r="AW209" s="12" t="s">
        <v>35</v>
      </c>
      <c r="AX209" s="12" t="s">
        <v>76</v>
      </c>
      <c r="AY209" s="177" t="s">
        <v>123</v>
      </c>
    </row>
    <row r="210" spans="2:65" s="11" customFormat="1">
      <c r="B210" s="170"/>
      <c r="C210" s="325"/>
      <c r="D210" s="326" t="s">
        <v>132</v>
      </c>
      <c r="E210" s="325"/>
      <c r="F210" s="328" t="s">
        <v>353</v>
      </c>
      <c r="G210" s="325"/>
      <c r="H210" s="329">
        <v>45.36</v>
      </c>
      <c r="I210" s="172"/>
      <c r="J210" s="325"/>
      <c r="K210" s="325"/>
      <c r="L210" s="170"/>
      <c r="M210" s="173"/>
      <c r="N210" s="174"/>
      <c r="O210" s="174"/>
      <c r="P210" s="174"/>
      <c r="Q210" s="174"/>
      <c r="R210" s="174"/>
      <c r="S210" s="174"/>
      <c r="T210" s="175"/>
      <c r="AT210" s="171" t="s">
        <v>132</v>
      </c>
      <c r="AU210" s="171" t="s">
        <v>83</v>
      </c>
      <c r="AV210" s="11" t="s">
        <v>83</v>
      </c>
      <c r="AW210" s="11" t="s">
        <v>6</v>
      </c>
      <c r="AX210" s="11" t="s">
        <v>76</v>
      </c>
      <c r="AY210" s="171" t="s">
        <v>123</v>
      </c>
    </row>
    <row r="211" spans="2:65" s="1" customFormat="1" ht="16.5" customHeight="1">
      <c r="B211" s="163"/>
      <c r="C211" s="320" t="s">
        <v>11</v>
      </c>
      <c r="D211" s="320" t="s">
        <v>125</v>
      </c>
      <c r="E211" s="321" t="s">
        <v>354</v>
      </c>
      <c r="F211" s="322" t="s">
        <v>355</v>
      </c>
      <c r="G211" s="323" t="s">
        <v>128</v>
      </c>
      <c r="H211" s="324">
        <v>5.76</v>
      </c>
      <c r="I211" s="164"/>
      <c r="J211" s="349">
        <f>ROUND(I211*H211,2)</f>
        <v>0</v>
      </c>
      <c r="K211" s="322" t="s">
        <v>129</v>
      </c>
      <c r="L211" s="39"/>
      <c r="M211" s="165" t="s">
        <v>5</v>
      </c>
      <c r="N211" s="166" t="s">
        <v>42</v>
      </c>
      <c r="O211" s="40"/>
      <c r="P211" s="167">
        <f>O211*H211</f>
        <v>0</v>
      </c>
      <c r="Q211" s="167">
        <v>0</v>
      </c>
      <c r="R211" s="167">
        <f>Q211*H211</f>
        <v>0</v>
      </c>
      <c r="S211" s="167">
        <v>0</v>
      </c>
      <c r="T211" s="168">
        <f>S211*H211</f>
        <v>0</v>
      </c>
      <c r="AR211" s="22" t="s">
        <v>345</v>
      </c>
      <c r="AT211" s="22" t="s">
        <v>125</v>
      </c>
      <c r="AU211" s="22" t="s">
        <v>83</v>
      </c>
      <c r="AY211" s="22" t="s">
        <v>123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22" t="s">
        <v>76</v>
      </c>
      <c r="BK211" s="169">
        <f>ROUND(I211*H211,2)</f>
        <v>0</v>
      </c>
      <c r="BL211" s="22" t="s">
        <v>345</v>
      </c>
      <c r="BM211" s="22" t="s">
        <v>356</v>
      </c>
    </row>
    <row r="212" spans="2:65" s="11" customFormat="1">
      <c r="B212" s="170"/>
      <c r="C212" s="325"/>
      <c r="D212" s="326" t="s">
        <v>132</v>
      </c>
      <c r="E212" s="327" t="s">
        <v>5</v>
      </c>
      <c r="F212" s="328" t="s">
        <v>357</v>
      </c>
      <c r="G212" s="325"/>
      <c r="H212" s="329">
        <v>5.76</v>
      </c>
      <c r="I212" s="172"/>
      <c r="J212" s="325"/>
      <c r="K212" s="325"/>
      <c r="L212" s="170"/>
      <c r="M212" s="173"/>
      <c r="N212" s="174"/>
      <c r="O212" s="174"/>
      <c r="P212" s="174"/>
      <c r="Q212" s="174"/>
      <c r="R212" s="174"/>
      <c r="S212" s="174"/>
      <c r="T212" s="175"/>
      <c r="AT212" s="171" t="s">
        <v>132</v>
      </c>
      <c r="AU212" s="171" t="s">
        <v>83</v>
      </c>
      <c r="AV212" s="11" t="s">
        <v>83</v>
      </c>
      <c r="AW212" s="11" t="s">
        <v>35</v>
      </c>
      <c r="AX212" s="11" t="s">
        <v>76</v>
      </c>
      <c r="AY212" s="171" t="s">
        <v>123</v>
      </c>
    </row>
    <row r="213" spans="2:65" s="1" customFormat="1" ht="16.5" customHeight="1">
      <c r="B213" s="163"/>
      <c r="C213" s="337" t="s">
        <v>345</v>
      </c>
      <c r="D213" s="337" t="s">
        <v>215</v>
      </c>
      <c r="E213" s="338" t="s">
        <v>358</v>
      </c>
      <c r="F213" s="339" t="s">
        <v>359</v>
      </c>
      <c r="G213" s="340" t="s">
        <v>128</v>
      </c>
      <c r="H213" s="341">
        <v>5.76</v>
      </c>
      <c r="I213" s="182"/>
      <c r="J213" s="350">
        <f>ROUND(I213*H213,2)</f>
        <v>0</v>
      </c>
      <c r="K213" s="339" t="s">
        <v>5</v>
      </c>
      <c r="L213" s="183"/>
      <c r="M213" s="184" t="s">
        <v>5</v>
      </c>
      <c r="N213" s="185" t="s">
        <v>42</v>
      </c>
      <c r="O213" s="40"/>
      <c r="P213" s="167">
        <f>O213*H213</f>
        <v>0</v>
      </c>
      <c r="Q213" s="167">
        <v>1.6E-2</v>
      </c>
      <c r="R213" s="167">
        <f>Q213*H213</f>
        <v>9.2159999999999992E-2</v>
      </c>
      <c r="S213" s="167">
        <v>0</v>
      </c>
      <c r="T213" s="168">
        <f>S213*H213</f>
        <v>0</v>
      </c>
      <c r="AR213" s="22" t="s">
        <v>349</v>
      </c>
      <c r="AT213" s="22" t="s">
        <v>215</v>
      </c>
      <c r="AU213" s="22" t="s">
        <v>83</v>
      </c>
      <c r="AY213" s="22" t="s">
        <v>123</v>
      </c>
      <c r="BE213" s="169">
        <f>IF(N213="základní",J213,0)</f>
        <v>0</v>
      </c>
      <c r="BF213" s="169">
        <f>IF(N213="snížená",J213,0)</f>
        <v>0</v>
      </c>
      <c r="BG213" s="169">
        <f>IF(N213="zákl. přenesená",J213,0)</f>
        <v>0</v>
      </c>
      <c r="BH213" s="169">
        <f>IF(N213="sníž. přenesená",J213,0)</f>
        <v>0</v>
      </c>
      <c r="BI213" s="169">
        <f>IF(N213="nulová",J213,0)</f>
        <v>0</v>
      </c>
      <c r="BJ213" s="22" t="s">
        <v>76</v>
      </c>
      <c r="BK213" s="169">
        <f>ROUND(I213*H213,2)</f>
        <v>0</v>
      </c>
      <c r="BL213" s="22" t="s">
        <v>345</v>
      </c>
      <c r="BM213" s="22" t="s">
        <v>360</v>
      </c>
    </row>
    <row r="214" spans="2:65" s="1" customFormat="1" ht="25.5" customHeight="1">
      <c r="B214" s="163"/>
      <c r="C214" s="320" t="s">
        <v>361</v>
      </c>
      <c r="D214" s="320" t="s">
        <v>125</v>
      </c>
      <c r="E214" s="321" t="s">
        <v>362</v>
      </c>
      <c r="F214" s="322" t="s">
        <v>363</v>
      </c>
      <c r="G214" s="323" t="s">
        <v>176</v>
      </c>
      <c r="H214" s="324">
        <v>17.600000000000001</v>
      </c>
      <c r="I214" s="164"/>
      <c r="J214" s="349">
        <f>ROUND(I214*H214,2)</f>
        <v>0</v>
      </c>
      <c r="K214" s="322" t="s">
        <v>129</v>
      </c>
      <c r="L214" s="39"/>
      <c r="M214" s="165" t="s">
        <v>5</v>
      </c>
      <c r="N214" s="166" t="s">
        <v>42</v>
      </c>
      <c r="O214" s="40"/>
      <c r="P214" s="167">
        <f>O214*H214</f>
        <v>0</v>
      </c>
      <c r="Q214" s="167">
        <v>0</v>
      </c>
      <c r="R214" s="167">
        <f>Q214*H214</f>
        <v>0</v>
      </c>
      <c r="S214" s="167">
        <v>0</v>
      </c>
      <c r="T214" s="168">
        <f>S214*H214</f>
        <v>0</v>
      </c>
      <c r="AR214" s="22" t="s">
        <v>345</v>
      </c>
      <c r="AT214" s="22" t="s">
        <v>125</v>
      </c>
      <c r="AU214" s="22" t="s">
        <v>83</v>
      </c>
      <c r="AY214" s="22" t="s">
        <v>123</v>
      </c>
      <c r="BE214" s="169">
        <f>IF(N214="základní",J214,0)</f>
        <v>0</v>
      </c>
      <c r="BF214" s="169">
        <f>IF(N214="snížená",J214,0)</f>
        <v>0</v>
      </c>
      <c r="BG214" s="169">
        <f>IF(N214="zákl. přenesená",J214,0)</f>
        <v>0</v>
      </c>
      <c r="BH214" s="169">
        <f>IF(N214="sníž. přenesená",J214,0)</f>
        <v>0</v>
      </c>
      <c r="BI214" s="169">
        <f>IF(N214="nulová",J214,0)</f>
        <v>0</v>
      </c>
      <c r="BJ214" s="22" t="s">
        <v>76</v>
      </c>
      <c r="BK214" s="169">
        <f>ROUND(I214*H214,2)</f>
        <v>0</v>
      </c>
      <c r="BL214" s="22" t="s">
        <v>345</v>
      </c>
      <c r="BM214" s="22" t="s">
        <v>364</v>
      </c>
    </row>
    <row r="215" spans="2:65" s="11" customFormat="1">
      <c r="B215" s="170"/>
      <c r="C215" s="325"/>
      <c r="D215" s="326" t="s">
        <v>132</v>
      </c>
      <c r="E215" s="327" t="s">
        <v>5</v>
      </c>
      <c r="F215" s="328" t="s">
        <v>365</v>
      </c>
      <c r="G215" s="325"/>
      <c r="H215" s="329">
        <v>17.600000000000001</v>
      </c>
      <c r="I215" s="172"/>
      <c r="J215" s="325"/>
      <c r="K215" s="325"/>
      <c r="L215" s="170"/>
      <c r="M215" s="173"/>
      <c r="N215" s="174"/>
      <c r="O215" s="174"/>
      <c r="P215" s="174"/>
      <c r="Q215" s="174"/>
      <c r="R215" s="174"/>
      <c r="S215" s="174"/>
      <c r="T215" s="175"/>
      <c r="AT215" s="171" t="s">
        <v>132</v>
      </c>
      <c r="AU215" s="171" t="s">
        <v>83</v>
      </c>
      <c r="AV215" s="11" t="s">
        <v>83</v>
      </c>
      <c r="AW215" s="11" t="s">
        <v>35</v>
      </c>
      <c r="AX215" s="11" t="s">
        <v>76</v>
      </c>
      <c r="AY215" s="171" t="s">
        <v>123</v>
      </c>
    </row>
    <row r="216" spans="2:65" s="1" customFormat="1" ht="16.5" customHeight="1">
      <c r="B216" s="163"/>
      <c r="C216" s="337" t="s">
        <v>366</v>
      </c>
      <c r="D216" s="337" t="s">
        <v>215</v>
      </c>
      <c r="E216" s="338" t="s">
        <v>367</v>
      </c>
      <c r="F216" s="339" t="s">
        <v>368</v>
      </c>
      <c r="G216" s="340" t="s">
        <v>176</v>
      </c>
      <c r="H216" s="341">
        <v>17.600000000000001</v>
      </c>
      <c r="I216" s="182"/>
      <c r="J216" s="350">
        <f>ROUND(I216*H216,2)</f>
        <v>0</v>
      </c>
      <c r="K216" s="339" t="s">
        <v>129</v>
      </c>
      <c r="L216" s="183"/>
      <c r="M216" s="184" t="s">
        <v>5</v>
      </c>
      <c r="N216" s="185" t="s">
        <v>42</v>
      </c>
      <c r="O216" s="40"/>
      <c r="P216" s="167">
        <f>O216*H216</f>
        <v>0</v>
      </c>
      <c r="Q216" s="167">
        <v>2.0000000000000001E-4</v>
      </c>
      <c r="R216" s="167">
        <f>Q216*H216</f>
        <v>3.5200000000000006E-3</v>
      </c>
      <c r="S216" s="167">
        <v>0</v>
      </c>
      <c r="T216" s="168">
        <f>S216*H216</f>
        <v>0</v>
      </c>
      <c r="AR216" s="22" t="s">
        <v>349</v>
      </c>
      <c r="AT216" s="22" t="s">
        <v>215</v>
      </c>
      <c r="AU216" s="22" t="s">
        <v>83</v>
      </c>
      <c r="AY216" s="22" t="s">
        <v>123</v>
      </c>
      <c r="BE216" s="169">
        <f>IF(N216="základní",J216,0)</f>
        <v>0</v>
      </c>
      <c r="BF216" s="169">
        <f>IF(N216="snížená",J216,0)</f>
        <v>0</v>
      </c>
      <c r="BG216" s="169">
        <f>IF(N216="zákl. přenesená",J216,0)</f>
        <v>0</v>
      </c>
      <c r="BH216" s="169">
        <f>IF(N216="sníž. přenesená",J216,0)</f>
        <v>0</v>
      </c>
      <c r="BI216" s="169">
        <f>IF(N216="nulová",J216,0)</f>
        <v>0</v>
      </c>
      <c r="BJ216" s="22" t="s">
        <v>76</v>
      </c>
      <c r="BK216" s="169">
        <f>ROUND(I216*H216,2)</f>
        <v>0</v>
      </c>
      <c r="BL216" s="22" t="s">
        <v>345</v>
      </c>
      <c r="BM216" s="22" t="s">
        <v>369</v>
      </c>
    </row>
    <row r="217" spans="2:65" s="1" customFormat="1" ht="38.25" customHeight="1">
      <c r="B217" s="163"/>
      <c r="C217" s="320" t="s">
        <v>370</v>
      </c>
      <c r="D217" s="320" t="s">
        <v>125</v>
      </c>
      <c r="E217" s="321" t="s">
        <v>371</v>
      </c>
      <c r="F217" s="322" t="s">
        <v>372</v>
      </c>
      <c r="G217" s="323" t="s">
        <v>161</v>
      </c>
      <c r="H217" s="324">
        <v>0.41699999999999998</v>
      </c>
      <c r="I217" s="164"/>
      <c r="J217" s="349">
        <f>ROUND(I217*H217,2)</f>
        <v>0</v>
      </c>
      <c r="K217" s="322" t="s">
        <v>129</v>
      </c>
      <c r="L217" s="39"/>
      <c r="M217" s="165" t="s">
        <v>5</v>
      </c>
      <c r="N217" s="166" t="s">
        <v>42</v>
      </c>
      <c r="O217" s="40"/>
      <c r="P217" s="167">
        <f>O217*H217</f>
        <v>0</v>
      </c>
      <c r="Q217" s="167">
        <v>0</v>
      </c>
      <c r="R217" s="167">
        <f>Q217*H217</f>
        <v>0</v>
      </c>
      <c r="S217" s="167">
        <v>0</v>
      </c>
      <c r="T217" s="168">
        <f>S217*H217</f>
        <v>0</v>
      </c>
      <c r="AR217" s="22" t="s">
        <v>345</v>
      </c>
      <c r="AT217" s="22" t="s">
        <v>125</v>
      </c>
      <c r="AU217" s="22" t="s">
        <v>83</v>
      </c>
      <c r="AY217" s="22" t="s">
        <v>123</v>
      </c>
      <c r="BE217" s="169">
        <f>IF(N217="základní",J217,0)</f>
        <v>0</v>
      </c>
      <c r="BF217" s="169">
        <f>IF(N217="snížená",J217,0)</f>
        <v>0</v>
      </c>
      <c r="BG217" s="169">
        <f>IF(N217="zákl. přenesená",J217,0)</f>
        <v>0</v>
      </c>
      <c r="BH217" s="169">
        <f>IF(N217="sníž. přenesená",J217,0)</f>
        <v>0</v>
      </c>
      <c r="BI217" s="169">
        <f>IF(N217="nulová",J217,0)</f>
        <v>0</v>
      </c>
      <c r="BJ217" s="22" t="s">
        <v>76</v>
      </c>
      <c r="BK217" s="169">
        <f>ROUND(I217*H217,2)</f>
        <v>0</v>
      </c>
      <c r="BL217" s="22" t="s">
        <v>345</v>
      </c>
      <c r="BM217" s="22" t="s">
        <v>373</v>
      </c>
    </row>
    <row r="218" spans="2:65" s="10" customFormat="1" ht="29.85" customHeight="1">
      <c r="B218" s="152"/>
      <c r="C218" s="334"/>
      <c r="D218" s="335" t="s">
        <v>70</v>
      </c>
      <c r="E218" s="336" t="s">
        <v>374</v>
      </c>
      <c r="F218" s="336" t="s">
        <v>375</v>
      </c>
      <c r="G218" s="334"/>
      <c r="H218" s="334"/>
      <c r="I218" s="155"/>
      <c r="J218" s="348">
        <f>BK218</f>
        <v>0</v>
      </c>
      <c r="K218" s="334"/>
      <c r="L218" s="152"/>
      <c r="M218" s="156"/>
      <c r="N218" s="157"/>
      <c r="O218" s="157"/>
      <c r="P218" s="158">
        <f>SUM(P219:P220)</f>
        <v>0</v>
      </c>
      <c r="Q218" s="157"/>
      <c r="R218" s="158">
        <f>SUM(R219:R220)</f>
        <v>0</v>
      </c>
      <c r="S218" s="157"/>
      <c r="T218" s="159">
        <f>SUM(T219:T220)</f>
        <v>15.171136000000001</v>
      </c>
      <c r="AR218" s="153" t="s">
        <v>83</v>
      </c>
      <c r="AT218" s="160" t="s">
        <v>70</v>
      </c>
      <c r="AU218" s="160" t="s">
        <v>76</v>
      </c>
      <c r="AY218" s="153" t="s">
        <v>123</v>
      </c>
      <c r="BK218" s="161">
        <f>SUM(BK219:BK220)</f>
        <v>0</v>
      </c>
    </row>
    <row r="219" spans="2:65" s="1" customFormat="1" ht="25.5" customHeight="1">
      <c r="B219" s="163"/>
      <c r="C219" s="320" t="s">
        <v>376</v>
      </c>
      <c r="D219" s="320" t="s">
        <v>125</v>
      </c>
      <c r="E219" s="321" t="s">
        <v>377</v>
      </c>
      <c r="F219" s="322" t="s">
        <v>378</v>
      </c>
      <c r="G219" s="323" t="s">
        <v>176</v>
      </c>
      <c r="H219" s="324">
        <v>356.8</v>
      </c>
      <c r="I219" s="164"/>
      <c r="J219" s="349">
        <f>ROUND(I219*H219,2)</f>
        <v>0</v>
      </c>
      <c r="K219" s="322" t="s">
        <v>129</v>
      </c>
      <c r="L219" s="39"/>
      <c r="M219" s="165" t="s">
        <v>5</v>
      </c>
      <c r="N219" s="166" t="s">
        <v>42</v>
      </c>
      <c r="O219" s="40"/>
      <c r="P219" s="167">
        <f>O219*H219</f>
        <v>0</v>
      </c>
      <c r="Q219" s="167">
        <v>0</v>
      </c>
      <c r="R219" s="167">
        <f>Q219*H219</f>
        <v>0</v>
      </c>
      <c r="S219" s="167">
        <v>2.777E-2</v>
      </c>
      <c r="T219" s="168">
        <f>S219*H219</f>
        <v>9.9083360000000003</v>
      </c>
      <c r="AR219" s="22" t="s">
        <v>345</v>
      </c>
      <c r="AT219" s="22" t="s">
        <v>125</v>
      </c>
      <c r="AU219" s="22" t="s">
        <v>83</v>
      </c>
      <c r="AY219" s="22" t="s">
        <v>123</v>
      </c>
      <c r="BE219" s="169">
        <f>IF(N219="základní",J219,0)</f>
        <v>0</v>
      </c>
      <c r="BF219" s="169">
        <f>IF(N219="snížená",J219,0)</f>
        <v>0</v>
      </c>
      <c r="BG219" s="169">
        <f>IF(N219="zákl. přenesená",J219,0)</f>
        <v>0</v>
      </c>
      <c r="BH219" s="169">
        <f>IF(N219="sníž. přenesená",J219,0)</f>
        <v>0</v>
      </c>
      <c r="BI219" s="169">
        <f>IF(N219="nulová",J219,0)</f>
        <v>0</v>
      </c>
      <c r="BJ219" s="22" t="s">
        <v>76</v>
      </c>
      <c r="BK219" s="169">
        <f>ROUND(I219*H219,2)</f>
        <v>0</v>
      </c>
      <c r="BL219" s="22" t="s">
        <v>345</v>
      </c>
      <c r="BM219" s="22" t="s">
        <v>379</v>
      </c>
    </row>
    <row r="220" spans="2:65" s="1" customFormat="1" ht="25.5" customHeight="1">
      <c r="B220" s="163"/>
      <c r="C220" s="320" t="s">
        <v>380</v>
      </c>
      <c r="D220" s="320" t="s">
        <v>125</v>
      </c>
      <c r="E220" s="321" t="s">
        <v>381</v>
      </c>
      <c r="F220" s="322" t="s">
        <v>382</v>
      </c>
      <c r="G220" s="323" t="s">
        <v>176</v>
      </c>
      <c r="H220" s="324">
        <v>356.8</v>
      </c>
      <c r="I220" s="164"/>
      <c r="J220" s="349">
        <f>ROUND(I220*H220,2)</f>
        <v>0</v>
      </c>
      <c r="K220" s="322" t="s">
        <v>129</v>
      </c>
      <c r="L220" s="39"/>
      <c r="M220" s="165" t="s">
        <v>5</v>
      </c>
      <c r="N220" s="166" t="s">
        <v>42</v>
      </c>
      <c r="O220" s="40"/>
      <c r="P220" s="167">
        <f>O220*H220</f>
        <v>0</v>
      </c>
      <c r="Q220" s="167">
        <v>0</v>
      </c>
      <c r="R220" s="167">
        <f>Q220*H220</f>
        <v>0</v>
      </c>
      <c r="S220" s="167">
        <v>1.4749999999999999E-2</v>
      </c>
      <c r="T220" s="168">
        <f>S220*H220</f>
        <v>5.2627999999999995</v>
      </c>
      <c r="AR220" s="22" t="s">
        <v>345</v>
      </c>
      <c r="AT220" s="22" t="s">
        <v>125</v>
      </c>
      <c r="AU220" s="22" t="s">
        <v>83</v>
      </c>
      <c r="AY220" s="22" t="s">
        <v>123</v>
      </c>
      <c r="BE220" s="169">
        <f>IF(N220="základní",J220,0)</f>
        <v>0</v>
      </c>
      <c r="BF220" s="169">
        <f>IF(N220="snížená",J220,0)</f>
        <v>0</v>
      </c>
      <c r="BG220" s="169">
        <f>IF(N220="zákl. přenesená",J220,0)</f>
        <v>0</v>
      </c>
      <c r="BH220" s="169">
        <f>IF(N220="sníž. přenesená",J220,0)</f>
        <v>0</v>
      </c>
      <c r="BI220" s="169">
        <f>IF(N220="nulová",J220,0)</f>
        <v>0</v>
      </c>
      <c r="BJ220" s="22" t="s">
        <v>76</v>
      </c>
      <c r="BK220" s="169">
        <f>ROUND(I220*H220,2)</f>
        <v>0</v>
      </c>
      <c r="BL220" s="22" t="s">
        <v>345</v>
      </c>
      <c r="BM220" s="22" t="s">
        <v>383</v>
      </c>
    </row>
    <row r="221" spans="2:65" s="10" customFormat="1" ht="29.85" customHeight="1">
      <c r="B221" s="152"/>
      <c r="C221" s="334"/>
      <c r="D221" s="335" t="s">
        <v>70</v>
      </c>
      <c r="E221" s="336" t="s">
        <v>384</v>
      </c>
      <c r="F221" s="336" t="s">
        <v>385</v>
      </c>
      <c r="G221" s="334"/>
      <c r="H221" s="334"/>
      <c r="I221" s="155"/>
      <c r="J221" s="348">
        <f>BK221</f>
        <v>0</v>
      </c>
      <c r="K221" s="334"/>
      <c r="L221" s="152"/>
      <c r="M221" s="156"/>
      <c r="N221" s="157"/>
      <c r="O221" s="157"/>
      <c r="P221" s="158">
        <f>SUM(P222:P223)</f>
        <v>0</v>
      </c>
      <c r="Q221" s="157"/>
      <c r="R221" s="158">
        <f>SUM(R222:R223)</f>
        <v>5.3805600000000009E-2</v>
      </c>
      <c r="S221" s="157"/>
      <c r="T221" s="159">
        <f>SUM(T222:T223)</f>
        <v>0</v>
      </c>
      <c r="AR221" s="153" t="s">
        <v>83</v>
      </c>
      <c r="AT221" s="160" t="s">
        <v>70</v>
      </c>
      <c r="AU221" s="160" t="s">
        <v>76</v>
      </c>
      <c r="AY221" s="153" t="s">
        <v>123</v>
      </c>
      <c r="BK221" s="161">
        <f>SUM(BK222:BK223)</f>
        <v>0</v>
      </c>
    </row>
    <row r="222" spans="2:65" s="1" customFormat="1" ht="25.5" customHeight="1">
      <c r="B222" s="163"/>
      <c r="C222" s="320" t="s">
        <v>386</v>
      </c>
      <c r="D222" s="320" t="s">
        <v>125</v>
      </c>
      <c r="E222" s="321" t="s">
        <v>387</v>
      </c>
      <c r="F222" s="322" t="s">
        <v>388</v>
      </c>
      <c r="G222" s="323" t="s">
        <v>128</v>
      </c>
      <c r="H222" s="324">
        <v>74.73</v>
      </c>
      <c r="I222" s="164"/>
      <c r="J222" s="349">
        <f>ROUND(I222*H222,2)</f>
        <v>0</v>
      </c>
      <c r="K222" s="322" t="s">
        <v>129</v>
      </c>
      <c r="L222" s="39"/>
      <c r="M222" s="165" t="s">
        <v>5</v>
      </c>
      <c r="N222" s="166" t="s">
        <v>42</v>
      </c>
      <c r="O222" s="40"/>
      <c r="P222" s="167">
        <f>O222*H222</f>
        <v>0</v>
      </c>
      <c r="Q222" s="167">
        <v>7.2000000000000005E-4</v>
      </c>
      <c r="R222" s="167">
        <f>Q222*H222</f>
        <v>5.3805600000000009E-2</v>
      </c>
      <c r="S222" s="167">
        <v>0</v>
      </c>
      <c r="T222" s="168">
        <f>S222*H222</f>
        <v>0</v>
      </c>
      <c r="AR222" s="22" t="s">
        <v>345</v>
      </c>
      <c r="AT222" s="22" t="s">
        <v>125</v>
      </c>
      <c r="AU222" s="22" t="s">
        <v>83</v>
      </c>
      <c r="AY222" s="22" t="s">
        <v>123</v>
      </c>
      <c r="BE222" s="169">
        <f>IF(N222="základní",J222,0)</f>
        <v>0</v>
      </c>
      <c r="BF222" s="169">
        <f>IF(N222="snížená",J222,0)</f>
        <v>0</v>
      </c>
      <c r="BG222" s="169">
        <f>IF(N222="zákl. přenesená",J222,0)</f>
        <v>0</v>
      </c>
      <c r="BH222" s="169">
        <f>IF(N222="sníž. přenesená",J222,0)</f>
        <v>0</v>
      </c>
      <c r="BI222" s="169">
        <f>IF(N222="nulová",J222,0)</f>
        <v>0</v>
      </c>
      <c r="BJ222" s="22" t="s">
        <v>76</v>
      </c>
      <c r="BK222" s="169">
        <f>ROUND(I222*H222,2)</f>
        <v>0</v>
      </c>
      <c r="BL222" s="22" t="s">
        <v>345</v>
      </c>
      <c r="BM222" s="22" t="s">
        <v>389</v>
      </c>
    </row>
    <row r="223" spans="2:65" s="11" customFormat="1">
      <c r="B223" s="170"/>
      <c r="C223" s="325"/>
      <c r="D223" s="326" t="s">
        <v>132</v>
      </c>
      <c r="E223" s="327" t="s">
        <v>5</v>
      </c>
      <c r="F223" s="328" t="s">
        <v>390</v>
      </c>
      <c r="G223" s="325"/>
      <c r="H223" s="329">
        <v>74.73</v>
      </c>
      <c r="I223" s="172"/>
      <c r="J223" s="325"/>
      <c r="K223" s="325"/>
      <c r="L223" s="170"/>
      <c r="M223" s="173"/>
      <c r="N223" s="174"/>
      <c r="O223" s="174"/>
      <c r="P223" s="174"/>
      <c r="Q223" s="174"/>
      <c r="R223" s="174"/>
      <c r="S223" s="174"/>
      <c r="T223" s="175"/>
      <c r="AT223" s="171" t="s">
        <v>132</v>
      </c>
      <c r="AU223" s="171" t="s">
        <v>83</v>
      </c>
      <c r="AV223" s="11" t="s">
        <v>83</v>
      </c>
      <c r="AW223" s="11" t="s">
        <v>35</v>
      </c>
      <c r="AX223" s="11" t="s">
        <v>76</v>
      </c>
      <c r="AY223" s="171" t="s">
        <v>123</v>
      </c>
    </row>
    <row r="224" spans="2:65" s="10" customFormat="1" ht="37.35" customHeight="1">
      <c r="B224" s="152"/>
      <c r="C224" s="334"/>
      <c r="D224" s="335" t="s">
        <v>70</v>
      </c>
      <c r="E224" s="344" t="s">
        <v>391</v>
      </c>
      <c r="F224" s="344" t="s">
        <v>392</v>
      </c>
      <c r="G224" s="334"/>
      <c r="H224" s="334"/>
      <c r="I224" s="155"/>
      <c r="J224" s="347">
        <f>BK224</f>
        <v>0</v>
      </c>
      <c r="K224" s="334"/>
      <c r="L224" s="152"/>
      <c r="M224" s="156"/>
      <c r="N224" s="157"/>
      <c r="O224" s="157"/>
      <c r="P224" s="158">
        <f>P225+P227</f>
        <v>0</v>
      </c>
      <c r="Q224" s="157"/>
      <c r="R224" s="158">
        <f>R225+R227</f>
        <v>0</v>
      </c>
      <c r="S224" s="157"/>
      <c r="T224" s="159">
        <f>T225+T227</f>
        <v>0</v>
      </c>
      <c r="AR224" s="153" t="s">
        <v>222</v>
      </c>
      <c r="AT224" s="160" t="s">
        <v>70</v>
      </c>
      <c r="AU224" s="160" t="s">
        <v>71</v>
      </c>
      <c r="AY224" s="153" t="s">
        <v>123</v>
      </c>
      <c r="BK224" s="161">
        <f>BK225+BK227</f>
        <v>0</v>
      </c>
    </row>
    <row r="225" spans="2:65" s="10" customFormat="1" ht="19.899999999999999" customHeight="1">
      <c r="B225" s="152"/>
      <c r="C225" s="334"/>
      <c r="D225" s="335" t="s">
        <v>70</v>
      </c>
      <c r="E225" s="336" t="s">
        <v>393</v>
      </c>
      <c r="F225" s="336" t="s">
        <v>394</v>
      </c>
      <c r="G225" s="334"/>
      <c r="H225" s="334"/>
      <c r="I225" s="155"/>
      <c r="J225" s="348">
        <f>BK225</f>
        <v>0</v>
      </c>
      <c r="K225" s="334"/>
      <c r="L225" s="152"/>
      <c r="M225" s="156"/>
      <c r="N225" s="157"/>
      <c r="O225" s="157"/>
      <c r="P225" s="158">
        <f>P226</f>
        <v>0</v>
      </c>
      <c r="Q225" s="157"/>
      <c r="R225" s="158">
        <f>R226</f>
        <v>0</v>
      </c>
      <c r="S225" s="157"/>
      <c r="T225" s="159">
        <f>T226</f>
        <v>0</v>
      </c>
      <c r="AR225" s="153" t="s">
        <v>222</v>
      </c>
      <c r="AT225" s="160" t="s">
        <v>70</v>
      </c>
      <c r="AU225" s="160" t="s">
        <v>76</v>
      </c>
      <c r="AY225" s="153" t="s">
        <v>123</v>
      </c>
      <c r="BK225" s="161">
        <f>BK226</f>
        <v>0</v>
      </c>
    </row>
    <row r="226" spans="2:65" s="1" customFormat="1" ht="16.5" customHeight="1">
      <c r="B226" s="163"/>
      <c r="C226" s="320" t="s">
        <v>395</v>
      </c>
      <c r="D226" s="320" t="s">
        <v>125</v>
      </c>
      <c r="E226" s="321" t="s">
        <v>396</v>
      </c>
      <c r="F226" s="322" t="s">
        <v>397</v>
      </c>
      <c r="G226" s="323" t="s">
        <v>398</v>
      </c>
      <c r="H226" s="324">
        <v>1</v>
      </c>
      <c r="I226" s="164"/>
      <c r="J226" s="349">
        <f>ROUND(I226*H226,2)</f>
        <v>0</v>
      </c>
      <c r="K226" s="322" t="s">
        <v>129</v>
      </c>
      <c r="L226" s="39"/>
      <c r="M226" s="165" t="s">
        <v>5</v>
      </c>
      <c r="N226" s="166" t="s">
        <v>42</v>
      </c>
      <c r="O226" s="40"/>
      <c r="P226" s="167">
        <f>O226*H226</f>
        <v>0</v>
      </c>
      <c r="Q226" s="167">
        <v>0</v>
      </c>
      <c r="R226" s="167">
        <f>Q226*H226</f>
        <v>0</v>
      </c>
      <c r="S226" s="167">
        <v>0</v>
      </c>
      <c r="T226" s="168">
        <f>S226*H226</f>
        <v>0</v>
      </c>
      <c r="AR226" s="22" t="s">
        <v>399</v>
      </c>
      <c r="AT226" s="22" t="s">
        <v>125</v>
      </c>
      <c r="AU226" s="22" t="s">
        <v>83</v>
      </c>
      <c r="AY226" s="22" t="s">
        <v>123</v>
      </c>
      <c r="BE226" s="169">
        <f>IF(N226="základní",J226,0)</f>
        <v>0</v>
      </c>
      <c r="BF226" s="169">
        <f>IF(N226="snížená",J226,0)</f>
        <v>0</v>
      </c>
      <c r="BG226" s="169">
        <f>IF(N226="zákl. přenesená",J226,0)</f>
        <v>0</v>
      </c>
      <c r="BH226" s="169">
        <f>IF(N226="sníž. přenesená",J226,0)</f>
        <v>0</v>
      </c>
      <c r="BI226" s="169">
        <f>IF(N226="nulová",J226,0)</f>
        <v>0</v>
      </c>
      <c r="BJ226" s="22" t="s">
        <v>76</v>
      </c>
      <c r="BK226" s="169">
        <f>ROUND(I226*H226,2)</f>
        <v>0</v>
      </c>
      <c r="BL226" s="22" t="s">
        <v>399</v>
      </c>
      <c r="BM226" s="22" t="s">
        <v>400</v>
      </c>
    </row>
    <row r="227" spans="2:65" s="10" customFormat="1" ht="29.85" customHeight="1">
      <c r="B227" s="152"/>
      <c r="C227" s="334"/>
      <c r="D227" s="335" t="s">
        <v>70</v>
      </c>
      <c r="E227" s="336" t="s">
        <v>401</v>
      </c>
      <c r="F227" s="336" t="s">
        <v>402</v>
      </c>
      <c r="G227" s="334"/>
      <c r="H227" s="334"/>
      <c r="I227" s="155"/>
      <c r="J227" s="348">
        <f>BK227</f>
        <v>0</v>
      </c>
      <c r="K227" s="334"/>
      <c r="L227" s="152"/>
      <c r="M227" s="156"/>
      <c r="N227" s="157"/>
      <c r="O227" s="157"/>
      <c r="P227" s="158">
        <f>P228</f>
        <v>0</v>
      </c>
      <c r="Q227" s="157"/>
      <c r="R227" s="158">
        <f>R228</f>
        <v>0</v>
      </c>
      <c r="S227" s="157"/>
      <c r="T227" s="159">
        <f>T228</f>
        <v>0</v>
      </c>
      <c r="AR227" s="153" t="s">
        <v>222</v>
      </c>
      <c r="AT227" s="160" t="s">
        <v>70</v>
      </c>
      <c r="AU227" s="160" t="s">
        <v>76</v>
      </c>
      <c r="AY227" s="153" t="s">
        <v>123</v>
      </c>
      <c r="BK227" s="161">
        <f>BK228</f>
        <v>0</v>
      </c>
    </row>
    <row r="228" spans="2:65" s="1" customFormat="1" ht="16.5" customHeight="1">
      <c r="B228" s="163"/>
      <c r="C228" s="320" t="s">
        <v>403</v>
      </c>
      <c r="D228" s="320" t="s">
        <v>125</v>
      </c>
      <c r="E228" s="321" t="s">
        <v>404</v>
      </c>
      <c r="F228" s="322" t="s">
        <v>405</v>
      </c>
      <c r="G228" s="323" t="s">
        <v>398</v>
      </c>
      <c r="H228" s="324">
        <v>1</v>
      </c>
      <c r="I228" s="164"/>
      <c r="J228" s="349">
        <f>ROUND(I228*H228,2)</f>
        <v>0</v>
      </c>
      <c r="K228" s="322" t="s">
        <v>129</v>
      </c>
      <c r="L228" s="39"/>
      <c r="M228" s="165" t="s">
        <v>5</v>
      </c>
      <c r="N228" s="188" t="s">
        <v>42</v>
      </c>
      <c r="O228" s="189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AR228" s="22" t="s">
        <v>399</v>
      </c>
      <c r="AT228" s="22" t="s">
        <v>125</v>
      </c>
      <c r="AU228" s="22" t="s">
        <v>83</v>
      </c>
      <c r="AY228" s="22" t="s">
        <v>123</v>
      </c>
      <c r="BE228" s="169">
        <f>IF(N228="základní",J228,0)</f>
        <v>0</v>
      </c>
      <c r="BF228" s="169">
        <f>IF(N228="snížená",J228,0)</f>
        <v>0</v>
      </c>
      <c r="BG228" s="169">
        <f>IF(N228="zákl. přenesená",J228,0)</f>
        <v>0</v>
      </c>
      <c r="BH228" s="169">
        <f>IF(N228="sníž. přenesená",J228,0)</f>
        <v>0</v>
      </c>
      <c r="BI228" s="169">
        <f>IF(N228="nulová",J228,0)</f>
        <v>0</v>
      </c>
      <c r="BJ228" s="22" t="s">
        <v>76</v>
      </c>
      <c r="BK228" s="169">
        <f>ROUND(I228*H228,2)</f>
        <v>0</v>
      </c>
      <c r="BL228" s="22" t="s">
        <v>399</v>
      </c>
      <c r="BM228" s="22" t="s">
        <v>406</v>
      </c>
    </row>
    <row r="229" spans="2:65" s="1" customFormat="1" ht="6.95" customHeight="1">
      <c r="B229" s="54"/>
      <c r="C229" s="55"/>
      <c r="D229" s="55"/>
      <c r="E229" s="55"/>
      <c r="F229" s="55"/>
      <c r="G229" s="55"/>
      <c r="H229" s="55"/>
      <c r="I229" s="120"/>
      <c r="J229" s="55"/>
      <c r="K229" s="345"/>
      <c r="L229" s="39"/>
    </row>
  </sheetData>
  <sheetProtection password="DFBF" sheet="1" objects="1" scenarios="1"/>
  <autoFilter ref="C86:K228"/>
  <mergeCells count="7">
    <mergeCell ref="J47:J48"/>
    <mergeCell ref="E79:H79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ht="37.5" customHeight="1"/>
    <row r="2" spans="2:1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3" customFormat="1" ht="45" customHeight="1">
      <c r="B3" s="196"/>
      <c r="C3" s="313" t="s">
        <v>407</v>
      </c>
      <c r="D3" s="313"/>
      <c r="E3" s="313"/>
      <c r="F3" s="313"/>
      <c r="G3" s="313"/>
      <c r="H3" s="313"/>
      <c r="I3" s="313"/>
      <c r="J3" s="313"/>
      <c r="K3" s="197"/>
    </row>
    <row r="4" spans="2:11" ht="25.5" customHeight="1">
      <c r="B4" s="198"/>
      <c r="C4" s="314" t="s">
        <v>408</v>
      </c>
      <c r="D4" s="314"/>
      <c r="E4" s="314"/>
      <c r="F4" s="314"/>
      <c r="G4" s="314"/>
      <c r="H4" s="314"/>
      <c r="I4" s="314"/>
      <c r="J4" s="314"/>
      <c r="K4" s="199"/>
    </row>
    <row r="5" spans="2:1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ht="15" customHeight="1">
      <c r="B6" s="198"/>
      <c r="C6" s="312" t="s">
        <v>409</v>
      </c>
      <c r="D6" s="312"/>
      <c r="E6" s="312"/>
      <c r="F6" s="312"/>
      <c r="G6" s="312"/>
      <c r="H6" s="312"/>
      <c r="I6" s="312"/>
      <c r="J6" s="312"/>
      <c r="K6" s="199"/>
    </row>
    <row r="7" spans="2:11" ht="15" customHeight="1">
      <c r="B7" s="202"/>
      <c r="C7" s="312" t="s">
        <v>410</v>
      </c>
      <c r="D7" s="312"/>
      <c r="E7" s="312"/>
      <c r="F7" s="312"/>
      <c r="G7" s="312"/>
      <c r="H7" s="312"/>
      <c r="I7" s="312"/>
      <c r="J7" s="312"/>
      <c r="K7" s="199"/>
    </row>
    <row r="8" spans="2:1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ht="15" customHeight="1">
      <c r="B9" s="202"/>
      <c r="C9" s="312" t="s">
        <v>411</v>
      </c>
      <c r="D9" s="312"/>
      <c r="E9" s="312"/>
      <c r="F9" s="312"/>
      <c r="G9" s="312"/>
      <c r="H9" s="312"/>
      <c r="I9" s="312"/>
      <c r="J9" s="312"/>
      <c r="K9" s="199"/>
    </row>
    <row r="10" spans="2:11" ht="15" customHeight="1">
      <c r="B10" s="202"/>
      <c r="C10" s="201"/>
      <c r="D10" s="312" t="s">
        <v>412</v>
      </c>
      <c r="E10" s="312"/>
      <c r="F10" s="312"/>
      <c r="G10" s="312"/>
      <c r="H10" s="312"/>
      <c r="I10" s="312"/>
      <c r="J10" s="312"/>
      <c r="K10" s="199"/>
    </row>
    <row r="11" spans="2:11" ht="15" customHeight="1">
      <c r="B11" s="202"/>
      <c r="C11" s="203"/>
      <c r="D11" s="312" t="s">
        <v>413</v>
      </c>
      <c r="E11" s="312"/>
      <c r="F11" s="312"/>
      <c r="G11" s="312"/>
      <c r="H11" s="312"/>
      <c r="I11" s="312"/>
      <c r="J11" s="312"/>
      <c r="K11" s="199"/>
    </row>
    <row r="12" spans="2:11" ht="12.75" customHeight="1">
      <c r="B12" s="202"/>
      <c r="C12" s="203"/>
      <c r="D12" s="203"/>
      <c r="E12" s="203"/>
      <c r="F12" s="203"/>
      <c r="G12" s="203"/>
      <c r="H12" s="203"/>
      <c r="I12" s="203"/>
      <c r="J12" s="203"/>
      <c r="K12" s="199"/>
    </row>
    <row r="13" spans="2:11" ht="15" customHeight="1">
      <c r="B13" s="202"/>
      <c r="C13" s="203"/>
      <c r="D13" s="312" t="s">
        <v>414</v>
      </c>
      <c r="E13" s="312"/>
      <c r="F13" s="312"/>
      <c r="G13" s="312"/>
      <c r="H13" s="312"/>
      <c r="I13" s="312"/>
      <c r="J13" s="312"/>
      <c r="K13" s="199"/>
    </row>
    <row r="14" spans="2:11" ht="15" customHeight="1">
      <c r="B14" s="202"/>
      <c r="C14" s="203"/>
      <c r="D14" s="312" t="s">
        <v>415</v>
      </c>
      <c r="E14" s="312"/>
      <c r="F14" s="312"/>
      <c r="G14" s="312"/>
      <c r="H14" s="312"/>
      <c r="I14" s="312"/>
      <c r="J14" s="312"/>
      <c r="K14" s="199"/>
    </row>
    <row r="15" spans="2:11" ht="15" customHeight="1">
      <c r="B15" s="202"/>
      <c r="C15" s="203"/>
      <c r="D15" s="312" t="s">
        <v>416</v>
      </c>
      <c r="E15" s="312"/>
      <c r="F15" s="312"/>
      <c r="G15" s="312"/>
      <c r="H15" s="312"/>
      <c r="I15" s="312"/>
      <c r="J15" s="312"/>
      <c r="K15" s="199"/>
    </row>
    <row r="16" spans="2:11" ht="15" customHeight="1">
      <c r="B16" s="202"/>
      <c r="C16" s="203"/>
      <c r="D16" s="203"/>
      <c r="E16" s="204" t="s">
        <v>75</v>
      </c>
      <c r="F16" s="312" t="s">
        <v>417</v>
      </c>
      <c r="G16" s="312"/>
      <c r="H16" s="312"/>
      <c r="I16" s="312"/>
      <c r="J16" s="312"/>
      <c r="K16" s="199"/>
    </row>
    <row r="17" spans="2:11" ht="15" customHeight="1">
      <c r="B17" s="202"/>
      <c r="C17" s="203"/>
      <c r="D17" s="203"/>
      <c r="E17" s="204" t="s">
        <v>418</v>
      </c>
      <c r="F17" s="312" t="s">
        <v>419</v>
      </c>
      <c r="G17" s="312"/>
      <c r="H17" s="312"/>
      <c r="I17" s="312"/>
      <c r="J17" s="312"/>
      <c r="K17" s="199"/>
    </row>
    <row r="18" spans="2:11" ht="15" customHeight="1">
      <c r="B18" s="202"/>
      <c r="C18" s="203"/>
      <c r="D18" s="203"/>
      <c r="E18" s="204" t="s">
        <v>420</v>
      </c>
      <c r="F18" s="312" t="s">
        <v>421</v>
      </c>
      <c r="G18" s="312"/>
      <c r="H18" s="312"/>
      <c r="I18" s="312"/>
      <c r="J18" s="312"/>
      <c r="K18" s="199"/>
    </row>
    <row r="19" spans="2:11" ht="15" customHeight="1">
      <c r="B19" s="202"/>
      <c r="C19" s="203"/>
      <c r="D19" s="203"/>
      <c r="E19" s="204" t="s">
        <v>422</v>
      </c>
      <c r="F19" s="312" t="s">
        <v>423</v>
      </c>
      <c r="G19" s="312"/>
      <c r="H19" s="312"/>
      <c r="I19" s="312"/>
      <c r="J19" s="312"/>
      <c r="K19" s="199"/>
    </row>
    <row r="20" spans="2:11" ht="15" customHeight="1">
      <c r="B20" s="202"/>
      <c r="C20" s="203"/>
      <c r="D20" s="203"/>
      <c r="E20" s="204" t="s">
        <v>424</v>
      </c>
      <c r="F20" s="312" t="s">
        <v>425</v>
      </c>
      <c r="G20" s="312"/>
      <c r="H20" s="312"/>
      <c r="I20" s="312"/>
      <c r="J20" s="312"/>
      <c r="K20" s="199"/>
    </row>
    <row r="21" spans="2:11" ht="15" customHeight="1">
      <c r="B21" s="202"/>
      <c r="C21" s="203"/>
      <c r="D21" s="203"/>
      <c r="E21" s="204" t="s">
        <v>426</v>
      </c>
      <c r="F21" s="312" t="s">
        <v>427</v>
      </c>
      <c r="G21" s="312"/>
      <c r="H21" s="312"/>
      <c r="I21" s="312"/>
      <c r="J21" s="312"/>
      <c r="K21" s="199"/>
    </row>
    <row r="22" spans="2:11" ht="12.75" customHeight="1">
      <c r="B22" s="202"/>
      <c r="C22" s="203"/>
      <c r="D22" s="203"/>
      <c r="E22" s="203"/>
      <c r="F22" s="203"/>
      <c r="G22" s="203"/>
      <c r="H22" s="203"/>
      <c r="I22" s="203"/>
      <c r="J22" s="203"/>
      <c r="K22" s="199"/>
    </row>
    <row r="23" spans="2:11" ht="15" customHeight="1">
      <c r="B23" s="202"/>
      <c r="C23" s="312" t="s">
        <v>428</v>
      </c>
      <c r="D23" s="312"/>
      <c r="E23" s="312"/>
      <c r="F23" s="312"/>
      <c r="G23" s="312"/>
      <c r="H23" s="312"/>
      <c r="I23" s="312"/>
      <c r="J23" s="312"/>
      <c r="K23" s="199"/>
    </row>
    <row r="24" spans="2:11" ht="15" customHeight="1">
      <c r="B24" s="202"/>
      <c r="C24" s="312" t="s">
        <v>429</v>
      </c>
      <c r="D24" s="312"/>
      <c r="E24" s="312"/>
      <c r="F24" s="312"/>
      <c r="G24" s="312"/>
      <c r="H24" s="312"/>
      <c r="I24" s="312"/>
      <c r="J24" s="312"/>
      <c r="K24" s="199"/>
    </row>
    <row r="25" spans="2:11" ht="15" customHeight="1">
      <c r="B25" s="202"/>
      <c r="C25" s="201"/>
      <c r="D25" s="312" t="s">
        <v>430</v>
      </c>
      <c r="E25" s="312"/>
      <c r="F25" s="312"/>
      <c r="G25" s="312"/>
      <c r="H25" s="312"/>
      <c r="I25" s="312"/>
      <c r="J25" s="312"/>
      <c r="K25" s="199"/>
    </row>
    <row r="26" spans="2:11" ht="15" customHeight="1">
      <c r="B26" s="202"/>
      <c r="C26" s="203"/>
      <c r="D26" s="312" t="s">
        <v>431</v>
      </c>
      <c r="E26" s="312"/>
      <c r="F26" s="312"/>
      <c r="G26" s="312"/>
      <c r="H26" s="312"/>
      <c r="I26" s="312"/>
      <c r="J26" s="312"/>
      <c r="K26" s="199"/>
    </row>
    <row r="27" spans="2:11" ht="12.75" customHeight="1">
      <c r="B27" s="202"/>
      <c r="C27" s="203"/>
      <c r="D27" s="203"/>
      <c r="E27" s="203"/>
      <c r="F27" s="203"/>
      <c r="G27" s="203"/>
      <c r="H27" s="203"/>
      <c r="I27" s="203"/>
      <c r="J27" s="203"/>
      <c r="K27" s="199"/>
    </row>
    <row r="28" spans="2:11" ht="15" customHeight="1">
      <c r="B28" s="202"/>
      <c r="C28" s="203"/>
      <c r="D28" s="312" t="s">
        <v>432</v>
      </c>
      <c r="E28" s="312"/>
      <c r="F28" s="312"/>
      <c r="G28" s="312"/>
      <c r="H28" s="312"/>
      <c r="I28" s="312"/>
      <c r="J28" s="312"/>
      <c r="K28" s="199"/>
    </row>
    <row r="29" spans="2:11" ht="15" customHeight="1">
      <c r="B29" s="202"/>
      <c r="C29" s="203"/>
      <c r="D29" s="312" t="s">
        <v>433</v>
      </c>
      <c r="E29" s="312"/>
      <c r="F29" s="312"/>
      <c r="G29" s="312"/>
      <c r="H29" s="312"/>
      <c r="I29" s="312"/>
      <c r="J29" s="312"/>
      <c r="K29" s="199"/>
    </row>
    <row r="30" spans="2:11" ht="12.75" customHeight="1">
      <c r="B30" s="202"/>
      <c r="C30" s="203"/>
      <c r="D30" s="203"/>
      <c r="E30" s="203"/>
      <c r="F30" s="203"/>
      <c r="G30" s="203"/>
      <c r="H30" s="203"/>
      <c r="I30" s="203"/>
      <c r="J30" s="203"/>
      <c r="K30" s="199"/>
    </row>
    <row r="31" spans="2:11" ht="15" customHeight="1">
      <c r="B31" s="202"/>
      <c r="C31" s="203"/>
      <c r="D31" s="312" t="s">
        <v>434</v>
      </c>
      <c r="E31" s="312"/>
      <c r="F31" s="312"/>
      <c r="G31" s="312"/>
      <c r="H31" s="312"/>
      <c r="I31" s="312"/>
      <c r="J31" s="312"/>
      <c r="K31" s="199"/>
    </row>
    <row r="32" spans="2:11" ht="15" customHeight="1">
      <c r="B32" s="202"/>
      <c r="C32" s="203"/>
      <c r="D32" s="312" t="s">
        <v>435</v>
      </c>
      <c r="E32" s="312"/>
      <c r="F32" s="312"/>
      <c r="G32" s="312"/>
      <c r="H32" s="312"/>
      <c r="I32" s="312"/>
      <c r="J32" s="312"/>
      <c r="K32" s="199"/>
    </row>
    <row r="33" spans="2:11" ht="15" customHeight="1">
      <c r="B33" s="202"/>
      <c r="C33" s="203"/>
      <c r="D33" s="312" t="s">
        <v>436</v>
      </c>
      <c r="E33" s="312"/>
      <c r="F33" s="312"/>
      <c r="G33" s="312"/>
      <c r="H33" s="312"/>
      <c r="I33" s="312"/>
      <c r="J33" s="312"/>
      <c r="K33" s="199"/>
    </row>
    <row r="34" spans="2:11" ht="15" customHeight="1">
      <c r="B34" s="202"/>
      <c r="C34" s="203"/>
      <c r="D34" s="201"/>
      <c r="E34" s="205" t="s">
        <v>108</v>
      </c>
      <c r="F34" s="201"/>
      <c r="G34" s="312" t="s">
        <v>437</v>
      </c>
      <c r="H34" s="312"/>
      <c r="I34" s="312"/>
      <c r="J34" s="312"/>
      <c r="K34" s="199"/>
    </row>
    <row r="35" spans="2:11" ht="30.75" customHeight="1">
      <c r="B35" s="202"/>
      <c r="C35" s="203"/>
      <c r="D35" s="201"/>
      <c r="E35" s="205" t="s">
        <v>438</v>
      </c>
      <c r="F35" s="201"/>
      <c r="G35" s="312" t="s">
        <v>439</v>
      </c>
      <c r="H35" s="312"/>
      <c r="I35" s="312"/>
      <c r="J35" s="312"/>
      <c r="K35" s="199"/>
    </row>
    <row r="36" spans="2:11" ht="15" customHeight="1">
      <c r="B36" s="202"/>
      <c r="C36" s="203"/>
      <c r="D36" s="201"/>
      <c r="E36" s="205" t="s">
        <v>52</v>
      </c>
      <c r="F36" s="201"/>
      <c r="G36" s="312" t="s">
        <v>440</v>
      </c>
      <c r="H36" s="312"/>
      <c r="I36" s="312"/>
      <c r="J36" s="312"/>
      <c r="K36" s="199"/>
    </row>
    <row r="37" spans="2:11" ht="15" customHeight="1">
      <c r="B37" s="202"/>
      <c r="C37" s="203"/>
      <c r="D37" s="201"/>
      <c r="E37" s="205" t="s">
        <v>109</v>
      </c>
      <c r="F37" s="201"/>
      <c r="G37" s="312" t="s">
        <v>441</v>
      </c>
      <c r="H37" s="312"/>
      <c r="I37" s="312"/>
      <c r="J37" s="312"/>
      <c r="K37" s="199"/>
    </row>
    <row r="38" spans="2:11" ht="15" customHeight="1">
      <c r="B38" s="202"/>
      <c r="C38" s="203"/>
      <c r="D38" s="201"/>
      <c r="E38" s="205" t="s">
        <v>110</v>
      </c>
      <c r="F38" s="201"/>
      <c r="G38" s="312" t="s">
        <v>442</v>
      </c>
      <c r="H38" s="312"/>
      <c r="I38" s="312"/>
      <c r="J38" s="312"/>
      <c r="K38" s="199"/>
    </row>
    <row r="39" spans="2:11" ht="15" customHeight="1">
      <c r="B39" s="202"/>
      <c r="C39" s="203"/>
      <c r="D39" s="201"/>
      <c r="E39" s="205" t="s">
        <v>111</v>
      </c>
      <c r="F39" s="201"/>
      <c r="G39" s="312" t="s">
        <v>443</v>
      </c>
      <c r="H39" s="312"/>
      <c r="I39" s="312"/>
      <c r="J39" s="312"/>
      <c r="K39" s="199"/>
    </row>
    <row r="40" spans="2:11" ht="15" customHeight="1">
      <c r="B40" s="202"/>
      <c r="C40" s="203"/>
      <c r="D40" s="201"/>
      <c r="E40" s="205" t="s">
        <v>444</v>
      </c>
      <c r="F40" s="201"/>
      <c r="G40" s="312" t="s">
        <v>445</v>
      </c>
      <c r="H40" s="312"/>
      <c r="I40" s="312"/>
      <c r="J40" s="312"/>
      <c r="K40" s="199"/>
    </row>
    <row r="41" spans="2:11" ht="15" customHeight="1">
      <c r="B41" s="202"/>
      <c r="C41" s="203"/>
      <c r="D41" s="201"/>
      <c r="E41" s="205"/>
      <c r="F41" s="201"/>
      <c r="G41" s="312" t="s">
        <v>446</v>
      </c>
      <c r="H41" s="312"/>
      <c r="I41" s="312"/>
      <c r="J41" s="312"/>
      <c r="K41" s="199"/>
    </row>
    <row r="42" spans="2:11" ht="15" customHeight="1">
      <c r="B42" s="202"/>
      <c r="C42" s="203"/>
      <c r="D42" s="201"/>
      <c r="E42" s="205" t="s">
        <v>447</v>
      </c>
      <c r="F42" s="201"/>
      <c r="G42" s="312" t="s">
        <v>448</v>
      </c>
      <c r="H42" s="312"/>
      <c r="I42" s="312"/>
      <c r="J42" s="312"/>
      <c r="K42" s="199"/>
    </row>
    <row r="43" spans="2:11" ht="15" customHeight="1">
      <c r="B43" s="202"/>
      <c r="C43" s="203"/>
      <c r="D43" s="201"/>
      <c r="E43" s="205" t="s">
        <v>113</v>
      </c>
      <c r="F43" s="201"/>
      <c r="G43" s="312" t="s">
        <v>449</v>
      </c>
      <c r="H43" s="312"/>
      <c r="I43" s="312"/>
      <c r="J43" s="312"/>
      <c r="K43" s="199"/>
    </row>
    <row r="44" spans="2:11" ht="12.75" customHeight="1">
      <c r="B44" s="202"/>
      <c r="C44" s="203"/>
      <c r="D44" s="201"/>
      <c r="E44" s="201"/>
      <c r="F44" s="201"/>
      <c r="G44" s="201"/>
      <c r="H44" s="201"/>
      <c r="I44" s="201"/>
      <c r="J44" s="201"/>
      <c r="K44" s="199"/>
    </row>
    <row r="45" spans="2:11" ht="15" customHeight="1">
      <c r="B45" s="202"/>
      <c r="C45" s="203"/>
      <c r="D45" s="312" t="s">
        <v>450</v>
      </c>
      <c r="E45" s="312"/>
      <c r="F45" s="312"/>
      <c r="G45" s="312"/>
      <c r="H45" s="312"/>
      <c r="I45" s="312"/>
      <c r="J45" s="312"/>
      <c r="K45" s="199"/>
    </row>
    <row r="46" spans="2:11" ht="15" customHeight="1">
      <c r="B46" s="202"/>
      <c r="C46" s="203"/>
      <c r="D46" s="203"/>
      <c r="E46" s="312" t="s">
        <v>451</v>
      </c>
      <c r="F46" s="312"/>
      <c r="G46" s="312"/>
      <c r="H46" s="312"/>
      <c r="I46" s="312"/>
      <c r="J46" s="312"/>
      <c r="K46" s="199"/>
    </row>
    <row r="47" spans="2:11" ht="15" customHeight="1">
      <c r="B47" s="202"/>
      <c r="C47" s="203"/>
      <c r="D47" s="203"/>
      <c r="E47" s="312" t="s">
        <v>452</v>
      </c>
      <c r="F47" s="312"/>
      <c r="G47" s="312"/>
      <c r="H47" s="312"/>
      <c r="I47" s="312"/>
      <c r="J47" s="312"/>
      <c r="K47" s="199"/>
    </row>
    <row r="48" spans="2:11" ht="15" customHeight="1">
      <c r="B48" s="202"/>
      <c r="C48" s="203"/>
      <c r="D48" s="203"/>
      <c r="E48" s="312" t="s">
        <v>453</v>
      </c>
      <c r="F48" s="312"/>
      <c r="G48" s="312"/>
      <c r="H48" s="312"/>
      <c r="I48" s="312"/>
      <c r="J48" s="312"/>
      <c r="K48" s="199"/>
    </row>
    <row r="49" spans="2:11" ht="15" customHeight="1">
      <c r="B49" s="202"/>
      <c r="C49" s="203"/>
      <c r="D49" s="312" t="s">
        <v>454</v>
      </c>
      <c r="E49" s="312"/>
      <c r="F49" s="312"/>
      <c r="G49" s="312"/>
      <c r="H49" s="312"/>
      <c r="I49" s="312"/>
      <c r="J49" s="312"/>
      <c r="K49" s="199"/>
    </row>
    <row r="50" spans="2:11" ht="25.5" customHeight="1">
      <c r="B50" s="198"/>
      <c r="C50" s="314" t="s">
        <v>455</v>
      </c>
      <c r="D50" s="314"/>
      <c r="E50" s="314"/>
      <c r="F50" s="314"/>
      <c r="G50" s="314"/>
      <c r="H50" s="314"/>
      <c r="I50" s="314"/>
      <c r="J50" s="314"/>
      <c r="K50" s="199"/>
    </row>
    <row r="51" spans="2:11" ht="5.25" customHeight="1">
      <c r="B51" s="198"/>
      <c r="C51" s="200"/>
      <c r="D51" s="200"/>
      <c r="E51" s="200"/>
      <c r="F51" s="200"/>
      <c r="G51" s="200"/>
      <c r="H51" s="200"/>
      <c r="I51" s="200"/>
      <c r="J51" s="200"/>
      <c r="K51" s="199"/>
    </row>
    <row r="52" spans="2:11" ht="15" customHeight="1">
      <c r="B52" s="198"/>
      <c r="C52" s="312" t="s">
        <v>456</v>
      </c>
      <c r="D52" s="312"/>
      <c r="E52" s="312"/>
      <c r="F52" s="312"/>
      <c r="G52" s="312"/>
      <c r="H52" s="312"/>
      <c r="I52" s="312"/>
      <c r="J52" s="312"/>
      <c r="K52" s="199"/>
    </row>
    <row r="53" spans="2:11" ht="15" customHeight="1">
      <c r="B53" s="198"/>
      <c r="C53" s="312" t="s">
        <v>457</v>
      </c>
      <c r="D53" s="312"/>
      <c r="E53" s="312"/>
      <c r="F53" s="312"/>
      <c r="G53" s="312"/>
      <c r="H53" s="312"/>
      <c r="I53" s="312"/>
      <c r="J53" s="312"/>
      <c r="K53" s="199"/>
    </row>
    <row r="54" spans="2:11" ht="12.75" customHeight="1">
      <c r="B54" s="198"/>
      <c r="C54" s="201"/>
      <c r="D54" s="201"/>
      <c r="E54" s="201"/>
      <c r="F54" s="201"/>
      <c r="G54" s="201"/>
      <c r="H54" s="201"/>
      <c r="I54" s="201"/>
      <c r="J54" s="201"/>
      <c r="K54" s="199"/>
    </row>
    <row r="55" spans="2:11" ht="15" customHeight="1">
      <c r="B55" s="198"/>
      <c r="C55" s="312" t="s">
        <v>458</v>
      </c>
      <c r="D55" s="312"/>
      <c r="E55" s="312"/>
      <c r="F55" s="312"/>
      <c r="G55" s="312"/>
      <c r="H55" s="312"/>
      <c r="I55" s="312"/>
      <c r="J55" s="312"/>
      <c r="K55" s="199"/>
    </row>
    <row r="56" spans="2:11" ht="15" customHeight="1">
      <c r="B56" s="198"/>
      <c r="C56" s="203"/>
      <c r="D56" s="312" t="s">
        <v>459</v>
      </c>
      <c r="E56" s="312"/>
      <c r="F56" s="312"/>
      <c r="G56" s="312"/>
      <c r="H56" s="312"/>
      <c r="I56" s="312"/>
      <c r="J56" s="312"/>
      <c r="K56" s="199"/>
    </row>
    <row r="57" spans="2:11" ht="15" customHeight="1">
      <c r="B57" s="198"/>
      <c r="C57" s="203"/>
      <c r="D57" s="312" t="s">
        <v>460</v>
      </c>
      <c r="E57" s="312"/>
      <c r="F57" s="312"/>
      <c r="G57" s="312"/>
      <c r="H57" s="312"/>
      <c r="I57" s="312"/>
      <c r="J57" s="312"/>
      <c r="K57" s="199"/>
    </row>
    <row r="58" spans="2:11" ht="15" customHeight="1">
      <c r="B58" s="198"/>
      <c r="C58" s="203"/>
      <c r="D58" s="312" t="s">
        <v>461</v>
      </c>
      <c r="E58" s="312"/>
      <c r="F58" s="312"/>
      <c r="G58" s="312"/>
      <c r="H58" s="312"/>
      <c r="I58" s="312"/>
      <c r="J58" s="312"/>
      <c r="K58" s="199"/>
    </row>
    <row r="59" spans="2:11" ht="15" customHeight="1">
      <c r="B59" s="198"/>
      <c r="C59" s="203"/>
      <c r="D59" s="312" t="s">
        <v>462</v>
      </c>
      <c r="E59" s="312"/>
      <c r="F59" s="312"/>
      <c r="G59" s="312"/>
      <c r="H59" s="312"/>
      <c r="I59" s="312"/>
      <c r="J59" s="312"/>
      <c r="K59" s="199"/>
    </row>
    <row r="60" spans="2:11" ht="15" customHeight="1">
      <c r="B60" s="198"/>
      <c r="C60" s="203"/>
      <c r="D60" s="316" t="s">
        <v>463</v>
      </c>
      <c r="E60" s="316"/>
      <c r="F60" s="316"/>
      <c r="G60" s="316"/>
      <c r="H60" s="316"/>
      <c r="I60" s="316"/>
      <c r="J60" s="316"/>
      <c r="K60" s="199"/>
    </row>
    <row r="61" spans="2:11" ht="15" customHeight="1">
      <c r="B61" s="198"/>
      <c r="C61" s="203"/>
      <c r="D61" s="312" t="s">
        <v>464</v>
      </c>
      <c r="E61" s="312"/>
      <c r="F61" s="312"/>
      <c r="G61" s="312"/>
      <c r="H61" s="312"/>
      <c r="I61" s="312"/>
      <c r="J61" s="312"/>
      <c r="K61" s="199"/>
    </row>
    <row r="62" spans="2:11" ht="12.75" customHeight="1">
      <c r="B62" s="198"/>
      <c r="C62" s="203"/>
      <c r="D62" s="203"/>
      <c r="E62" s="206"/>
      <c r="F62" s="203"/>
      <c r="G62" s="203"/>
      <c r="H62" s="203"/>
      <c r="I62" s="203"/>
      <c r="J62" s="203"/>
      <c r="K62" s="199"/>
    </row>
    <row r="63" spans="2:11" ht="15" customHeight="1">
      <c r="B63" s="198"/>
      <c r="C63" s="203"/>
      <c r="D63" s="312" t="s">
        <v>465</v>
      </c>
      <c r="E63" s="312"/>
      <c r="F63" s="312"/>
      <c r="G63" s="312"/>
      <c r="H63" s="312"/>
      <c r="I63" s="312"/>
      <c r="J63" s="312"/>
      <c r="K63" s="199"/>
    </row>
    <row r="64" spans="2:11" ht="15" customHeight="1">
      <c r="B64" s="198"/>
      <c r="C64" s="203"/>
      <c r="D64" s="316" t="s">
        <v>466</v>
      </c>
      <c r="E64" s="316"/>
      <c r="F64" s="316"/>
      <c r="G64" s="316"/>
      <c r="H64" s="316"/>
      <c r="I64" s="316"/>
      <c r="J64" s="316"/>
      <c r="K64" s="199"/>
    </row>
    <row r="65" spans="2:11" ht="15" customHeight="1">
      <c r="B65" s="198"/>
      <c r="C65" s="203"/>
      <c r="D65" s="312" t="s">
        <v>467</v>
      </c>
      <c r="E65" s="312"/>
      <c r="F65" s="312"/>
      <c r="G65" s="312"/>
      <c r="H65" s="312"/>
      <c r="I65" s="312"/>
      <c r="J65" s="312"/>
      <c r="K65" s="199"/>
    </row>
    <row r="66" spans="2:11" ht="15" customHeight="1">
      <c r="B66" s="198"/>
      <c r="C66" s="203"/>
      <c r="D66" s="312" t="s">
        <v>468</v>
      </c>
      <c r="E66" s="312"/>
      <c r="F66" s="312"/>
      <c r="G66" s="312"/>
      <c r="H66" s="312"/>
      <c r="I66" s="312"/>
      <c r="J66" s="312"/>
      <c r="K66" s="199"/>
    </row>
    <row r="67" spans="2:11" ht="15" customHeight="1">
      <c r="B67" s="198"/>
      <c r="C67" s="203"/>
      <c r="D67" s="312" t="s">
        <v>469</v>
      </c>
      <c r="E67" s="312"/>
      <c r="F67" s="312"/>
      <c r="G67" s="312"/>
      <c r="H67" s="312"/>
      <c r="I67" s="312"/>
      <c r="J67" s="312"/>
      <c r="K67" s="199"/>
    </row>
    <row r="68" spans="2:11" ht="15" customHeight="1">
      <c r="B68" s="198"/>
      <c r="C68" s="203"/>
      <c r="D68" s="312" t="s">
        <v>470</v>
      </c>
      <c r="E68" s="312"/>
      <c r="F68" s="312"/>
      <c r="G68" s="312"/>
      <c r="H68" s="312"/>
      <c r="I68" s="312"/>
      <c r="J68" s="312"/>
      <c r="K68" s="199"/>
    </row>
    <row r="69" spans="2:11" ht="12.75" customHeight="1">
      <c r="B69" s="207"/>
      <c r="C69" s="208"/>
      <c r="D69" s="208"/>
      <c r="E69" s="208"/>
      <c r="F69" s="208"/>
      <c r="G69" s="208"/>
      <c r="H69" s="208"/>
      <c r="I69" s="208"/>
      <c r="J69" s="208"/>
      <c r="K69" s="209"/>
    </row>
    <row r="70" spans="2:11" ht="18.75" customHeight="1">
      <c r="B70" s="210"/>
      <c r="C70" s="210"/>
      <c r="D70" s="210"/>
      <c r="E70" s="210"/>
      <c r="F70" s="210"/>
      <c r="G70" s="210"/>
      <c r="H70" s="210"/>
      <c r="I70" s="210"/>
      <c r="J70" s="210"/>
      <c r="K70" s="211"/>
    </row>
    <row r="71" spans="2:11" ht="18.75" customHeight="1">
      <c r="B71" s="211"/>
      <c r="C71" s="211"/>
      <c r="D71" s="211"/>
      <c r="E71" s="211"/>
      <c r="F71" s="211"/>
      <c r="G71" s="211"/>
      <c r="H71" s="211"/>
      <c r="I71" s="211"/>
      <c r="J71" s="211"/>
      <c r="K71" s="211"/>
    </row>
    <row r="72" spans="2:11" ht="7.5" customHeight="1">
      <c r="B72" s="212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ht="45" customHeight="1">
      <c r="B73" s="215"/>
      <c r="C73" s="317" t="s">
        <v>82</v>
      </c>
      <c r="D73" s="317"/>
      <c r="E73" s="317"/>
      <c r="F73" s="317"/>
      <c r="G73" s="317"/>
      <c r="H73" s="317"/>
      <c r="I73" s="317"/>
      <c r="J73" s="317"/>
      <c r="K73" s="216"/>
    </row>
    <row r="74" spans="2:11" ht="17.25" customHeight="1">
      <c r="B74" s="215"/>
      <c r="C74" s="217" t="s">
        <v>471</v>
      </c>
      <c r="D74" s="217"/>
      <c r="E74" s="217"/>
      <c r="F74" s="217" t="s">
        <v>472</v>
      </c>
      <c r="G74" s="218"/>
      <c r="H74" s="217" t="s">
        <v>109</v>
      </c>
      <c r="I74" s="217" t="s">
        <v>56</v>
      </c>
      <c r="J74" s="217" t="s">
        <v>473</v>
      </c>
      <c r="K74" s="216"/>
    </row>
    <row r="75" spans="2:11" ht="17.25" customHeight="1">
      <c r="B75" s="215"/>
      <c r="C75" s="219" t="s">
        <v>474</v>
      </c>
      <c r="D75" s="219"/>
      <c r="E75" s="219"/>
      <c r="F75" s="220" t="s">
        <v>475</v>
      </c>
      <c r="G75" s="221"/>
      <c r="H75" s="219"/>
      <c r="I75" s="219"/>
      <c r="J75" s="219" t="s">
        <v>476</v>
      </c>
      <c r="K75" s="216"/>
    </row>
    <row r="76" spans="2:11" ht="5.25" customHeight="1">
      <c r="B76" s="215"/>
      <c r="C76" s="222"/>
      <c r="D76" s="222"/>
      <c r="E76" s="222"/>
      <c r="F76" s="222"/>
      <c r="G76" s="223"/>
      <c r="H76" s="222"/>
      <c r="I76" s="222"/>
      <c r="J76" s="222"/>
      <c r="K76" s="216"/>
    </row>
    <row r="77" spans="2:11" ht="15" customHeight="1">
      <c r="B77" s="215"/>
      <c r="C77" s="205" t="s">
        <v>52</v>
      </c>
      <c r="D77" s="222"/>
      <c r="E77" s="222"/>
      <c r="F77" s="224" t="s">
        <v>477</v>
      </c>
      <c r="G77" s="223"/>
      <c r="H77" s="205" t="s">
        <v>478</v>
      </c>
      <c r="I77" s="205" t="s">
        <v>479</v>
      </c>
      <c r="J77" s="205">
        <v>20</v>
      </c>
      <c r="K77" s="216"/>
    </row>
    <row r="78" spans="2:11" ht="15" customHeight="1">
      <c r="B78" s="215"/>
      <c r="C78" s="205" t="s">
        <v>480</v>
      </c>
      <c r="D78" s="205"/>
      <c r="E78" s="205"/>
      <c r="F78" s="224" t="s">
        <v>477</v>
      </c>
      <c r="G78" s="223"/>
      <c r="H78" s="205" t="s">
        <v>481</v>
      </c>
      <c r="I78" s="205" t="s">
        <v>479</v>
      </c>
      <c r="J78" s="205">
        <v>120</v>
      </c>
      <c r="K78" s="216"/>
    </row>
    <row r="79" spans="2:11" ht="15" customHeight="1">
      <c r="B79" s="225"/>
      <c r="C79" s="205" t="s">
        <v>482</v>
      </c>
      <c r="D79" s="205"/>
      <c r="E79" s="205"/>
      <c r="F79" s="224" t="s">
        <v>483</v>
      </c>
      <c r="G79" s="223"/>
      <c r="H79" s="205" t="s">
        <v>484</v>
      </c>
      <c r="I79" s="205" t="s">
        <v>479</v>
      </c>
      <c r="J79" s="205">
        <v>50</v>
      </c>
      <c r="K79" s="216"/>
    </row>
    <row r="80" spans="2:11" ht="15" customHeight="1">
      <c r="B80" s="225"/>
      <c r="C80" s="205" t="s">
        <v>485</v>
      </c>
      <c r="D80" s="205"/>
      <c r="E80" s="205"/>
      <c r="F80" s="224" t="s">
        <v>477</v>
      </c>
      <c r="G80" s="223"/>
      <c r="H80" s="205" t="s">
        <v>486</v>
      </c>
      <c r="I80" s="205" t="s">
        <v>487</v>
      </c>
      <c r="J80" s="205"/>
      <c r="K80" s="216"/>
    </row>
    <row r="81" spans="2:11" ht="15" customHeight="1">
      <c r="B81" s="225"/>
      <c r="C81" s="226" t="s">
        <v>488</v>
      </c>
      <c r="D81" s="226"/>
      <c r="E81" s="226"/>
      <c r="F81" s="227" t="s">
        <v>483</v>
      </c>
      <c r="G81" s="226"/>
      <c r="H81" s="226" t="s">
        <v>489</v>
      </c>
      <c r="I81" s="226" t="s">
        <v>479</v>
      </c>
      <c r="J81" s="226">
        <v>15</v>
      </c>
      <c r="K81" s="216"/>
    </row>
    <row r="82" spans="2:11" ht="15" customHeight="1">
      <c r="B82" s="225"/>
      <c r="C82" s="226" t="s">
        <v>490</v>
      </c>
      <c r="D82" s="226"/>
      <c r="E82" s="226"/>
      <c r="F82" s="227" t="s">
        <v>483</v>
      </c>
      <c r="G82" s="226"/>
      <c r="H82" s="226" t="s">
        <v>491</v>
      </c>
      <c r="I82" s="226" t="s">
        <v>479</v>
      </c>
      <c r="J82" s="226">
        <v>15</v>
      </c>
      <c r="K82" s="216"/>
    </row>
    <row r="83" spans="2:11" ht="15" customHeight="1">
      <c r="B83" s="225"/>
      <c r="C83" s="226" t="s">
        <v>492</v>
      </c>
      <c r="D83" s="226"/>
      <c r="E83" s="226"/>
      <c r="F83" s="227" t="s">
        <v>483</v>
      </c>
      <c r="G83" s="226"/>
      <c r="H83" s="226" t="s">
        <v>493</v>
      </c>
      <c r="I83" s="226" t="s">
        <v>479</v>
      </c>
      <c r="J83" s="226">
        <v>20</v>
      </c>
      <c r="K83" s="216"/>
    </row>
    <row r="84" spans="2:11" ht="15" customHeight="1">
      <c r="B84" s="225"/>
      <c r="C84" s="226" t="s">
        <v>494</v>
      </c>
      <c r="D84" s="226"/>
      <c r="E84" s="226"/>
      <c r="F84" s="227" t="s">
        <v>483</v>
      </c>
      <c r="G84" s="226"/>
      <c r="H84" s="226" t="s">
        <v>495</v>
      </c>
      <c r="I84" s="226" t="s">
        <v>479</v>
      </c>
      <c r="J84" s="226">
        <v>20</v>
      </c>
      <c r="K84" s="216"/>
    </row>
    <row r="85" spans="2:11" ht="15" customHeight="1">
      <c r="B85" s="225"/>
      <c r="C85" s="205" t="s">
        <v>496</v>
      </c>
      <c r="D85" s="205"/>
      <c r="E85" s="205"/>
      <c r="F85" s="224" t="s">
        <v>483</v>
      </c>
      <c r="G85" s="223"/>
      <c r="H85" s="205" t="s">
        <v>497</v>
      </c>
      <c r="I85" s="205" t="s">
        <v>479</v>
      </c>
      <c r="J85" s="205">
        <v>50</v>
      </c>
      <c r="K85" s="216"/>
    </row>
    <row r="86" spans="2:11" ht="15" customHeight="1">
      <c r="B86" s="225"/>
      <c r="C86" s="205" t="s">
        <v>498</v>
      </c>
      <c r="D86" s="205"/>
      <c r="E86" s="205"/>
      <c r="F86" s="224" t="s">
        <v>483</v>
      </c>
      <c r="G86" s="223"/>
      <c r="H86" s="205" t="s">
        <v>499</v>
      </c>
      <c r="I86" s="205" t="s">
        <v>479</v>
      </c>
      <c r="J86" s="205">
        <v>20</v>
      </c>
      <c r="K86" s="216"/>
    </row>
    <row r="87" spans="2:11" ht="15" customHeight="1">
      <c r="B87" s="225"/>
      <c r="C87" s="205" t="s">
        <v>500</v>
      </c>
      <c r="D87" s="205"/>
      <c r="E87" s="205"/>
      <c r="F87" s="224" t="s">
        <v>483</v>
      </c>
      <c r="G87" s="223"/>
      <c r="H87" s="205" t="s">
        <v>501</v>
      </c>
      <c r="I87" s="205" t="s">
        <v>479</v>
      </c>
      <c r="J87" s="205">
        <v>20</v>
      </c>
      <c r="K87" s="216"/>
    </row>
    <row r="88" spans="2:11" ht="15" customHeight="1">
      <c r="B88" s="225"/>
      <c r="C88" s="205" t="s">
        <v>502</v>
      </c>
      <c r="D88" s="205"/>
      <c r="E88" s="205"/>
      <c r="F88" s="224" t="s">
        <v>483</v>
      </c>
      <c r="G88" s="223"/>
      <c r="H88" s="205" t="s">
        <v>503</v>
      </c>
      <c r="I88" s="205" t="s">
        <v>479</v>
      </c>
      <c r="J88" s="205">
        <v>50</v>
      </c>
      <c r="K88" s="216"/>
    </row>
    <row r="89" spans="2:11" ht="15" customHeight="1">
      <c r="B89" s="225"/>
      <c r="C89" s="205" t="s">
        <v>504</v>
      </c>
      <c r="D89" s="205"/>
      <c r="E89" s="205"/>
      <c r="F89" s="224" t="s">
        <v>483</v>
      </c>
      <c r="G89" s="223"/>
      <c r="H89" s="205" t="s">
        <v>504</v>
      </c>
      <c r="I89" s="205" t="s">
        <v>479</v>
      </c>
      <c r="J89" s="205">
        <v>50</v>
      </c>
      <c r="K89" s="216"/>
    </row>
    <row r="90" spans="2:11" ht="15" customHeight="1">
      <c r="B90" s="225"/>
      <c r="C90" s="205" t="s">
        <v>114</v>
      </c>
      <c r="D90" s="205"/>
      <c r="E90" s="205"/>
      <c r="F90" s="224" t="s">
        <v>483</v>
      </c>
      <c r="G90" s="223"/>
      <c r="H90" s="205" t="s">
        <v>505</v>
      </c>
      <c r="I90" s="205" t="s">
        <v>479</v>
      </c>
      <c r="J90" s="205">
        <v>255</v>
      </c>
      <c r="K90" s="216"/>
    </row>
    <row r="91" spans="2:11" ht="15" customHeight="1">
      <c r="B91" s="225"/>
      <c r="C91" s="205" t="s">
        <v>506</v>
      </c>
      <c r="D91" s="205"/>
      <c r="E91" s="205"/>
      <c r="F91" s="224" t="s">
        <v>477</v>
      </c>
      <c r="G91" s="223"/>
      <c r="H91" s="205" t="s">
        <v>507</v>
      </c>
      <c r="I91" s="205" t="s">
        <v>508</v>
      </c>
      <c r="J91" s="205"/>
      <c r="K91" s="216"/>
    </row>
    <row r="92" spans="2:11" ht="15" customHeight="1">
      <c r="B92" s="225"/>
      <c r="C92" s="205" t="s">
        <v>509</v>
      </c>
      <c r="D92" s="205"/>
      <c r="E92" s="205"/>
      <c r="F92" s="224" t="s">
        <v>477</v>
      </c>
      <c r="G92" s="223"/>
      <c r="H92" s="205" t="s">
        <v>510</v>
      </c>
      <c r="I92" s="205" t="s">
        <v>511</v>
      </c>
      <c r="J92" s="205"/>
      <c r="K92" s="216"/>
    </row>
    <row r="93" spans="2:11" ht="15" customHeight="1">
      <c r="B93" s="225"/>
      <c r="C93" s="205" t="s">
        <v>512</v>
      </c>
      <c r="D93" s="205"/>
      <c r="E93" s="205"/>
      <c r="F93" s="224" t="s">
        <v>477</v>
      </c>
      <c r="G93" s="223"/>
      <c r="H93" s="205" t="s">
        <v>512</v>
      </c>
      <c r="I93" s="205" t="s">
        <v>511</v>
      </c>
      <c r="J93" s="205"/>
      <c r="K93" s="216"/>
    </row>
    <row r="94" spans="2:11" ht="15" customHeight="1">
      <c r="B94" s="225"/>
      <c r="C94" s="205" t="s">
        <v>37</v>
      </c>
      <c r="D94" s="205"/>
      <c r="E94" s="205"/>
      <c r="F94" s="224" t="s">
        <v>477</v>
      </c>
      <c r="G94" s="223"/>
      <c r="H94" s="205" t="s">
        <v>513</v>
      </c>
      <c r="I94" s="205" t="s">
        <v>511</v>
      </c>
      <c r="J94" s="205"/>
      <c r="K94" s="216"/>
    </row>
    <row r="95" spans="2:11" ht="15" customHeight="1">
      <c r="B95" s="225"/>
      <c r="C95" s="205" t="s">
        <v>47</v>
      </c>
      <c r="D95" s="205"/>
      <c r="E95" s="205"/>
      <c r="F95" s="224" t="s">
        <v>477</v>
      </c>
      <c r="G95" s="223"/>
      <c r="H95" s="205" t="s">
        <v>514</v>
      </c>
      <c r="I95" s="205" t="s">
        <v>511</v>
      </c>
      <c r="J95" s="205"/>
      <c r="K95" s="216"/>
    </row>
    <row r="96" spans="2:11" ht="15" customHeight="1">
      <c r="B96" s="228"/>
      <c r="C96" s="229"/>
      <c r="D96" s="229"/>
      <c r="E96" s="229"/>
      <c r="F96" s="229"/>
      <c r="G96" s="229"/>
      <c r="H96" s="229"/>
      <c r="I96" s="229"/>
      <c r="J96" s="229"/>
      <c r="K96" s="230"/>
    </row>
    <row r="97" spans="2:11" ht="18.75" customHeight="1">
      <c r="B97" s="231"/>
      <c r="C97" s="232"/>
      <c r="D97" s="232"/>
      <c r="E97" s="232"/>
      <c r="F97" s="232"/>
      <c r="G97" s="232"/>
      <c r="H97" s="232"/>
      <c r="I97" s="232"/>
      <c r="J97" s="232"/>
      <c r="K97" s="231"/>
    </row>
    <row r="98" spans="2:11" ht="18.75" customHeight="1">
      <c r="B98" s="211"/>
      <c r="C98" s="211"/>
      <c r="D98" s="211"/>
      <c r="E98" s="211"/>
      <c r="F98" s="211"/>
      <c r="G98" s="211"/>
      <c r="H98" s="211"/>
      <c r="I98" s="211"/>
      <c r="J98" s="211"/>
      <c r="K98" s="211"/>
    </row>
    <row r="99" spans="2:11" ht="7.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4"/>
    </row>
    <row r="100" spans="2:11" ht="45" customHeight="1">
      <c r="B100" s="215"/>
      <c r="C100" s="317" t="s">
        <v>515</v>
      </c>
      <c r="D100" s="317"/>
      <c r="E100" s="317"/>
      <c r="F100" s="317"/>
      <c r="G100" s="317"/>
      <c r="H100" s="317"/>
      <c r="I100" s="317"/>
      <c r="J100" s="317"/>
      <c r="K100" s="216"/>
    </row>
    <row r="101" spans="2:11" ht="17.25" customHeight="1">
      <c r="B101" s="215"/>
      <c r="C101" s="217" t="s">
        <v>471</v>
      </c>
      <c r="D101" s="217"/>
      <c r="E101" s="217"/>
      <c r="F101" s="217" t="s">
        <v>472</v>
      </c>
      <c r="G101" s="218"/>
      <c r="H101" s="217" t="s">
        <v>109</v>
      </c>
      <c r="I101" s="217" t="s">
        <v>56</v>
      </c>
      <c r="J101" s="217" t="s">
        <v>473</v>
      </c>
      <c r="K101" s="216"/>
    </row>
    <row r="102" spans="2:11" ht="17.25" customHeight="1">
      <c r="B102" s="215"/>
      <c r="C102" s="219" t="s">
        <v>474</v>
      </c>
      <c r="D102" s="219"/>
      <c r="E102" s="219"/>
      <c r="F102" s="220" t="s">
        <v>475</v>
      </c>
      <c r="G102" s="221"/>
      <c r="H102" s="219"/>
      <c r="I102" s="219"/>
      <c r="J102" s="219" t="s">
        <v>476</v>
      </c>
      <c r="K102" s="216"/>
    </row>
    <row r="103" spans="2:11" ht="5.25" customHeight="1">
      <c r="B103" s="215"/>
      <c r="C103" s="217"/>
      <c r="D103" s="217"/>
      <c r="E103" s="217"/>
      <c r="F103" s="217"/>
      <c r="G103" s="233"/>
      <c r="H103" s="217"/>
      <c r="I103" s="217"/>
      <c r="J103" s="217"/>
      <c r="K103" s="216"/>
    </row>
    <row r="104" spans="2:11" ht="15" customHeight="1">
      <c r="B104" s="215"/>
      <c r="C104" s="205" t="s">
        <v>52</v>
      </c>
      <c r="D104" s="222"/>
      <c r="E104" s="222"/>
      <c r="F104" s="224" t="s">
        <v>477</v>
      </c>
      <c r="G104" s="233"/>
      <c r="H104" s="205" t="s">
        <v>516</v>
      </c>
      <c r="I104" s="205" t="s">
        <v>479</v>
      </c>
      <c r="J104" s="205">
        <v>20</v>
      </c>
      <c r="K104" s="216"/>
    </row>
    <row r="105" spans="2:11" ht="15" customHeight="1">
      <c r="B105" s="215"/>
      <c r="C105" s="205" t="s">
        <v>480</v>
      </c>
      <c r="D105" s="205"/>
      <c r="E105" s="205"/>
      <c r="F105" s="224" t="s">
        <v>477</v>
      </c>
      <c r="G105" s="205"/>
      <c r="H105" s="205" t="s">
        <v>516</v>
      </c>
      <c r="I105" s="205" t="s">
        <v>479</v>
      </c>
      <c r="J105" s="205">
        <v>120</v>
      </c>
      <c r="K105" s="216"/>
    </row>
    <row r="106" spans="2:11" ht="15" customHeight="1">
      <c r="B106" s="225"/>
      <c r="C106" s="205" t="s">
        <v>482</v>
      </c>
      <c r="D106" s="205"/>
      <c r="E106" s="205"/>
      <c r="F106" s="224" t="s">
        <v>483</v>
      </c>
      <c r="G106" s="205"/>
      <c r="H106" s="205" t="s">
        <v>516</v>
      </c>
      <c r="I106" s="205" t="s">
        <v>479</v>
      </c>
      <c r="J106" s="205">
        <v>50</v>
      </c>
      <c r="K106" s="216"/>
    </row>
    <row r="107" spans="2:11" ht="15" customHeight="1">
      <c r="B107" s="225"/>
      <c r="C107" s="205" t="s">
        <v>485</v>
      </c>
      <c r="D107" s="205"/>
      <c r="E107" s="205"/>
      <c r="F107" s="224" t="s">
        <v>477</v>
      </c>
      <c r="G107" s="205"/>
      <c r="H107" s="205" t="s">
        <v>516</v>
      </c>
      <c r="I107" s="205" t="s">
        <v>487</v>
      </c>
      <c r="J107" s="205"/>
      <c r="K107" s="216"/>
    </row>
    <row r="108" spans="2:11" ht="15" customHeight="1">
      <c r="B108" s="225"/>
      <c r="C108" s="205" t="s">
        <v>496</v>
      </c>
      <c r="D108" s="205"/>
      <c r="E108" s="205"/>
      <c r="F108" s="224" t="s">
        <v>483</v>
      </c>
      <c r="G108" s="205"/>
      <c r="H108" s="205" t="s">
        <v>516</v>
      </c>
      <c r="I108" s="205" t="s">
        <v>479</v>
      </c>
      <c r="J108" s="205">
        <v>50</v>
      </c>
      <c r="K108" s="216"/>
    </row>
    <row r="109" spans="2:11" ht="15" customHeight="1">
      <c r="B109" s="225"/>
      <c r="C109" s="205" t="s">
        <v>504</v>
      </c>
      <c r="D109" s="205"/>
      <c r="E109" s="205"/>
      <c r="F109" s="224" t="s">
        <v>483</v>
      </c>
      <c r="G109" s="205"/>
      <c r="H109" s="205" t="s">
        <v>516</v>
      </c>
      <c r="I109" s="205" t="s">
        <v>479</v>
      </c>
      <c r="J109" s="205">
        <v>50</v>
      </c>
      <c r="K109" s="216"/>
    </row>
    <row r="110" spans="2:11" ht="15" customHeight="1">
      <c r="B110" s="225"/>
      <c r="C110" s="205" t="s">
        <v>502</v>
      </c>
      <c r="D110" s="205"/>
      <c r="E110" s="205"/>
      <c r="F110" s="224" t="s">
        <v>483</v>
      </c>
      <c r="G110" s="205"/>
      <c r="H110" s="205" t="s">
        <v>516</v>
      </c>
      <c r="I110" s="205" t="s">
        <v>479</v>
      </c>
      <c r="J110" s="205">
        <v>50</v>
      </c>
      <c r="K110" s="216"/>
    </row>
    <row r="111" spans="2:11" ht="15" customHeight="1">
      <c r="B111" s="225"/>
      <c r="C111" s="205" t="s">
        <v>52</v>
      </c>
      <c r="D111" s="205"/>
      <c r="E111" s="205"/>
      <c r="F111" s="224" t="s">
        <v>477</v>
      </c>
      <c r="G111" s="205"/>
      <c r="H111" s="205" t="s">
        <v>517</v>
      </c>
      <c r="I111" s="205" t="s">
        <v>479</v>
      </c>
      <c r="J111" s="205">
        <v>20</v>
      </c>
      <c r="K111" s="216"/>
    </row>
    <row r="112" spans="2:11" ht="15" customHeight="1">
      <c r="B112" s="225"/>
      <c r="C112" s="205" t="s">
        <v>518</v>
      </c>
      <c r="D112" s="205"/>
      <c r="E112" s="205"/>
      <c r="F112" s="224" t="s">
        <v>477</v>
      </c>
      <c r="G112" s="205"/>
      <c r="H112" s="205" t="s">
        <v>519</v>
      </c>
      <c r="I112" s="205" t="s">
        <v>479</v>
      </c>
      <c r="J112" s="205">
        <v>120</v>
      </c>
      <c r="K112" s="216"/>
    </row>
    <row r="113" spans="2:11" ht="15" customHeight="1">
      <c r="B113" s="225"/>
      <c r="C113" s="205" t="s">
        <v>37</v>
      </c>
      <c r="D113" s="205"/>
      <c r="E113" s="205"/>
      <c r="F113" s="224" t="s">
        <v>477</v>
      </c>
      <c r="G113" s="205"/>
      <c r="H113" s="205" t="s">
        <v>520</v>
      </c>
      <c r="I113" s="205" t="s">
        <v>511</v>
      </c>
      <c r="J113" s="205"/>
      <c r="K113" s="216"/>
    </row>
    <row r="114" spans="2:11" ht="15" customHeight="1">
      <c r="B114" s="225"/>
      <c r="C114" s="205" t="s">
        <v>47</v>
      </c>
      <c r="D114" s="205"/>
      <c r="E114" s="205"/>
      <c r="F114" s="224" t="s">
        <v>477</v>
      </c>
      <c r="G114" s="205"/>
      <c r="H114" s="205" t="s">
        <v>521</v>
      </c>
      <c r="I114" s="205" t="s">
        <v>511</v>
      </c>
      <c r="J114" s="205"/>
      <c r="K114" s="216"/>
    </row>
    <row r="115" spans="2:11" ht="15" customHeight="1">
      <c r="B115" s="225"/>
      <c r="C115" s="205" t="s">
        <v>56</v>
      </c>
      <c r="D115" s="205"/>
      <c r="E115" s="205"/>
      <c r="F115" s="224" t="s">
        <v>477</v>
      </c>
      <c r="G115" s="205"/>
      <c r="H115" s="205" t="s">
        <v>522</v>
      </c>
      <c r="I115" s="205" t="s">
        <v>523</v>
      </c>
      <c r="J115" s="205"/>
      <c r="K115" s="216"/>
    </row>
    <row r="116" spans="2:11" ht="15" customHeight="1">
      <c r="B116" s="228"/>
      <c r="C116" s="234"/>
      <c r="D116" s="234"/>
      <c r="E116" s="234"/>
      <c r="F116" s="234"/>
      <c r="G116" s="234"/>
      <c r="H116" s="234"/>
      <c r="I116" s="234"/>
      <c r="J116" s="234"/>
      <c r="K116" s="230"/>
    </row>
    <row r="117" spans="2:11" ht="18.75" customHeight="1">
      <c r="B117" s="235"/>
      <c r="C117" s="201"/>
      <c r="D117" s="201"/>
      <c r="E117" s="201"/>
      <c r="F117" s="236"/>
      <c r="G117" s="201"/>
      <c r="H117" s="201"/>
      <c r="I117" s="201"/>
      <c r="J117" s="201"/>
      <c r="K117" s="235"/>
    </row>
    <row r="118" spans="2:11" ht="18.75" customHeight="1"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</row>
    <row r="119" spans="2:11" ht="7.5" customHeight="1">
      <c r="B119" s="237"/>
      <c r="C119" s="238"/>
      <c r="D119" s="238"/>
      <c r="E119" s="238"/>
      <c r="F119" s="238"/>
      <c r="G119" s="238"/>
      <c r="H119" s="238"/>
      <c r="I119" s="238"/>
      <c r="J119" s="238"/>
      <c r="K119" s="239"/>
    </row>
    <row r="120" spans="2:11" ht="45" customHeight="1">
      <c r="B120" s="240"/>
      <c r="C120" s="313" t="s">
        <v>524</v>
      </c>
      <c r="D120" s="313"/>
      <c r="E120" s="313"/>
      <c r="F120" s="313"/>
      <c r="G120" s="313"/>
      <c r="H120" s="313"/>
      <c r="I120" s="313"/>
      <c r="J120" s="313"/>
      <c r="K120" s="241"/>
    </row>
    <row r="121" spans="2:11" ht="17.25" customHeight="1">
      <c r="B121" s="242"/>
      <c r="C121" s="217" t="s">
        <v>471</v>
      </c>
      <c r="D121" s="217"/>
      <c r="E121" s="217"/>
      <c r="F121" s="217" t="s">
        <v>472</v>
      </c>
      <c r="G121" s="218"/>
      <c r="H121" s="217" t="s">
        <v>109</v>
      </c>
      <c r="I121" s="217" t="s">
        <v>56</v>
      </c>
      <c r="J121" s="217" t="s">
        <v>473</v>
      </c>
      <c r="K121" s="243"/>
    </row>
    <row r="122" spans="2:11" ht="17.25" customHeight="1">
      <c r="B122" s="242"/>
      <c r="C122" s="219" t="s">
        <v>474</v>
      </c>
      <c r="D122" s="219"/>
      <c r="E122" s="219"/>
      <c r="F122" s="220" t="s">
        <v>475</v>
      </c>
      <c r="G122" s="221"/>
      <c r="H122" s="219"/>
      <c r="I122" s="219"/>
      <c r="J122" s="219" t="s">
        <v>476</v>
      </c>
      <c r="K122" s="243"/>
    </row>
    <row r="123" spans="2:11" ht="5.25" customHeight="1">
      <c r="B123" s="244"/>
      <c r="C123" s="222"/>
      <c r="D123" s="222"/>
      <c r="E123" s="222"/>
      <c r="F123" s="222"/>
      <c r="G123" s="205"/>
      <c r="H123" s="222"/>
      <c r="I123" s="222"/>
      <c r="J123" s="222"/>
      <c r="K123" s="245"/>
    </row>
    <row r="124" spans="2:11" ht="15" customHeight="1">
      <c r="B124" s="244"/>
      <c r="C124" s="205" t="s">
        <v>480</v>
      </c>
      <c r="D124" s="222"/>
      <c r="E124" s="222"/>
      <c r="F124" s="224" t="s">
        <v>477</v>
      </c>
      <c r="G124" s="205"/>
      <c r="H124" s="205" t="s">
        <v>516</v>
      </c>
      <c r="I124" s="205" t="s">
        <v>479</v>
      </c>
      <c r="J124" s="205">
        <v>120</v>
      </c>
      <c r="K124" s="246"/>
    </row>
    <row r="125" spans="2:11" ht="15" customHeight="1">
      <c r="B125" s="244"/>
      <c r="C125" s="205" t="s">
        <v>525</v>
      </c>
      <c r="D125" s="205"/>
      <c r="E125" s="205"/>
      <c r="F125" s="224" t="s">
        <v>477</v>
      </c>
      <c r="G125" s="205"/>
      <c r="H125" s="205" t="s">
        <v>526</v>
      </c>
      <c r="I125" s="205" t="s">
        <v>479</v>
      </c>
      <c r="J125" s="205" t="s">
        <v>527</v>
      </c>
      <c r="K125" s="246"/>
    </row>
    <row r="126" spans="2:11" ht="15" customHeight="1">
      <c r="B126" s="244"/>
      <c r="C126" s="205" t="s">
        <v>426</v>
      </c>
      <c r="D126" s="205"/>
      <c r="E126" s="205"/>
      <c r="F126" s="224" t="s">
        <v>477</v>
      </c>
      <c r="G126" s="205"/>
      <c r="H126" s="205" t="s">
        <v>528</v>
      </c>
      <c r="I126" s="205" t="s">
        <v>479</v>
      </c>
      <c r="J126" s="205" t="s">
        <v>527</v>
      </c>
      <c r="K126" s="246"/>
    </row>
    <row r="127" spans="2:11" ht="15" customHeight="1">
      <c r="B127" s="244"/>
      <c r="C127" s="205" t="s">
        <v>488</v>
      </c>
      <c r="D127" s="205"/>
      <c r="E127" s="205"/>
      <c r="F127" s="224" t="s">
        <v>483</v>
      </c>
      <c r="G127" s="205"/>
      <c r="H127" s="205" t="s">
        <v>489</v>
      </c>
      <c r="I127" s="205" t="s">
        <v>479</v>
      </c>
      <c r="J127" s="205">
        <v>15</v>
      </c>
      <c r="K127" s="246"/>
    </row>
    <row r="128" spans="2:11" ht="15" customHeight="1">
      <c r="B128" s="244"/>
      <c r="C128" s="226" t="s">
        <v>490</v>
      </c>
      <c r="D128" s="226"/>
      <c r="E128" s="226"/>
      <c r="F128" s="227" t="s">
        <v>483</v>
      </c>
      <c r="G128" s="226"/>
      <c r="H128" s="226" t="s">
        <v>491</v>
      </c>
      <c r="I128" s="226" t="s">
        <v>479</v>
      </c>
      <c r="J128" s="226">
        <v>15</v>
      </c>
      <c r="K128" s="246"/>
    </row>
    <row r="129" spans="2:11" ht="15" customHeight="1">
      <c r="B129" s="244"/>
      <c r="C129" s="226" t="s">
        <v>492</v>
      </c>
      <c r="D129" s="226"/>
      <c r="E129" s="226"/>
      <c r="F129" s="227" t="s">
        <v>483</v>
      </c>
      <c r="G129" s="226"/>
      <c r="H129" s="226" t="s">
        <v>493</v>
      </c>
      <c r="I129" s="226" t="s">
        <v>479</v>
      </c>
      <c r="J129" s="226">
        <v>20</v>
      </c>
      <c r="K129" s="246"/>
    </row>
    <row r="130" spans="2:11" ht="15" customHeight="1">
      <c r="B130" s="244"/>
      <c r="C130" s="226" t="s">
        <v>494</v>
      </c>
      <c r="D130" s="226"/>
      <c r="E130" s="226"/>
      <c r="F130" s="227" t="s">
        <v>483</v>
      </c>
      <c r="G130" s="226"/>
      <c r="H130" s="226" t="s">
        <v>495</v>
      </c>
      <c r="I130" s="226" t="s">
        <v>479</v>
      </c>
      <c r="J130" s="226">
        <v>20</v>
      </c>
      <c r="K130" s="246"/>
    </row>
    <row r="131" spans="2:11" ht="15" customHeight="1">
      <c r="B131" s="244"/>
      <c r="C131" s="205" t="s">
        <v>482</v>
      </c>
      <c r="D131" s="205"/>
      <c r="E131" s="205"/>
      <c r="F131" s="224" t="s">
        <v>483</v>
      </c>
      <c r="G131" s="205"/>
      <c r="H131" s="205" t="s">
        <v>516</v>
      </c>
      <c r="I131" s="205" t="s">
        <v>479</v>
      </c>
      <c r="J131" s="205">
        <v>50</v>
      </c>
      <c r="K131" s="246"/>
    </row>
    <row r="132" spans="2:11" ht="15" customHeight="1">
      <c r="B132" s="244"/>
      <c r="C132" s="205" t="s">
        <v>496</v>
      </c>
      <c r="D132" s="205"/>
      <c r="E132" s="205"/>
      <c r="F132" s="224" t="s">
        <v>483</v>
      </c>
      <c r="G132" s="205"/>
      <c r="H132" s="205" t="s">
        <v>516</v>
      </c>
      <c r="I132" s="205" t="s">
        <v>479</v>
      </c>
      <c r="J132" s="205">
        <v>50</v>
      </c>
      <c r="K132" s="246"/>
    </row>
    <row r="133" spans="2:11" ht="15" customHeight="1">
      <c r="B133" s="244"/>
      <c r="C133" s="205" t="s">
        <v>502</v>
      </c>
      <c r="D133" s="205"/>
      <c r="E133" s="205"/>
      <c r="F133" s="224" t="s">
        <v>483</v>
      </c>
      <c r="G133" s="205"/>
      <c r="H133" s="205" t="s">
        <v>516</v>
      </c>
      <c r="I133" s="205" t="s">
        <v>479</v>
      </c>
      <c r="J133" s="205">
        <v>50</v>
      </c>
      <c r="K133" s="246"/>
    </row>
    <row r="134" spans="2:11" ht="15" customHeight="1">
      <c r="B134" s="244"/>
      <c r="C134" s="205" t="s">
        <v>504</v>
      </c>
      <c r="D134" s="205"/>
      <c r="E134" s="205"/>
      <c r="F134" s="224" t="s">
        <v>483</v>
      </c>
      <c r="G134" s="205"/>
      <c r="H134" s="205" t="s">
        <v>516</v>
      </c>
      <c r="I134" s="205" t="s">
        <v>479</v>
      </c>
      <c r="J134" s="205">
        <v>50</v>
      </c>
      <c r="K134" s="246"/>
    </row>
    <row r="135" spans="2:11" ht="15" customHeight="1">
      <c r="B135" s="244"/>
      <c r="C135" s="205" t="s">
        <v>114</v>
      </c>
      <c r="D135" s="205"/>
      <c r="E135" s="205"/>
      <c r="F135" s="224" t="s">
        <v>483</v>
      </c>
      <c r="G135" s="205"/>
      <c r="H135" s="205" t="s">
        <v>529</v>
      </c>
      <c r="I135" s="205" t="s">
        <v>479</v>
      </c>
      <c r="J135" s="205">
        <v>255</v>
      </c>
      <c r="K135" s="246"/>
    </row>
    <row r="136" spans="2:11" ht="15" customHeight="1">
      <c r="B136" s="244"/>
      <c r="C136" s="205" t="s">
        <v>506</v>
      </c>
      <c r="D136" s="205"/>
      <c r="E136" s="205"/>
      <c r="F136" s="224" t="s">
        <v>477</v>
      </c>
      <c r="G136" s="205"/>
      <c r="H136" s="205" t="s">
        <v>530</v>
      </c>
      <c r="I136" s="205" t="s">
        <v>508</v>
      </c>
      <c r="J136" s="205"/>
      <c r="K136" s="246"/>
    </row>
    <row r="137" spans="2:11" ht="15" customHeight="1">
      <c r="B137" s="244"/>
      <c r="C137" s="205" t="s">
        <v>509</v>
      </c>
      <c r="D137" s="205"/>
      <c r="E137" s="205"/>
      <c r="F137" s="224" t="s">
        <v>477</v>
      </c>
      <c r="G137" s="205"/>
      <c r="H137" s="205" t="s">
        <v>531</v>
      </c>
      <c r="I137" s="205" t="s">
        <v>511</v>
      </c>
      <c r="J137" s="205"/>
      <c r="K137" s="246"/>
    </row>
    <row r="138" spans="2:11" ht="15" customHeight="1">
      <c r="B138" s="244"/>
      <c r="C138" s="205" t="s">
        <v>512</v>
      </c>
      <c r="D138" s="205"/>
      <c r="E138" s="205"/>
      <c r="F138" s="224" t="s">
        <v>477</v>
      </c>
      <c r="G138" s="205"/>
      <c r="H138" s="205" t="s">
        <v>512</v>
      </c>
      <c r="I138" s="205" t="s">
        <v>511</v>
      </c>
      <c r="J138" s="205"/>
      <c r="K138" s="246"/>
    </row>
    <row r="139" spans="2:11" ht="15" customHeight="1">
      <c r="B139" s="244"/>
      <c r="C139" s="205" t="s">
        <v>37</v>
      </c>
      <c r="D139" s="205"/>
      <c r="E139" s="205"/>
      <c r="F139" s="224" t="s">
        <v>477</v>
      </c>
      <c r="G139" s="205"/>
      <c r="H139" s="205" t="s">
        <v>532</v>
      </c>
      <c r="I139" s="205" t="s">
        <v>511</v>
      </c>
      <c r="J139" s="205"/>
      <c r="K139" s="246"/>
    </row>
    <row r="140" spans="2:11" ht="15" customHeight="1">
      <c r="B140" s="244"/>
      <c r="C140" s="205" t="s">
        <v>533</v>
      </c>
      <c r="D140" s="205"/>
      <c r="E140" s="205"/>
      <c r="F140" s="224" t="s">
        <v>477</v>
      </c>
      <c r="G140" s="205"/>
      <c r="H140" s="205" t="s">
        <v>534</v>
      </c>
      <c r="I140" s="205" t="s">
        <v>511</v>
      </c>
      <c r="J140" s="205"/>
      <c r="K140" s="246"/>
    </row>
    <row r="141" spans="2:11" ht="15" customHeight="1">
      <c r="B141" s="247"/>
      <c r="C141" s="248"/>
      <c r="D141" s="248"/>
      <c r="E141" s="248"/>
      <c r="F141" s="248"/>
      <c r="G141" s="248"/>
      <c r="H141" s="248"/>
      <c r="I141" s="248"/>
      <c r="J141" s="248"/>
      <c r="K141" s="249"/>
    </row>
    <row r="142" spans="2:11" ht="18.75" customHeight="1">
      <c r="B142" s="201"/>
      <c r="C142" s="201"/>
      <c r="D142" s="201"/>
      <c r="E142" s="201"/>
      <c r="F142" s="236"/>
      <c r="G142" s="201"/>
      <c r="H142" s="201"/>
      <c r="I142" s="201"/>
      <c r="J142" s="201"/>
      <c r="K142" s="201"/>
    </row>
    <row r="143" spans="2:11" ht="18.75" customHeight="1"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</row>
    <row r="144" spans="2:11" ht="7.5" customHeight="1">
      <c r="B144" s="212"/>
      <c r="C144" s="213"/>
      <c r="D144" s="213"/>
      <c r="E144" s="213"/>
      <c r="F144" s="213"/>
      <c r="G144" s="213"/>
      <c r="H144" s="213"/>
      <c r="I144" s="213"/>
      <c r="J144" s="213"/>
      <c r="K144" s="214"/>
    </row>
    <row r="145" spans="2:11" ht="45" customHeight="1">
      <c r="B145" s="215"/>
      <c r="C145" s="317" t="s">
        <v>535</v>
      </c>
      <c r="D145" s="317"/>
      <c r="E145" s="317"/>
      <c r="F145" s="317"/>
      <c r="G145" s="317"/>
      <c r="H145" s="317"/>
      <c r="I145" s="317"/>
      <c r="J145" s="317"/>
      <c r="K145" s="216"/>
    </row>
    <row r="146" spans="2:11" ht="17.25" customHeight="1">
      <c r="B146" s="215"/>
      <c r="C146" s="217" t="s">
        <v>471</v>
      </c>
      <c r="D146" s="217"/>
      <c r="E146" s="217"/>
      <c r="F146" s="217" t="s">
        <v>472</v>
      </c>
      <c r="G146" s="218"/>
      <c r="H146" s="217" t="s">
        <v>109</v>
      </c>
      <c r="I146" s="217" t="s">
        <v>56</v>
      </c>
      <c r="J146" s="217" t="s">
        <v>473</v>
      </c>
      <c r="K146" s="216"/>
    </row>
    <row r="147" spans="2:11" ht="17.25" customHeight="1">
      <c r="B147" s="215"/>
      <c r="C147" s="219" t="s">
        <v>474</v>
      </c>
      <c r="D147" s="219"/>
      <c r="E147" s="219"/>
      <c r="F147" s="220" t="s">
        <v>475</v>
      </c>
      <c r="G147" s="221"/>
      <c r="H147" s="219"/>
      <c r="I147" s="219"/>
      <c r="J147" s="219" t="s">
        <v>476</v>
      </c>
      <c r="K147" s="216"/>
    </row>
    <row r="148" spans="2:11" ht="5.25" customHeight="1">
      <c r="B148" s="225"/>
      <c r="C148" s="222"/>
      <c r="D148" s="222"/>
      <c r="E148" s="222"/>
      <c r="F148" s="222"/>
      <c r="G148" s="223"/>
      <c r="H148" s="222"/>
      <c r="I148" s="222"/>
      <c r="J148" s="222"/>
      <c r="K148" s="246"/>
    </row>
    <row r="149" spans="2:11" ht="15" customHeight="1">
      <c r="B149" s="225"/>
      <c r="C149" s="250" t="s">
        <v>480</v>
      </c>
      <c r="D149" s="205"/>
      <c r="E149" s="205"/>
      <c r="F149" s="251" t="s">
        <v>477</v>
      </c>
      <c r="G149" s="205"/>
      <c r="H149" s="250" t="s">
        <v>516</v>
      </c>
      <c r="I149" s="250" t="s">
        <v>479</v>
      </c>
      <c r="J149" s="250">
        <v>120</v>
      </c>
      <c r="K149" s="246"/>
    </row>
    <row r="150" spans="2:11" ht="15" customHeight="1">
      <c r="B150" s="225"/>
      <c r="C150" s="250" t="s">
        <v>525</v>
      </c>
      <c r="D150" s="205"/>
      <c r="E150" s="205"/>
      <c r="F150" s="251" t="s">
        <v>477</v>
      </c>
      <c r="G150" s="205"/>
      <c r="H150" s="250" t="s">
        <v>536</v>
      </c>
      <c r="I150" s="250" t="s">
        <v>479</v>
      </c>
      <c r="J150" s="250" t="s">
        <v>527</v>
      </c>
      <c r="K150" s="246"/>
    </row>
    <row r="151" spans="2:11" ht="15" customHeight="1">
      <c r="B151" s="225"/>
      <c r="C151" s="250" t="s">
        <v>426</v>
      </c>
      <c r="D151" s="205"/>
      <c r="E151" s="205"/>
      <c r="F151" s="251" t="s">
        <v>477</v>
      </c>
      <c r="G151" s="205"/>
      <c r="H151" s="250" t="s">
        <v>537</v>
      </c>
      <c r="I151" s="250" t="s">
        <v>479</v>
      </c>
      <c r="J151" s="250" t="s">
        <v>527</v>
      </c>
      <c r="K151" s="246"/>
    </row>
    <row r="152" spans="2:11" ht="15" customHeight="1">
      <c r="B152" s="225"/>
      <c r="C152" s="250" t="s">
        <v>482</v>
      </c>
      <c r="D152" s="205"/>
      <c r="E152" s="205"/>
      <c r="F152" s="251" t="s">
        <v>483</v>
      </c>
      <c r="G152" s="205"/>
      <c r="H152" s="250" t="s">
        <v>516</v>
      </c>
      <c r="I152" s="250" t="s">
        <v>479</v>
      </c>
      <c r="J152" s="250">
        <v>50</v>
      </c>
      <c r="K152" s="246"/>
    </row>
    <row r="153" spans="2:11" ht="15" customHeight="1">
      <c r="B153" s="225"/>
      <c r="C153" s="250" t="s">
        <v>485</v>
      </c>
      <c r="D153" s="205"/>
      <c r="E153" s="205"/>
      <c r="F153" s="251" t="s">
        <v>477</v>
      </c>
      <c r="G153" s="205"/>
      <c r="H153" s="250" t="s">
        <v>516</v>
      </c>
      <c r="I153" s="250" t="s">
        <v>487</v>
      </c>
      <c r="J153" s="250"/>
      <c r="K153" s="246"/>
    </row>
    <row r="154" spans="2:11" ht="15" customHeight="1">
      <c r="B154" s="225"/>
      <c r="C154" s="250" t="s">
        <v>496</v>
      </c>
      <c r="D154" s="205"/>
      <c r="E154" s="205"/>
      <c r="F154" s="251" t="s">
        <v>483</v>
      </c>
      <c r="G154" s="205"/>
      <c r="H154" s="250" t="s">
        <v>516</v>
      </c>
      <c r="I154" s="250" t="s">
        <v>479</v>
      </c>
      <c r="J154" s="250">
        <v>50</v>
      </c>
      <c r="K154" s="246"/>
    </row>
    <row r="155" spans="2:11" ht="15" customHeight="1">
      <c r="B155" s="225"/>
      <c r="C155" s="250" t="s">
        <v>504</v>
      </c>
      <c r="D155" s="205"/>
      <c r="E155" s="205"/>
      <c r="F155" s="251" t="s">
        <v>483</v>
      </c>
      <c r="G155" s="205"/>
      <c r="H155" s="250" t="s">
        <v>516</v>
      </c>
      <c r="I155" s="250" t="s">
        <v>479</v>
      </c>
      <c r="J155" s="250">
        <v>50</v>
      </c>
      <c r="K155" s="246"/>
    </row>
    <row r="156" spans="2:11" ht="15" customHeight="1">
      <c r="B156" s="225"/>
      <c r="C156" s="250" t="s">
        <v>502</v>
      </c>
      <c r="D156" s="205"/>
      <c r="E156" s="205"/>
      <c r="F156" s="251" t="s">
        <v>483</v>
      </c>
      <c r="G156" s="205"/>
      <c r="H156" s="250" t="s">
        <v>516</v>
      </c>
      <c r="I156" s="250" t="s">
        <v>479</v>
      </c>
      <c r="J156" s="250">
        <v>50</v>
      </c>
      <c r="K156" s="246"/>
    </row>
    <row r="157" spans="2:11" ht="15" customHeight="1">
      <c r="B157" s="225"/>
      <c r="C157" s="250" t="s">
        <v>86</v>
      </c>
      <c r="D157" s="205"/>
      <c r="E157" s="205"/>
      <c r="F157" s="251" t="s">
        <v>477</v>
      </c>
      <c r="G157" s="205"/>
      <c r="H157" s="250" t="s">
        <v>538</v>
      </c>
      <c r="I157" s="250" t="s">
        <v>479</v>
      </c>
      <c r="J157" s="250" t="s">
        <v>539</v>
      </c>
      <c r="K157" s="246"/>
    </row>
    <row r="158" spans="2:11" ht="15" customHeight="1">
      <c r="B158" s="225"/>
      <c r="C158" s="250" t="s">
        <v>540</v>
      </c>
      <c r="D158" s="205"/>
      <c r="E158" s="205"/>
      <c r="F158" s="251" t="s">
        <v>477</v>
      </c>
      <c r="G158" s="205"/>
      <c r="H158" s="250" t="s">
        <v>541</v>
      </c>
      <c r="I158" s="250" t="s">
        <v>511</v>
      </c>
      <c r="J158" s="250"/>
      <c r="K158" s="246"/>
    </row>
    <row r="159" spans="2:11" ht="15" customHeight="1">
      <c r="B159" s="252"/>
      <c r="C159" s="234"/>
      <c r="D159" s="234"/>
      <c r="E159" s="234"/>
      <c r="F159" s="234"/>
      <c r="G159" s="234"/>
      <c r="H159" s="234"/>
      <c r="I159" s="234"/>
      <c r="J159" s="234"/>
      <c r="K159" s="253"/>
    </row>
    <row r="160" spans="2:11" ht="18.75" customHeight="1">
      <c r="B160" s="201"/>
      <c r="C160" s="205"/>
      <c r="D160" s="205"/>
      <c r="E160" s="205"/>
      <c r="F160" s="224"/>
      <c r="G160" s="205"/>
      <c r="H160" s="205"/>
      <c r="I160" s="205"/>
      <c r="J160" s="205"/>
      <c r="K160" s="201"/>
    </row>
    <row r="161" spans="2:11" ht="18.75" customHeight="1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</row>
    <row r="162" spans="2:11" ht="7.5" customHeight="1">
      <c r="B162" s="193"/>
      <c r="C162" s="194"/>
      <c r="D162" s="194"/>
      <c r="E162" s="194"/>
      <c r="F162" s="194"/>
      <c r="G162" s="194"/>
      <c r="H162" s="194"/>
      <c r="I162" s="194"/>
      <c r="J162" s="194"/>
      <c r="K162" s="195"/>
    </row>
    <row r="163" spans="2:11" ht="45" customHeight="1">
      <c r="B163" s="196"/>
      <c r="C163" s="313" t="s">
        <v>542</v>
      </c>
      <c r="D163" s="313"/>
      <c r="E163" s="313"/>
      <c r="F163" s="313"/>
      <c r="G163" s="313"/>
      <c r="H163" s="313"/>
      <c r="I163" s="313"/>
      <c r="J163" s="313"/>
      <c r="K163" s="197"/>
    </row>
    <row r="164" spans="2:11" ht="17.25" customHeight="1">
      <c r="B164" s="196"/>
      <c r="C164" s="217" t="s">
        <v>471</v>
      </c>
      <c r="D164" s="217"/>
      <c r="E164" s="217"/>
      <c r="F164" s="217" t="s">
        <v>472</v>
      </c>
      <c r="G164" s="254"/>
      <c r="H164" s="255" t="s">
        <v>109</v>
      </c>
      <c r="I164" s="255" t="s">
        <v>56</v>
      </c>
      <c r="J164" s="217" t="s">
        <v>473</v>
      </c>
      <c r="K164" s="197"/>
    </row>
    <row r="165" spans="2:11" ht="17.25" customHeight="1">
      <c r="B165" s="198"/>
      <c r="C165" s="219" t="s">
        <v>474</v>
      </c>
      <c r="D165" s="219"/>
      <c r="E165" s="219"/>
      <c r="F165" s="220" t="s">
        <v>475</v>
      </c>
      <c r="G165" s="256"/>
      <c r="H165" s="257"/>
      <c r="I165" s="257"/>
      <c r="J165" s="219" t="s">
        <v>476</v>
      </c>
      <c r="K165" s="199"/>
    </row>
    <row r="166" spans="2:11" ht="5.25" customHeight="1">
      <c r="B166" s="225"/>
      <c r="C166" s="222"/>
      <c r="D166" s="222"/>
      <c r="E166" s="222"/>
      <c r="F166" s="222"/>
      <c r="G166" s="223"/>
      <c r="H166" s="222"/>
      <c r="I166" s="222"/>
      <c r="J166" s="222"/>
      <c r="K166" s="246"/>
    </row>
    <row r="167" spans="2:11" ht="15" customHeight="1">
      <c r="B167" s="225"/>
      <c r="C167" s="205" t="s">
        <v>480</v>
      </c>
      <c r="D167" s="205"/>
      <c r="E167" s="205"/>
      <c r="F167" s="224" t="s">
        <v>477</v>
      </c>
      <c r="G167" s="205"/>
      <c r="H167" s="205" t="s">
        <v>516</v>
      </c>
      <c r="I167" s="205" t="s">
        <v>479</v>
      </c>
      <c r="J167" s="205">
        <v>120</v>
      </c>
      <c r="K167" s="246"/>
    </row>
    <row r="168" spans="2:11" ht="15" customHeight="1">
      <c r="B168" s="225"/>
      <c r="C168" s="205" t="s">
        <v>525</v>
      </c>
      <c r="D168" s="205"/>
      <c r="E168" s="205"/>
      <c r="F168" s="224" t="s">
        <v>477</v>
      </c>
      <c r="G168" s="205"/>
      <c r="H168" s="205" t="s">
        <v>526</v>
      </c>
      <c r="I168" s="205" t="s">
        <v>479</v>
      </c>
      <c r="J168" s="205" t="s">
        <v>527</v>
      </c>
      <c r="K168" s="246"/>
    </row>
    <row r="169" spans="2:11" ht="15" customHeight="1">
      <c r="B169" s="225"/>
      <c r="C169" s="205" t="s">
        <v>426</v>
      </c>
      <c r="D169" s="205"/>
      <c r="E169" s="205"/>
      <c r="F169" s="224" t="s">
        <v>477</v>
      </c>
      <c r="G169" s="205"/>
      <c r="H169" s="205" t="s">
        <v>543</v>
      </c>
      <c r="I169" s="205" t="s">
        <v>479</v>
      </c>
      <c r="J169" s="205" t="s">
        <v>527</v>
      </c>
      <c r="K169" s="246"/>
    </row>
    <row r="170" spans="2:11" ht="15" customHeight="1">
      <c r="B170" s="225"/>
      <c r="C170" s="205" t="s">
        <v>482</v>
      </c>
      <c r="D170" s="205"/>
      <c r="E170" s="205"/>
      <c r="F170" s="224" t="s">
        <v>483</v>
      </c>
      <c r="G170" s="205"/>
      <c r="H170" s="205" t="s">
        <v>543</v>
      </c>
      <c r="I170" s="205" t="s">
        <v>479</v>
      </c>
      <c r="J170" s="205">
        <v>50</v>
      </c>
      <c r="K170" s="246"/>
    </row>
    <row r="171" spans="2:11" ht="15" customHeight="1">
      <c r="B171" s="225"/>
      <c r="C171" s="205" t="s">
        <v>485</v>
      </c>
      <c r="D171" s="205"/>
      <c r="E171" s="205"/>
      <c r="F171" s="224" t="s">
        <v>477</v>
      </c>
      <c r="G171" s="205"/>
      <c r="H171" s="205" t="s">
        <v>543</v>
      </c>
      <c r="I171" s="205" t="s">
        <v>487</v>
      </c>
      <c r="J171" s="205"/>
      <c r="K171" s="246"/>
    </row>
    <row r="172" spans="2:11" ht="15" customHeight="1">
      <c r="B172" s="225"/>
      <c r="C172" s="205" t="s">
        <v>496</v>
      </c>
      <c r="D172" s="205"/>
      <c r="E172" s="205"/>
      <c r="F172" s="224" t="s">
        <v>483</v>
      </c>
      <c r="G172" s="205"/>
      <c r="H172" s="205" t="s">
        <v>543</v>
      </c>
      <c r="I172" s="205" t="s">
        <v>479</v>
      </c>
      <c r="J172" s="205">
        <v>50</v>
      </c>
      <c r="K172" s="246"/>
    </row>
    <row r="173" spans="2:11" ht="15" customHeight="1">
      <c r="B173" s="225"/>
      <c r="C173" s="205" t="s">
        <v>504</v>
      </c>
      <c r="D173" s="205"/>
      <c r="E173" s="205"/>
      <c r="F173" s="224" t="s">
        <v>483</v>
      </c>
      <c r="G173" s="205"/>
      <c r="H173" s="205" t="s">
        <v>543</v>
      </c>
      <c r="I173" s="205" t="s">
        <v>479</v>
      </c>
      <c r="J173" s="205">
        <v>50</v>
      </c>
      <c r="K173" s="246"/>
    </row>
    <row r="174" spans="2:11" ht="15" customHeight="1">
      <c r="B174" s="225"/>
      <c r="C174" s="205" t="s">
        <v>502</v>
      </c>
      <c r="D174" s="205"/>
      <c r="E174" s="205"/>
      <c r="F174" s="224" t="s">
        <v>483</v>
      </c>
      <c r="G174" s="205"/>
      <c r="H174" s="205" t="s">
        <v>543</v>
      </c>
      <c r="I174" s="205" t="s">
        <v>479</v>
      </c>
      <c r="J174" s="205">
        <v>50</v>
      </c>
      <c r="K174" s="246"/>
    </row>
    <row r="175" spans="2:11" ht="15" customHeight="1">
      <c r="B175" s="225"/>
      <c r="C175" s="205" t="s">
        <v>108</v>
      </c>
      <c r="D175" s="205"/>
      <c r="E175" s="205"/>
      <c r="F175" s="224" t="s">
        <v>477</v>
      </c>
      <c r="G175" s="205"/>
      <c r="H175" s="205" t="s">
        <v>544</v>
      </c>
      <c r="I175" s="205" t="s">
        <v>545</v>
      </c>
      <c r="J175" s="205"/>
      <c r="K175" s="246"/>
    </row>
    <row r="176" spans="2:11" ht="15" customHeight="1">
      <c r="B176" s="225"/>
      <c r="C176" s="205" t="s">
        <v>56</v>
      </c>
      <c r="D176" s="205"/>
      <c r="E176" s="205"/>
      <c r="F176" s="224" t="s">
        <v>477</v>
      </c>
      <c r="G176" s="205"/>
      <c r="H176" s="205" t="s">
        <v>546</v>
      </c>
      <c r="I176" s="205" t="s">
        <v>547</v>
      </c>
      <c r="J176" s="205">
        <v>1</v>
      </c>
      <c r="K176" s="246"/>
    </row>
    <row r="177" spans="2:11" ht="15" customHeight="1">
      <c r="B177" s="225"/>
      <c r="C177" s="205" t="s">
        <v>52</v>
      </c>
      <c r="D177" s="205"/>
      <c r="E177" s="205"/>
      <c r="F177" s="224" t="s">
        <v>477</v>
      </c>
      <c r="G177" s="205"/>
      <c r="H177" s="205" t="s">
        <v>548</v>
      </c>
      <c r="I177" s="205" t="s">
        <v>479</v>
      </c>
      <c r="J177" s="205">
        <v>20</v>
      </c>
      <c r="K177" s="246"/>
    </row>
    <row r="178" spans="2:11" ht="15" customHeight="1">
      <c r="B178" s="225"/>
      <c r="C178" s="205" t="s">
        <v>109</v>
      </c>
      <c r="D178" s="205"/>
      <c r="E178" s="205"/>
      <c r="F178" s="224" t="s">
        <v>477</v>
      </c>
      <c r="G178" s="205"/>
      <c r="H178" s="205" t="s">
        <v>549</v>
      </c>
      <c r="I178" s="205" t="s">
        <v>479</v>
      </c>
      <c r="J178" s="205">
        <v>255</v>
      </c>
      <c r="K178" s="246"/>
    </row>
    <row r="179" spans="2:11" ht="15" customHeight="1">
      <c r="B179" s="225"/>
      <c r="C179" s="205" t="s">
        <v>110</v>
      </c>
      <c r="D179" s="205"/>
      <c r="E179" s="205"/>
      <c r="F179" s="224" t="s">
        <v>477</v>
      </c>
      <c r="G179" s="205"/>
      <c r="H179" s="205" t="s">
        <v>442</v>
      </c>
      <c r="I179" s="205" t="s">
        <v>479</v>
      </c>
      <c r="J179" s="205">
        <v>10</v>
      </c>
      <c r="K179" s="246"/>
    </row>
    <row r="180" spans="2:11" ht="15" customHeight="1">
      <c r="B180" s="225"/>
      <c r="C180" s="205" t="s">
        <v>111</v>
      </c>
      <c r="D180" s="205"/>
      <c r="E180" s="205"/>
      <c r="F180" s="224" t="s">
        <v>477</v>
      </c>
      <c r="G180" s="205"/>
      <c r="H180" s="205" t="s">
        <v>550</v>
      </c>
      <c r="I180" s="205" t="s">
        <v>511</v>
      </c>
      <c r="J180" s="205"/>
      <c r="K180" s="246"/>
    </row>
    <row r="181" spans="2:11" ht="15" customHeight="1">
      <c r="B181" s="225"/>
      <c r="C181" s="205" t="s">
        <v>551</v>
      </c>
      <c r="D181" s="205"/>
      <c r="E181" s="205"/>
      <c r="F181" s="224" t="s">
        <v>477</v>
      </c>
      <c r="G181" s="205"/>
      <c r="H181" s="205" t="s">
        <v>552</v>
      </c>
      <c r="I181" s="205" t="s">
        <v>511</v>
      </c>
      <c r="J181" s="205"/>
      <c r="K181" s="246"/>
    </row>
    <row r="182" spans="2:11" ht="15" customHeight="1">
      <c r="B182" s="225"/>
      <c r="C182" s="205" t="s">
        <v>540</v>
      </c>
      <c r="D182" s="205"/>
      <c r="E182" s="205"/>
      <c r="F182" s="224" t="s">
        <v>477</v>
      </c>
      <c r="G182" s="205"/>
      <c r="H182" s="205" t="s">
        <v>553</v>
      </c>
      <c r="I182" s="205" t="s">
        <v>511</v>
      </c>
      <c r="J182" s="205"/>
      <c r="K182" s="246"/>
    </row>
    <row r="183" spans="2:11" ht="15" customHeight="1">
      <c r="B183" s="225"/>
      <c r="C183" s="205" t="s">
        <v>113</v>
      </c>
      <c r="D183" s="205"/>
      <c r="E183" s="205"/>
      <c r="F183" s="224" t="s">
        <v>483</v>
      </c>
      <c r="G183" s="205"/>
      <c r="H183" s="205" t="s">
        <v>554</v>
      </c>
      <c r="I183" s="205" t="s">
        <v>479</v>
      </c>
      <c r="J183" s="205">
        <v>50</v>
      </c>
      <c r="K183" s="246"/>
    </row>
    <row r="184" spans="2:11" ht="15" customHeight="1">
      <c r="B184" s="225"/>
      <c r="C184" s="205" t="s">
        <v>555</v>
      </c>
      <c r="D184" s="205"/>
      <c r="E184" s="205"/>
      <c r="F184" s="224" t="s">
        <v>483</v>
      </c>
      <c r="G184" s="205"/>
      <c r="H184" s="205" t="s">
        <v>556</v>
      </c>
      <c r="I184" s="205" t="s">
        <v>557</v>
      </c>
      <c r="J184" s="205"/>
      <c r="K184" s="246"/>
    </row>
    <row r="185" spans="2:11" ht="15" customHeight="1">
      <c r="B185" s="225"/>
      <c r="C185" s="205" t="s">
        <v>558</v>
      </c>
      <c r="D185" s="205"/>
      <c r="E185" s="205"/>
      <c r="F185" s="224" t="s">
        <v>483</v>
      </c>
      <c r="G185" s="205"/>
      <c r="H185" s="205" t="s">
        <v>559</v>
      </c>
      <c r="I185" s="205" t="s">
        <v>557</v>
      </c>
      <c r="J185" s="205"/>
      <c r="K185" s="246"/>
    </row>
    <row r="186" spans="2:11" ht="15" customHeight="1">
      <c r="B186" s="225"/>
      <c r="C186" s="205" t="s">
        <v>560</v>
      </c>
      <c r="D186" s="205"/>
      <c r="E186" s="205"/>
      <c r="F186" s="224" t="s">
        <v>483</v>
      </c>
      <c r="G186" s="205"/>
      <c r="H186" s="205" t="s">
        <v>561</v>
      </c>
      <c r="I186" s="205" t="s">
        <v>557</v>
      </c>
      <c r="J186" s="205"/>
      <c r="K186" s="246"/>
    </row>
    <row r="187" spans="2:11" ht="15" customHeight="1">
      <c r="B187" s="225"/>
      <c r="C187" s="258" t="s">
        <v>562</v>
      </c>
      <c r="D187" s="205"/>
      <c r="E187" s="205"/>
      <c r="F187" s="224" t="s">
        <v>483</v>
      </c>
      <c r="G187" s="205"/>
      <c r="H187" s="205" t="s">
        <v>563</v>
      </c>
      <c r="I187" s="205" t="s">
        <v>564</v>
      </c>
      <c r="J187" s="259" t="s">
        <v>565</v>
      </c>
      <c r="K187" s="246"/>
    </row>
    <row r="188" spans="2:11" ht="15" customHeight="1">
      <c r="B188" s="225"/>
      <c r="C188" s="210" t="s">
        <v>41</v>
      </c>
      <c r="D188" s="205"/>
      <c r="E188" s="205"/>
      <c r="F188" s="224" t="s">
        <v>477</v>
      </c>
      <c r="G188" s="205"/>
      <c r="H188" s="201" t="s">
        <v>566</v>
      </c>
      <c r="I188" s="205" t="s">
        <v>567</v>
      </c>
      <c r="J188" s="205"/>
      <c r="K188" s="246"/>
    </row>
    <row r="189" spans="2:11" ht="15" customHeight="1">
      <c r="B189" s="225"/>
      <c r="C189" s="210" t="s">
        <v>568</v>
      </c>
      <c r="D189" s="205"/>
      <c r="E189" s="205"/>
      <c r="F189" s="224" t="s">
        <v>477</v>
      </c>
      <c r="G189" s="205"/>
      <c r="H189" s="205" t="s">
        <v>569</v>
      </c>
      <c r="I189" s="205" t="s">
        <v>511</v>
      </c>
      <c r="J189" s="205"/>
      <c r="K189" s="246"/>
    </row>
    <row r="190" spans="2:11" ht="15" customHeight="1">
      <c r="B190" s="225"/>
      <c r="C190" s="210" t="s">
        <v>570</v>
      </c>
      <c r="D190" s="205"/>
      <c r="E190" s="205"/>
      <c r="F190" s="224" t="s">
        <v>477</v>
      </c>
      <c r="G190" s="205"/>
      <c r="H190" s="205" t="s">
        <v>571</v>
      </c>
      <c r="I190" s="205" t="s">
        <v>511</v>
      </c>
      <c r="J190" s="205"/>
      <c r="K190" s="246"/>
    </row>
    <row r="191" spans="2:11" ht="15" customHeight="1">
      <c r="B191" s="225"/>
      <c r="C191" s="210" t="s">
        <v>572</v>
      </c>
      <c r="D191" s="205"/>
      <c r="E191" s="205"/>
      <c r="F191" s="224" t="s">
        <v>483</v>
      </c>
      <c r="G191" s="205"/>
      <c r="H191" s="205" t="s">
        <v>573</v>
      </c>
      <c r="I191" s="205" t="s">
        <v>511</v>
      </c>
      <c r="J191" s="205"/>
      <c r="K191" s="246"/>
    </row>
    <row r="192" spans="2:11" ht="15" customHeight="1">
      <c r="B192" s="252"/>
      <c r="C192" s="260"/>
      <c r="D192" s="234"/>
      <c r="E192" s="234"/>
      <c r="F192" s="234"/>
      <c r="G192" s="234"/>
      <c r="H192" s="234"/>
      <c r="I192" s="234"/>
      <c r="J192" s="234"/>
      <c r="K192" s="253"/>
    </row>
    <row r="193" spans="2:11" ht="18.75" customHeight="1">
      <c r="B193" s="201"/>
      <c r="C193" s="205"/>
      <c r="D193" s="205"/>
      <c r="E193" s="205"/>
      <c r="F193" s="224"/>
      <c r="G193" s="205"/>
      <c r="H193" s="205"/>
      <c r="I193" s="205"/>
      <c r="J193" s="205"/>
      <c r="K193" s="201"/>
    </row>
    <row r="194" spans="2:11" ht="18.75" customHeight="1">
      <c r="B194" s="201"/>
      <c r="C194" s="205"/>
      <c r="D194" s="205"/>
      <c r="E194" s="205"/>
      <c r="F194" s="224"/>
      <c r="G194" s="205"/>
      <c r="H194" s="205"/>
      <c r="I194" s="205"/>
      <c r="J194" s="205"/>
      <c r="K194" s="201"/>
    </row>
    <row r="195" spans="2:11" ht="18.75" customHeight="1"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</row>
    <row r="196" spans="2:11">
      <c r="B196" s="193"/>
      <c r="C196" s="194"/>
      <c r="D196" s="194"/>
      <c r="E196" s="194"/>
      <c r="F196" s="194"/>
      <c r="G196" s="194"/>
      <c r="H196" s="194"/>
      <c r="I196" s="194"/>
      <c r="J196" s="194"/>
      <c r="K196" s="195"/>
    </row>
    <row r="197" spans="2:11" ht="21">
      <c r="B197" s="196"/>
      <c r="C197" s="313" t="s">
        <v>574</v>
      </c>
      <c r="D197" s="313"/>
      <c r="E197" s="313"/>
      <c r="F197" s="313"/>
      <c r="G197" s="313"/>
      <c r="H197" s="313"/>
      <c r="I197" s="313"/>
      <c r="J197" s="313"/>
      <c r="K197" s="197"/>
    </row>
    <row r="198" spans="2:11" ht="25.5" customHeight="1">
      <c r="B198" s="196"/>
      <c r="C198" s="261" t="s">
        <v>575</v>
      </c>
      <c r="D198" s="261"/>
      <c r="E198" s="261"/>
      <c r="F198" s="261" t="s">
        <v>576</v>
      </c>
      <c r="G198" s="262"/>
      <c r="H198" s="318" t="s">
        <v>577</v>
      </c>
      <c r="I198" s="318"/>
      <c r="J198" s="318"/>
      <c r="K198" s="197"/>
    </row>
    <row r="199" spans="2:11" ht="5.25" customHeight="1">
      <c r="B199" s="225"/>
      <c r="C199" s="222"/>
      <c r="D199" s="222"/>
      <c r="E199" s="222"/>
      <c r="F199" s="222"/>
      <c r="G199" s="205"/>
      <c r="H199" s="222"/>
      <c r="I199" s="222"/>
      <c r="J199" s="222"/>
      <c r="K199" s="246"/>
    </row>
    <row r="200" spans="2:11" ht="15" customHeight="1">
      <c r="B200" s="225"/>
      <c r="C200" s="205" t="s">
        <v>567</v>
      </c>
      <c r="D200" s="205"/>
      <c r="E200" s="205"/>
      <c r="F200" s="224" t="s">
        <v>42</v>
      </c>
      <c r="G200" s="205"/>
      <c r="H200" s="315" t="s">
        <v>578</v>
      </c>
      <c r="I200" s="315"/>
      <c r="J200" s="315"/>
      <c r="K200" s="246"/>
    </row>
    <row r="201" spans="2:11" ht="15" customHeight="1">
      <c r="B201" s="225"/>
      <c r="C201" s="231"/>
      <c r="D201" s="205"/>
      <c r="E201" s="205"/>
      <c r="F201" s="224" t="s">
        <v>43</v>
      </c>
      <c r="G201" s="205"/>
      <c r="H201" s="315" t="s">
        <v>579</v>
      </c>
      <c r="I201" s="315"/>
      <c r="J201" s="315"/>
      <c r="K201" s="246"/>
    </row>
    <row r="202" spans="2:11" ht="15" customHeight="1">
      <c r="B202" s="225"/>
      <c r="C202" s="231"/>
      <c r="D202" s="205"/>
      <c r="E202" s="205"/>
      <c r="F202" s="224" t="s">
        <v>46</v>
      </c>
      <c r="G202" s="205"/>
      <c r="H202" s="315" t="s">
        <v>580</v>
      </c>
      <c r="I202" s="315"/>
      <c r="J202" s="315"/>
      <c r="K202" s="246"/>
    </row>
    <row r="203" spans="2:11" ht="15" customHeight="1">
      <c r="B203" s="225"/>
      <c r="C203" s="205"/>
      <c r="D203" s="205"/>
      <c r="E203" s="205"/>
      <c r="F203" s="224" t="s">
        <v>44</v>
      </c>
      <c r="G203" s="205"/>
      <c r="H203" s="315" t="s">
        <v>581</v>
      </c>
      <c r="I203" s="315"/>
      <c r="J203" s="315"/>
      <c r="K203" s="246"/>
    </row>
    <row r="204" spans="2:11" ht="15" customHeight="1">
      <c r="B204" s="225"/>
      <c r="C204" s="205"/>
      <c r="D204" s="205"/>
      <c r="E204" s="205"/>
      <c r="F204" s="224" t="s">
        <v>45</v>
      </c>
      <c r="G204" s="205"/>
      <c r="H204" s="315" t="s">
        <v>582</v>
      </c>
      <c r="I204" s="315"/>
      <c r="J204" s="315"/>
      <c r="K204" s="246"/>
    </row>
    <row r="205" spans="2:11" ht="15" customHeight="1">
      <c r="B205" s="225"/>
      <c r="C205" s="205"/>
      <c r="D205" s="205"/>
      <c r="E205" s="205"/>
      <c r="F205" s="224"/>
      <c r="G205" s="205"/>
      <c r="H205" s="205"/>
      <c r="I205" s="205"/>
      <c r="J205" s="205"/>
      <c r="K205" s="246"/>
    </row>
    <row r="206" spans="2:11" ht="15" customHeight="1">
      <c r="B206" s="225"/>
      <c r="C206" s="205" t="s">
        <v>523</v>
      </c>
      <c r="D206" s="205"/>
      <c r="E206" s="205"/>
      <c r="F206" s="224" t="s">
        <v>75</v>
      </c>
      <c r="G206" s="205"/>
      <c r="H206" s="315" t="s">
        <v>583</v>
      </c>
      <c r="I206" s="315"/>
      <c r="J206" s="315"/>
      <c r="K206" s="246"/>
    </row>
    <row r="207" spans="2:11" ht="15" customHeight="1">
      <c r="B207" s="225"/>
      <c r="C207" s="231"/>
      <c r="D207" s="205"/>
      <c r="E207" s="205"/>
      <c r="F207" s="224" t="s">
        <v>420</v>
      </c>
      <c r="G207" s="205"/>
      <c r="H207" s="315" t="s">
        <v>421</v>
      </c>
      <c r="I207" s="315"/>
      <c r="J207" s="315"/>
      <c r="K207" s="246"/>
    </row>
    <row r="208" spans="2:11" ht="15" customHeight="1">
      <c r="B208" s="225"/>
      <c r="C208" s="205"/>
      <c r="D208" s="205"/>
      <c r="E208" s="205"/>
      <c r="F208" s="224" t="s">
        <v>418</v>
      </c>
      <c r="G208" s="205"/>
      <c r="H208" s="315" t="s">
        <v>584</v>
      </c>
      <c r="I208" s="315"/>
      <c r="J208" s="315"/>
      <c r="K208" s="246"/>
    </row>
    <row r="209" spans="2:11" ht="15" customHeight="1">
      <c r="B209" s="263"/>
      <c r="C209" s="231"/>
      <c r="D209" s="231"/>
      <c r="E209" s="231"/>
      <c r="F209" s="224" t="s">
        <v>422</v>
      </c>
      <c r="G209" s="210"/>
      <c r="H209" s="319" t="s">
        <v>423</v>
      </c>
      <c r="I209" s="319"/>
      <c r="J209" s="319"/>
      <c r="K209" s="264"/>
    </row>
    <row r="210" spans="2:11" ht="15" customHeight="1">
      <c r="B210" s="263"/>
      <c r="C210" s="231"/>
      <c r="D210" s="231"/>
      <c r="E210" s="231"/>
      <c r="F210" s="224" t="s">
        <v>424</v>
      </c>
      <c r="G210" s="210"/>
      <c r="H210" s="319" t="s">
        <v>585</v>
      </c>
      <c r="I210" s="319"/>
      <c r="J210" s="319"/>
      <c r="K210" s="264"/>
    </row>
    <row r="211" spans="2:11" ht="15" customHeight="1">
      <c r="B211" s="263"/>
      <c r="C211" s="231"/>
      <c r="D211" s="231"/>
      <c r="E211" s="231"/>
      <c r="F211" s="265"/>
      <c r="G211" s="210"/>
      <c r="H211" s="266"/>
      <c r="I211" s="266"/>
      <c r="J211" s="266"/>
      <c r="K211" s="264"/>
    </row>
    <row r="212" spans="2:11" ht="15" customHeight="1">
      <c r="B212" s="263"/>
      <c r="C212" s="205" t="s">
        <v>547</v>
      </c>
      <c r="D212" s="231"/>
      <c r="E212" s="231"/>
      <c r="F212" s="224">
        <v>1</v>
      </c>
      <c r="G212" s="210"/>
      <c r="H212" s="319" t="s">
        <v>586</v>
      </c>
      <c r="I212" s="319"/>
      <c r="J212" s="319"/>
      <c r="K212" s="264"/>
    </row>
    <row r="213" spans="2:11" ht="15" customHeight="1">
      <c r="B213" s="263"/>
      <c r="C213" s="231"/>
      <c r="D213" s="231"/>
      <c r="E213" s="231"/>
      <c r="F213" s="224">
        <v>2</v>
      </c>
      <c r="G213" s="210"/>
      <c r="H213" s="319" t="s">
        <v>587</v>
      </c>
      <c r="I213" s="319"/>
      <c r="J213" s="319"/>
      <c r="K213" s="264"/>
    </row>
    <row r="214" spans="2:11" ht="15" customHeight="1">
      <c r="B214" s="263"/>
      <c r="C214" s="231"/>
      <c r="D214" s="231"/>
      <c r="E214" s="231"/>
      <c r="F214" s="224">
        <v>3</v>
      </c>
      <c r="G214" s="210"/>
      <c r="H214" s="319" t="s">
        <v>588</v>
      </c>
      <c r="I214" s="319"/>
      <c r="J214" s="319"/>
      <c r="K214" s="264"/>
    </row>
    <row r="215" spans="2:11" ht="15" customHeight="1">
      <c r="B215" s="263"/>
      <c r="C215" s="231"/>
      <c r="D215" s="231"/>
      <c r="E215" s="231"/>
      <c r="F215" s="224">
        <v>4</v>
      </c>
      <c r="G215" s="210"/>
      <c r="H215" s="319" t="s">
        <v>589</v>
      </c>
      <c r="I215" s="319"/>
      <c r="J215" s="319"/>
      <c r="K215" s="264"/>
    </row>
    <row r="216" spans="2:11" ht="12.75" customHeight="1">
      <c r="B216" s="267"/>
      <c r="C216" s="268"/>
      <c r="D216" s="268"/>
      <c r="E216" s="268"/>
      <c r="F216" s="268"/>
      <c r="G216" s="268"/>
      <c r="H216" s="268"/>
      <c r="I216" s="268"/>
      <c r="J216" s="268"/>
      <c r="K216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20170722 - Oprava venkovn...</vt:lpstr>
      <vt:lpstr>Pokyny pro vyplnění</vt:lpstr>
      <vt:lpstr>'20170722 - Oprava venkovn...'!Názvy_tisku</vt:lpstr>
      <vt:lpstr>'Rekapitulace stavby'!Názvy_tisku</vt:lpstr>
      <vt:lpstr>'20170722 - Oprava venkovn...'!Oblast_tisku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NOVAK\Pavel</dc:creator>
  <cp:lastModifiedBy>Nemcova</cp:lastModifiedBy>
  <dcterms:created xsi:type="dcterms:W3CDTF">2017-07-22T22:12:22Z</dcterms:created>
  <dcterms:modified xsi:type="dcterms:W3CDTF">2018-04-19T12:29:06Z</dcterms:modified>
</cp:coreProperties>
</file>