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485" tabRatio="849"/>
  </bookViews>
  <sheets>
    <sheet name="Rekapitulace stavby" sheetId="1" r:id="rId1"/>
    <sheet name="SO 021 - Ochrana inženýrs..." sheetId="2" r:id="rId2"/>
    <sheet name="SO 101 - Hlavní trasa" sheetId="3" r:id="rId3"/>
    <sheet name="SO 101.1 - Propustky" sheetId="4" r:id="rId4"/>
    <sheet name="SO 101.2 - Kácení a přesa..." sheetId="5" r:id="rId5"/>
    <sheet name="SO 190 - Dopravní značení" sheetId="6" r:id="rId6"/>
    <sheet name="SO 198 - Propustky" sheetId="7" r:id="rId7"/>
    <sheet name="VON - Vedlejší a ostatní ..." sheetId="8" r:id="rId8"/>
  </sheets>
  <definedNames>
    <definedName name="_xlnm._FilterDatabase" localSheetId="1" hidden="1">'SO 021 - Ochrana inženýrs...'!$C$79:$K$143</definedName>
    <definedName name="_xlnm._FilterDatabase" localSheetId="2" hidden="1">'SO 101 - Hlavní trasa'!$C$83:$K$349</definedName>
    <definedName name="_xlnm._FilterDatabase" localSheetId="3" hidden="1">'SO 101.1 - Propustky'!$C$87:$K$156</definedName>
    <definedName name="_xlnm._FilterDatabase" localSheetId="4" hidden="1">'SO 101.2 - Kácení a přesa...'!$C$83:$K$180</definedName>
    <definedName name="_xlnm._FilterDatabase" localSheetId="5" hidden="1">'SO 190 - Dopravní značení'!$C$79:$K$223</definedName>
    <definedName name="_xlnm._FilterDatabase" localSheetId="6" hidden="1">'SO 198 - Propustky'!$C$85:$K$233</definedName>
    <definedName name="_xlnm._FilterDatabase" localSheetId="7" hidden="1">'VON - Vedlejší a ostatní ...'!$C$79:$K$102</definedName>
    <definedName name="_xlnm.Print_Titles" localSheetId="0">'Rekapitulace stavby'!$49:$49</definedName>
    <definedName name="_xlnm.Print_Titles" localSheetId="1">'SO 021 - Ochrana inženýrs...'!$79:$79</definedName>
    <definedName name="_xlnm.Print_Titles" localSheetId="2">'SO 101 - Hlavní trasa'!$83:$83</definedName>
    <definedName name="_xlnm.Print_Titles" localSheetId="3">'SO 101.1 - Propustky'!$87:$87</definedName>
    <definedName name="_xlnm.Print_Titles" localSheetId="4">'SO 101.2 - Kácení a přesa...'!$83:$83</definedName>
    <definedName name="_xlnm.Print_Titles" localSheetId="5">'SO 190 - Dopravní značení'!$79:$79</definedName>
    <definedName name="_xlnm.Print_Titles" localSheetId="6">'SO 198 - Propustky'!$85:$85</definedName>
    <definedName name="_xlnm.Print_Titles" localSheetId="7">'VON - Vedlejší a ostatní ...'!$79:$79</definedName>
    <definedName name="_xlnm.Print_Area" localSheetId="0">'Rekapitulace stavby'!$D$4:$AO$33,'Rekapitulace stavby'!$C$39:$AQ$60</definedName>
    <definedName name="_xlnm.Print_Area" localSheetId="1">'SO 021 - Ochrana inženýrs...'!$C$4:$J$36,'SO 021 - Ochrana inženýrs...'!$C$42:$J$61,'SO 021 - Ochrana inženýrs...'!$C$67:$K$143</definedName>
    <definedName name="_xlnm.Print_Area" localSheetId="2">'SO 101 - Hlavní trasa'!$C$4:$J$36,'SO 101 - Hlavní trasa'!$C$42:$J$65,'SO 101 - Hlavní trasa'!$C$71:$K$349</definedName>
    <definedName name="_xlnm.Print_Area" localSheetId="3">'SO 101.1 - Propustky'!$C$4:$J$38,'SO 101.1 - Propustky'!$C$44:$J$67,'SO 101.1 - Propustky'!$C$73:$K$156</definedName>
    <definedName name="_xlnm.Print_Area" localSheetId="4">'SO 101.2 - Kácení a přesa...'!$C$4:$J$38,'SO 101.2 - Kácení a přesa...'!$C$44:$J$63,'SO 101.2 - Kácení a přesa...'!$C$69:$K$180</definedName>
    <definedName name="_xlnm.Print_Area" localSheetId="5">'SO 190 - Dopravní značení'!$C$4:$J$36,'SO 190 - Dopravní značení'!$C$42:$J$61,'SO 190 - Dopravní značení'!$C$67:$K$223</definedName>
    <definedName name="_xlnm.Print_Area" localSheetId="6">'SO 198 - Propustky'!$C$4:$J$36,'SO 198 - Propustky'!$C$42:$J$67,'SO 198 - Propustky'!$C$73:$K$233</definedName>
    <definedName name="_xlnm.Print_Area" localSheetId="7">'VON - Vedlejší a ostatní ...'!$C$4:$J$36,'VON - Vedlejší a ostatní ...'!$C$42:$J$61,'VON - Vedlejší a ostatní ...'!$C$67:$K$102</definedName>
  </definedNames>
  <calcPr calcId="145621"/>
</workbook>
</file>

<file path=xl/calcChain.xml><?xml version="1.0" encoding="utf-8"?>
<calcChain xmlns="http://schemas.openxmlformats.org/spreadsheetml/2006/main">
  <c r="AY59" i="1" l="1"/>
  <c r="AX59" i="1"/>
  <c r="BI102" i="8"/>
  <c r="BH102" i="8"/>
  <c r="BG102" i="8"/>
  <c r="BF102" i="8"/>
  <c r="T102" i="8"/>
  <c r="R102" i="8"/>
  <c r="P102" i="8"/>
  <c r="BK102" i="8"/>
  <c r="J102" i="8"/>
  <c r="BE102" i="8"/>
  <c r="BI101" i="8"/>
  <c r="BH101" i="8"/>
  <c r="BG101" i="8"/>
  <c r="BF101" i="8"/>
  <c r="T101" i="8"/>
  <c r="R101" i="8"/>
  <c r="P101" i="8"/>
  <c r="BK101" i="8"/>
  <c r="J101" i="8"/>
  <c r="BE101" i="8"/>
  <c r="BI100" i="8"/>
  <c r="BH100" i="8"/>
  <c r="BG100" i="8"/>
  <c r="BF100" i="8"/>
  <c r="T100" i="8"/>
  <c r="R100" i="8"/>
  <c r="P100" i="8"/>
  <c r="BK100" i="8"/>
  <c r="J100" i="8"/>
  <c r="BE100" i="8"/>
  <c r="BI99" i="8"/>
  <c r="BH99" i="8"/>
  <c r="BG99" i="8"/>
  <c r="BF99" i="8"/>
  <c r="T99" i="8"/>
  <c r="R99" i="8"/>
  <c r="P99" i="8"/>
  <c r="P96" i="8" s="1"/>
  <c r="BK99" i="8"/>
  <c r="BK96" i="8" s="1"/>
  <c r="J96" i="8" s="1"/>
  <c r="J60" i="8" s="1"/>
  <c r="J99" i="8"/>
  <c r="BE99" i="8"/>
  <c r="BI98" i="8"/>
  <c r="BH98" i="8"/>
  <c r="BG98" i="8"/>
  <c r="BF98" i="8"/>
  <c r="T98" i="8"/>
  <c r="T96" i="8" s="1"/>
  <c r="R98" i="8"/>
  <c r="R96" i="8" s="1"/>
  <c r="P98" i="8"/>
  <c r="BK98" i="8"/>
  <c r="J98" i="8"/>
  <c r="BE98" i="8"/>
  <c r="BI97" i="8"/>
  <c r="BH97" i="8"/>
  <c r="BG97" i="8"/>
  <c r="BF97" i="8"/>
  <c r="T97" i="8"/>
  <c r="R97" i="8"/>
  <c r="P97" i="8"/>
  <c r="BK97" i="8"/>
  <c r="J97" i="8"/>
  <c r="BE97" i="8" s="1"/>
  <c r="BI95" i="8"/>
  <c r="BH95" i="8"/>
  <c r="BG95" i="8"/>
  <c r="BF95" i="8"/>
  <c r="T95" i="8"/>
  <c r="R95" i="8"/>
  <c r="P95" i="8"/>
  <c r="BK95" i="8"/>
  <c r="J95" i="8"/>
  <c r="BE95" i="8" s="1"/>
  <c r="BI94" i="8"/>
  <c r="BH94" i="8"/>
  <c r="BG94" i="8"/>
  <c r="BF94" i="8"/>
  <c r="T94" i="8"/>
  <c r="R94" i="8"/>
  <c r="P94" i="8"/>
  <c r="BK94" i="8"/>
  <c r="J94" i="8"/>
  <c r="BE94" i="8"/>
  <c r="BI93" i="8"/>
  <c r="BH93" i="8"/>
  <c r="BG93" i="8"/>
  <c r="BF93" i="8"/>
  <c r="T93" i="8"/>
  <c r="T91" i="8" s="1"/>
  <c r="T80" i="8" s="1"/>
  <c r="R93" i="8"/>
  <c r="R91" i="8" s="1"/>
  <c r="P93" i="8"/>
  <c r="BK93" i="8"/>
  <c r="J93" i="8"/>
  <c r="BE93" i="8"/>
  <c r="BI92" i="8"/>
  <c r="BH92" i="8"/>
  <c r="BG92" i="8"/>
  <c r="F32" i="8" s="1"/>
  <c r="BB59" i="1" s="1"/>
  <c r="BF92" i="8"/>
  <c r="T92" i="8"/>
  <c r="R92" i="8"/>
  <c r="P92" i="8"/>
  <c r="BK92" i="8"/>
  <c r="BK91" i="8"/>
  <c r="J91" i="8"/>
  <c r="J59" i="8" s="1"/>
  <c r="J92" i="8"/>
  <c r="BE92" i="8" s="1"/>
  <c r="BI89" i="8"/>
  <c r="BH89" i="8"/>
  <c r="BG89" i="8"/>
  <c r="BF89" i="8"/>
  <c r="T89" i="8"/>
  <c r="T84" i="8" s="1"/>
  <c r="R89" i="8"/>
  <c r="R84" i="8" s="1"/>
  <c r="P89" i="8"/>
  <c r="BK89" i="8"/>
  <c r="J89" i="8"/>
  <c r="BE89" i="8"/>
  <c r="BI87" i="8"/>
  <c r="BH87" i="8"/>
  <c r="BG87" i="8"/>
  <c r="BF87" i="8"/>
  <c r="T87" i="8"/>
  <c r="R87" i="8"/>
  <c r="P87" i="8"/>
  <c r="BK87" i="8"/>
  <c r="BK84" i="8" s="1"/>
  <c r="J84" i="8" s="1"/>
  <c r="J58" i="8" s="1"/>
  <c r="J87" i="8"/>
  <c r="BE87" i="8" s="1"/>
  <c r="BI85" i="8"/>
  <c r="F34" i="8" s="1"/>
  <c r="BD59" i="1" s="1"/>
  <c r="BH85" i="8"/>
  <c r="BG85" i="8"/>
  <c r="BF85" i="8"/>
  <c r="T85" i="8"/>
  <c r="R85" i="8"/>
  <c r="P85" i="8"/>
  <c r="P84" i="8"/>
  <c r="BK85" i="8"/>
  <c r="J85" i="8"/>
  <c r="BE85" i="8"/>
  <c r="BI82" i="8"/>
  <c r="BH82" i="8"/>
  <c r="BG82" i="8"/>
  <c r="BF82" i="8"/>
  <c r="T82" i="8"/>
  <c r="T81" i="8"/>
  <c r="R82" i="8"/>
  <c r="R81" i="8" s="1"/>
  <c r="P82" i="8"/>
  <c r="P81" i="8"/>
  <c r="BK82" i="8"/>
  <c r="BK81" i="8"/>
  <c r="J82" i="8"/>
  <c r="BE82" i="8"/>
  <c r="J76" i="8"/>
  <c r="F76" i="8"/>
  <c r="F74" i="8"/>
  <c r="E72" i="8"/>
  <c r="J51" i="8"/>
  <c r="F51" i="8"/>
  <c r="F49" i="8"/>
  <c r="E47" i="8"/>
  <c r="J18" i="8"/>
  <c r="E18" i="8"/>
  <c r="J17" i="8"/>
  <c r="J12" i="8"/>
  <c r="J74" i="8"/>
  <c r="J49" i="8"/>
  <c r="E7" i="8"/>
  <c r="E45" i="8" s="1"/>
  <c r="AY58" i="1"/>
  <c r="AX58" i="1"/>
  <c r="BI231" i="7"/>
  <c r="BH231" i="7"/>
  <c r="BG231" i="7"/>
  <c r="BF231" i="7"/>
  <c r="T231" i="7"/>
  <c r="T230" i="7" s="1"/>
  <c r="T229" i="7" s="1"/>
  <c r="R231" i="7"/>
  <c r="R230" i="7" s="1"/>
  <c r="R229" i="7" s="1"/>
  <c r="P231" i="7"/>
  <c r="P230" i="7"/>
  <c r="P229" i="7" s="1"/>
  <c r="BK231" i="7"/>
  <c r="BK230" i="7" s="1"/>
  <c r="J231" i="7"/>
  <c r="BE231" i="7" s="1"/>
  <c r="BI227" i="7"/>
  <c r="BH227" i="7"/>
  <c r="BG227" i="7"/>
  <c r="BF227" i="7"/>
  <c r="T227" i="7"/>
  <c r="T226" i="7"/>
  <c r="R227" i="7"/>
  <c r="R226" i="7" s="1"/>
  <c r="P227" i="7"/>
  <c r="P226" i="7"/>
  <c r="BK227" i="7"/>
  <c r="BK226" i="7"/>
  <c r="J226" i="7"/>
  <c r="J64" i="7" s="1"/>
  <c r="J227" i="7"/>
  <c r="BE227" i="7"/>
  <c r="BI225" i="7"/>
  <c r="BH225" i="7"/>
  <c r="BG225" i="7"/>
  <c r="BF225" i="7"/>
  <c r="T225" i="7"/>
  <c r="R225" i="7"/>
  <c r="P225" i="7"/>
  <c r="BK225" i="7"/>
  <c r="J225" i="7"/>
  <c r="BE225" i="7"/>
  <c r="BI222" i="7"/>
  <c r="BH222" i="7"/>
  <c r="BG222" i="7"/>
  <c r="BF222" i="7"/>
  <c r="T222" i="7"/>
  <c r="T217" i="7" s="1"/>
  <c r="R222" i="7"/>
  <c r="P222" i="7"/>
  <c r="BK222" i="7"/>
  <c r="J222" i="7"/>
  <c r="BE222" i="7"/>
  <c r="BI220" i="7"/>
  <c r="BH220" i="7"/>
  <c r="BG220" i="7"/>
  <c r="BF220" i="7"/>
  <c r="T220" i="7"/>
  <c r="R220" i="7"/>
  <c r="P220" i="7"/>
  <c r="BK220" i="7"/>
  <c r="BK217" i="7" s="1"/>
  <c r="J217" i="7" s="1"/>
  <c r="J63" i="7" s="1"/>
  <c r="J220" i="7"/>
  <c r="BE220" i="7"/>
  <c r="BI218" i="7"/>
  <c r="BH218" i="7"/>
  <c r="BG218" i="7"/>
  <c r="BF218" i="7"/>
  <c r="T218" i="7"/>
  <c r="R218" i="7"/>
  <c r="R217" i="7"/>
  <c r="P218" i="7"/>
  <c r="P217" i="7" s="1"/>
  <c r="BK218" i="7"/>
  <c r="J218" i="7"/>
  <c r="BE218" i="7" s="1"/>
  <c r="BI216" i="7"/>
  <c r="BH216" i="7"/>
  <c r="BG216" i="7"/>
  <c r="BF216" i="7"/>
  <c r="T216" i="7"/>
  <c r="R216" i="7"/>
  <c r="P216" i="7"/>
  <c r="BK216" i="7"/>
  <c r="J216" i="7"/>
  <c r="BE216" i="7" s="1"/>
  <c r="BI214" i="7"/>
  <c r="BH214" i="7"/>
  <c r="BG214" i="7"/>
  <c r="BF214" i="7"/>
  <c r="T214" i="7"/>
  <c r="R214" i="7"/>
  <c r="P214" i="7"/>
  <c r="BK214" i="7"/>
  <c r="J214" i="7"/>
  <c r="BE214" i="7"/>
  <c r="BI212" i="7"/>
  <c r="BH212" i="7"/>
  <c r="BG212" i="7"/>
  <c r="BF212" i="7"/>
  <c r="T212" i="7"/>
  <c r="R212" i="7"/>
  <c r="P212" i="7"/>
  <c r="BK212" i="7"/>
  <c r="J212" i="7"/>
  <c r="BE212" i="7"/>
  <c r="BI210" i="7"/>
  <c r="BH210" i="7"/>
  <c r="BG210" i="7"/>
  <c r="BF210" i="7"/>
  <c r="T210" i="7"/>
  <c r="R210" i="7"/>
  <c r="P210" i="7"/>
  <c r="BK210" i="7"/>
  <c r="J210" i="7"/>
  <c r="BE210" i="7" s="1"/>
  <c r="BI208" i="7"/>
  <c r="BH208" i="7"/>
  <c r="BG208" i="7"/>
  <c r="BF208" i="7"/>
  <c r="T208" i="7"/>
  <c r="R208" i="7"/>
  <c r="P208" i="7"/>
  <c r="BK208" i="7"/>
  <c r="J208" i="7"/>
  <c r="BE208" i="7" s="1"/>
  <c r="BI206" i="7"/>
  <c r="BH206" i="7"/>
  <c r="BG206" i="7"/>
  <c r="BF206" i="7"/>
  <c r="T206" i="7"/>
  <c r="T196" i="7" s="1"/>
  <c r="R206" i="7"/>
  <c r="P206" i="7"/>
  <c r="BK206" i="7"/>
  <c r="J206" i="7"/>
  <c r="BE206" i="7"/>
  <c r="BI205" i="7"/>
  <c r="BH205" i="7"/>
  <c r="BG205" i="7"/>
  <c r="BF205" i="7"/>
  <c r="T205" i="7"/>
  <c r="R205" i="7"/>
  <c r="P205" i="7"/>
  <c r="BK205" i="7"/>
  <c r="J205" i="7"/>
  <c r="BE205" i="7"/>
  <c r="BI201" i="7"/>
  <c r="BH201" i="7"/>
  <c r="BG201" i="7"/>
  <c r="BF201" i="7"/>
  <c r="T201" i="7"/>
  <c r="R201" i="7"/>
  <c r="P201" i="7"/>
  <c r="BK201" i="7"/>
  <c r="J201" i="7"/>
  <c r="BE201" i="7" s="1"/>
  <c r="BI197" i="7"/>
  <c r="BH197" i="7"/>
  <c r="BG197" i="7"/>
  <c r="BF197" i="7"/>
  <c r="T197" i="7"/>
  <c r="R197" i="7"/>
  <c r="R196" i="7" s="1"/>
  <c r="P197" i="7"/>
  <c r="BK197" i="7"/>
  <c r="J197" i="7"/>
  <c r="BE197" i="7" s="1"/>
  <c r="BI192" i="7"/>
  <c r="BH192" i="7"/>
  <c r="BG192" i="7"/>
  <c r="BF192" i="7"/>
  <c r="T192" i="7"/>
  <c r="R192" i="7"/>
  <c r="P192" i="7"/>
  <c r="BK192" i="7"/>
  <c r="J192" i="7"/>
  <c r="BE192" i="7" s="1"/>
  <c r="BI187" i="7"/>
  <c r="BH187" i="7"/>
  <c r="BG187" i="7"/>
  <c r="BF187" i="7"/>
  <c r="T187" i="7"/>
  <c r="R187" i="7"/>
  <c r="P187" i="7"/>
  <c r="BK187" i="7"/>
  <c r="J187" i="7"/>
  <c r="BE187" i="7"/>
  <c r="BI183" i="7"/>
  <c r="BH183" i="7"/>
  <c r="BG183" i="7"/>
  <c r="BF183" i="7"/>
  <c r="T183" i="7"/>
  <c r="R183" i="7"/>
  <c r="P183" i="7"/>
  <c r="BK183" i="7"/>
  <c r="J183" i="7"/>
  <c r="BE183" i="7"/>
  <c r="BI181" i="7"/>
  <c r="BH181" i="7"/>
  <c r="BG181" i="7"/>
  <c r="BF181" i="7"/>
  <c r="T181" i="7"/>
  <c r="R181" i="7"/>
  <c r="P181" i="7"/>
  <c r="BK181" i="7"/>
  <c r="J181" i="7"/>
  <c r="BE181" i="7" s="1"/>
  <c r="BI179" i="7"/>
  <c r="BH179" i="7"/>
  <c r="BG179" i="7"/>
  <c r="BF179" i="7"/>
  <c r="T179" i="7"/>
  <c r="R179" i="7"/>
  <c r="P179" i="7"/>
  <c r="BK179" i="7"/>
  <c r="J179" i="7"/>
  <c r="BE179" i="7" s="1"/>
  <c r="BI175" i="7"/>
  <c r="BH175" i="7"/>
  <c r="BG175" i="7"/>
  <c r="BF175" i="7"/>
  <c r="T175" i="7"/>
  <c r="R175" i="7"/>
  <c r="R170" i="7" s="1"/>
  <c r="P175" i="7"/>
  <c r="BK175" i="7"/>
  <c r="J175" i="7"/>
  <c r="BE175" i="7"/>
  <c r="BI171" i="7"/>
  <c r="BH171" i="7"/>
  <c r="BG171" i="7"/>
  <c r="BF171" i="7"/>
  <c r="T171" i="7"/>
  <c r="R171" i="7"/>
  <c r="P171" i="7"/>
  <c r="P170" i="7"/>
  <c r="BK171" i="7"/>
  <c r="BK170" i="7" s="1"/>
  <c r="J170" i="7" s="1"/>
  <c r="J61" i="7" s="1"/>
  <c r="J171" i="7"/>
  <c r="BE171" i="7"/>
  <c r="BI169" i="7"/>
  <c r="BH169" i="7"/>
  <c r="BG169" i="7"/>
  <c r="BF169" i="7"/>
  <c r="T169" i="7"/>
  <c r="R169" i="7"/>
  <c r="P169" i="7"/>
  <c r="BK169" i="7"/>
  <c r="J169" i="7"/>
  <c r="BE169" i="7"/>
  <c r="BI167" i="7"/>
  <c r="BH167" i="7"/>
  <c r="BG167" i="7"/>
  <c r="BF167" i="7"/>
  <c r="T167" i="7"/>
  <c r="R167" i="7"/>
  <c r="P167" i="7"/>
  <c r="BK167" i="7"/>
  <c r="J167" i="7"/>
  <c r="BE167" i="7" s="1"/>
  <c r="BI165" i="7"/>
  <c r="BH165" i="7"/>
  <c r="BG165" i="7"/>
  <c r="BF165" i="7"/>
  <c r="T165" i="7"/>
  <c r="R165" i="7"/>
  <c r="P165" i="7"/>
  <c r="BK165" i="7"/>
  <c r="J165" i="7"/>
  <c r="BE165" i="7" s="1"/>
  <c r="BI163" i="7"/>
  <c r="BH163" i="7"/>
  <c r="BG163" i="7"/>
  <c r="BF163" i="7"/>
  <c r="T163" i="7"/>
  <c r="R163" i="7"/>
  <c r="P163" i="7"/>
  <c r="BK163" i="7"/>
  <c r="J163" i="7"/>
  <c r="BE163" i="7"/>
  <c r="BI158" i="7"/>
  <c r="BH158" i="7"/>
  <c r="BG158" i="7"/>
  <c r="BF158" i="7"/>
  <c r="T158" i="7"/>
  <c r="R158" i="7"/>
  <c r="P158" i="7"/>
  <c r="BK158" i="7"/>
  <c r="J158" i="7"/>
  <c r="BE158" i="7"/>
  <c r="BI154" i="7"/>
  <c r="BH154" i="7"/>
  <c r="BG154" i="7"/>
  <c r="BF154" i="7"/>
  <c r="T154" i="7"/>
  <c r="R154" i="7"/>
  <c r="P154" i="7"/>
  <c r="BK154" i="7"/>
  <c r="J154" i="7"/>
  <c r="BE154" i="7"/>
  <c r="BI152" i="7"/>
  <c r="BH152" i="7"/>
  <c r="BG152" i="7"/>
  <c r="BF152" i="7"/>
  <c r="T152" i="7"/>
  <c r="R152" i="7"/>
  <c r="P152" i="7"/>
  <c r="BK152" i="7"/>
  <c r="J152" i="7"/>
  <c r="BE152" i="7" s="1"/>
  <c r="BI150" i="7"/>
  <c r="BH150" i="7"/>
  <c r="BG150" i="7"/>
  <c r="BF150" i="7"/>
  <c r="T150" i="7"/>
  <c r="R150" i="7"/>
  <c r="R141" i="7" s="1"/>
  <c r="P150" i="7"/>
  <c r="P141" i="7" s="1"/>
  <c r="BK150" i="7"/>
  <c r="J150" i="7"/>
  <c r="BE150" i="7"/>
  <c r="BI146" i="7"/>
  <c r="BH146" i="7"/>
  <c r="BG146" i="7"/>
  <c r="BF146" i="7"/>
  <c r="T146" i="7"/>
  <c r="T141" i="7" s="1"/>
  <c r="R146" i="7"/>
  <c r="P146" i="7"/>
  <c r="BK146" i="7"/>
  <c r="J146" i="7"/>
  <c r="BE146" i="7"/>
  <c r="BI142" i="7"/>
  <c r="BH142" i="7"/>
  <c r="BG142" i="7"/>
  <c r="BF142" i="7"/>
  <c r="T142" i="7"/>
  <c r="R142" i="7"/>
  <c r="P142" i="7"/>
  <c r="BK142" i="7"/>
  <c r="J142" i="7"/>
  <c r="BE142" i="7" s="1"/>
  <c r="BI136" i="7"/>
  <c r="BH136" i="7"/>
  <c r="BG136" i="7"/>
  <c r="BF136" i="7"/>
  <c r="T136" i="7"/>
  <c r="R136" i="7"/>
  <c r="P136" i="7"/>
  <c r="BK136" i="7"/>
  <c r="J136" i="7"/>
  <c r="BE136" i="7" s="1"/>
  <c r="BI134" i="7"/>
  <c r="BH134" i="7"/>
  <c r="BG134" i="7"/>
  <c r="BF134" i="7"/>
  <c r="T134" i="7"/>
  <c r="R134" i="7"/>
  <c r="P134" i="7"/>
  <c r="BK134" i="7"/>
  <c r="J134" i="7"/>
  <c r="BE134" i="7" s="1"/>
  <c r="BI130" i="7"/>
  <c r="BH130" i="7"/>
  <c r="BG130" i="7"/>
  <c r="BF130" i="7"/>
  <c r="T130" i="7"/>
  <c r="R130" i="7"/>
  <c r="P130" i="7"/>
  <c r="BK130" i="7"/>
  <c r="J130" i="7"/>
  <c r="BE130" i="7"/>
  <c r="BI126" i="7"/>
  <c r="BH126" i="7"/>
  <c r="BG126" i="7"/>
  <c r="BF126" i="7"/>
  <c r="T126" i="7"/>
  <c r="R126" i="7"/>
  <c r="P126" i="7"/>
  <c r="BK126" i="7"/>
  <c r="J126" i="7"/>
  <c r="BE126" i="7"/>
  <c r="BI123" i="7"/>
  <c r="BH123" i="7"/>
  <c r="BG123" i="7"/>
  <c r="BF123" i="7"/>
  <c r="T123" i="7"/>
  <c r="R123" i="7"/>
  <c r="R122" i="7"/>
  <c r="P123" i="7"/>
  <c r="P122" i="7" s="1"/>
  <c r="BK123" i="7"/>
  <c r="J123" i="7"/>
  <c r="BE123" i="7" s="1"/>
  <c r="BI119" i="7"/>
  <c r="BH119" i="7"/>
  <c r="BG119" i="7"/>
  <c r="BF119" i="7"/>
  <c r="T119" i="7"/>
  <c r="R119" i="7"/>
  <c r="P119" i="7"/>
  <c r="BK119" i="7"/>
  <c r="J119" i="7"/>
  <c r="BE119" i="7"/>
  <c r="BI117" i="7"/>
  <c r="BH117" i="7"/>
  <c r="BG117" i="7"/>
  <c r="BF117" i="7"/>
  <c r="T117" i="7"/>
  <c r="R117" i="7"/>
  <c r="P117" i="7"/>
  <c r="BK117" i="7"/>
  <c r="J117" i="7"/>
  <c r="BE117" i="7" s="1"/>
  <c r="BI114" i="7"/>
  <c r="BH114" i="7"/>
  <c r="BG114" i="7"/>
  <c r="BF114" i="7"/>
  <c r="T114" i="7"/>
  <c r="R114" i="7"/>
  <c r="P114" i="7"/>
  <c r="BK114" i="7"/>
  <c r="J114" i="7"/>
  <c r="BE114" i="7"/>
  <c r="BI111" i="7"/>
  <c r="BH111" i="7"/>
  <c r="BG111" i="7"/>
  <c r="BF111" i="7"/>
  <c r="T111" i="7"/>
  <c r="R111" i="7"/>
  <c r="P111" i="7"/>
  <c r="BK111" i="7"/>
  <c r="J111" i="7"/>
  <c r="BE111" i="7"/>
  <c r="BI107" i="7"/>
  <c r="BH107" i="7"/>
  <c r="BG107" i="7"/>
  <c r="BF107" i="7"/>
  <c r="T107" i="7"/>
  <c r="R107" i="7"/>
  <c r="P107" i="7"/>
  <c r="BK107" i="7"/>
  <c r="J107" i="7"/>
  <c r="BE107" i="7" s="1"/>
  <c r="BI104" i="7"/>
  <c r="BH104" i="7"/>
  <c r="BG104" i="7"/>
  <c r="BF104" i="7"/>
  <c r="T104" i="7"/>
  <c r="R104" i="7"/>
  <c r="P104" i="7"/>
  <c r="BK104" i="7"/>
  <c r="J104" i="7"/>
  <c r="BE104" i="7" s="1"/>
  <c r="BI100" i="7"/>
  <c r="BH100" i="7"/>
  <c r="BG100" i="7"/>
  <c r="BF100" i="7"/>
  <c r="T100" i="7"/>
  <c r="R100" i="7"/>
  <c r="R88" i="7" s="1"/>
  <c r="R87" i="7" s="1"/>
  <c r="P100" i="7"/>
  <c r="BK100" i="7"/>
  <c r="J100" i="7"/>
  <c r="BE100" i="7"/>
  <c r="BI97" i="7"/>
  <c r="BH97" i="7"/>
  <c r="BG97" i="7"/>
  <c r="BF97" i="7"/>
  <c r="F31" i="7" s="1"/>
  <c r="BA58" i="1" s="1"/>
  <c r="T97" i="7"/>
  <c r="R97" i="7"/>
  <c r="P97" i="7"/>
  <c r="BK97" i="7"/>
  <c r="J97" i="7"/>
  <c r="BE97" i="7"/>
  <c r="BI93" i="7"/>
  <c r="BH93" i="7"/>
  <c r="BG93" i="7"/>
  <c r="BF93" i="7"/>
  <c r="T93" i="7"/>
  <c r="R93" i="7"/>
  <c r="P93" i="7"/>
  <c r="BK93" i="7"/>
  <c r="J93" i="7"/>
  <c r="BE93" i="7"/>
  <c r="BI91" i="7"/>
  <c r="BH91" i="7"/>
  <c r="BG91" i="7"/>
  <c r="BF91" i="7"/>
  <c r="T91" i="7"/>
  <c r="R91" i="7"/>
  <c r="P91" i="7"/>
  <c r="BK91" i="7"/>
  <c r="J91" i="7"/>
  <c r="BE91" i="7" s="1"/>
  <c r="BI89" i="7"/>
  <c r="BH89" i="7"/>
  <c r="F33" i="7"/>
  <c r="BC58" i="1" s="1"/>
  <c r="BG89" i="7"/>
  <c r="BF89" i="7"/>
  <c r="T89" i="7"/>
  <c r="T88" i="7" s="1"/>
  <c r="R89" i="7"/>
  <c r="P89" i="7"/>
  <c r="BK89" i="7"/>
  <c r="BK88" i="7"/>
  <c r="J88" i="7"/>
  <c r="J58" i="7" s="1"/>
  <c r="J89" i="7"/>
  <c r="BE89" i="7"/>
  <c r="J82" i="7"/>
  <c r="F82" i="7"/>
  <c r="F80" i="7"/>
  <c r="E78" i="7"/>
  <c r="J51" i="7"/>
  <c r="F51" i="7"/>
  <c r="F49" i="7"/>
  <c r="E47" i="7"/>
  <c r="J18" i="7"/>
  <c r="E18" i="7"/>
  <c r="F83" i="7" s="1"/>
  <c r="J17" i="7"/>
  <c r="J12" i="7"/>
  <c r="J80" i="7"/>
  <c r="J49" i="7"/>
  <c r="E7" i="7"/>
  <c r="AY57" i="1"/>
  <c r="AX57" i="1"/>
  <c r="BI222" i="6"/>
  <c r="BH222" i="6"/>
  <c r="BG222" i="6"/>
  <c r="BF222" i="6"/>
  <c r="T222" i="6"/>
  <c r="T221" i="6" s="1"/>
  <c r="R222" i="6"/>
  <c r="R221" i="6"/>
  <c r="P222" i="6"/>
  <c r="P221" i="6" s="1"/>
  <c r="BK222" i="6"/>
  <c r="BK221" i="6"/>
  <c r="J221" i="6" s="1"/>
  <c r="J60" i="6" s="1"/>
  <c r="J222" i="6"/>
  <c r="BE222" i="6"/>
  <c r="BI219" i="6"/>
  <c r="BH219" i="6"/>
  <c r="BG219" i="6"/>
  <c r="BF219" i="6"/>
  <c r="T219" i="6"/>
  <c r="R219" i="6"/>
  <c r="P219" i="6"/>
  <c r="BK219" i="6"/>
  <c r="J219" i="6"/>
  <c r="BE219" i="6"/>
  <c r="BI216" i="6"/>
  <c r="BH216" i="6"/>
  <c r="BG216" i="6"/>
  <c r="BF216" i="6"/>
  <c r="T216" i="6"/>
  <c r="R216" i="6"/>
  <c r="P216" i="6"/>
  <c r="BK216" i="6"/>
  <c r="J216" i="6"/>
  <c r="BE216" i="6" s="1"/>
  <c r="BI214" i="6"/>
  <c r="BH214" i="6"/>
  <c r="BG214" i="6"/>
  <c r="BF214" i="6"/>
  <c r="T214" i="6"/>
  <c r="T213" i="6"/>
  <c r="R214" i="6"/>
  <c r="R213" i="6" s="1"/>
  <c r="P214" i="6"/>
  <c r="BK214" i="6"/>
  <c r="J214" i="6"/>
  <c r="BE214" i="6"/>
  <c r="BI207" i="6"/>
  <c r="BH207" i="6"/>
  <c r="BG207" i="6"/>
  <c r="BF207" i="6"/>
  <c r="T207" i="6"/>
  <c r="R207" i="6"/>
  <c r="P207" i="6"/>
  <c r="BK207" i="6"/>
  <c r="J207" i="6"/>
  <c r="BE207" i="6" s="1"/>
  <c r="BI200" i="6"/>
  <c r="BH200" i="6"/>
  <c r="BG200" i="6"/>
  <c r="BF200" i="6"/>
  <c r="T200" i="6"/>
  <c r="R200" i="6"/>
  <c r="P200" i="6"/>
  <c r="BK200" i="6"/>
  <c r="J200" i="6"/>
  <c r="BE200" i="6"/>
  <c r="BI197" i="6"/>
  <c r="BH197" i="6"/>
  <c r="BG197" i="6"/>
  <c r="BF197" i="6"/>
  <c r="T197" i="6"/>
  <c r="R197" i="6"/>
  <c r="P197" i="6"/>
  <c r="BK197" i="6"/>
  <c r="J197" i="6"/>
  <c r="BE197" i="6"/>
  <c r="BI191" i="6"/>
  <c r="BH191" i="6"/>
  <c r="BG191" i="6"/>
  <c r="BF191" i="6"/>
  <c r="T191" i="6"/>
  <c r="R191" i="6"/>
  <c r="P191" i="6"/>
  <c r="BK191" i="6"/>
  <c r="J191" i="6"/>
  <c r="BE191" i="6"/>
  <c r="BI188" i="6"/>
  <c r="BH188" i="6"/>
  <c r="BG188" i="6"/>
  <c r="BF188" i="6"/>
  <c r="T188" i="6"/>
  <c r="R188" i="6"/>
  <c r="P188" i="6"/>
  <c r="BK188" i="6"/>
  <c r="J188" i="6"/>
  <c r="BE188" i="6" s="1"/>
  <c r="BI185" i="6"/>
  <c r="BH185" i="6"/>
  <c r="BG185" i="6"/>
  <c r="BF185" i="6"/>
  <c r="T185" i="6"/>
  <c r="R185" i="6"/>
  <c r="P185" i="6"/>
  <c r="BK185" i="6"/>
  <c r="J185" i="6"/>
  <c r="BE185" i="6"/>
  <c r="BI182" i="6"/>
  <c r="BH182" i="6"/>
  <c r="BG182" i="6"/>
  <c r="BF182" i="6"/>
  <c r="T182" i="6"/>
  <c r="R182" i="6"/>
  <c r="P182" i="6"/>
  <c r="BK182" i="6"/>
  <c r="J182" i="6"/>
  <c r="BE182" i="6"/>
  <c r="BI179" i="6"/>
  <c r="BH179" i="6"/>
  <c r="BG179" i="6"/>
  <c r="BF179" i="6"/>
  <c r="T179" i="6"/>
  <c r="R179" i="6"/>
  <c r="P179" i="6"/>
  <c r="BK179" i="6"/>
  <c r="J179" i="6"/>
  <c r="BE179" i="6" s="1"/>
  <c r="BI176" i="6"/>
  <c r="BH176" i="6"/>
  <c r="BG176" i="6"/>
  <c r="BF176" i="6"/>
  <c r="T176" i="6"/>
  <c r="R176" i="6"/>
  <c r="P176" i="6"/>
  <c r="BK176" i="6"/>
  <c r="J176" i="6"/>
  <c r="BE176" i="6" s="1"/>
  <c r="BI172" i="6"/>
  <c r="BH172" i="6"/>
  <c r="BG172" i="6"/>
  <c r="BF172" i="6"/>
  <c r="T172" i="6"/>
  <c r="R172" i="6"/>
  <c r="R82" i="6" s="1"/>
  <c r="R81" i="6" s="1"/>
  <c r="R80" i="6" s="1"/>
  <c r="P172" i="6"/>
  <c r="BK172" i="6"/>
  <c r="J172" i="6"/>
  <c r="BE172" i="6"/>
  <c r="BI165" i="6"/>
  <c r="BH165" i="6"/>
  <c r="BG165" i="6"/>
  <c r="BF165" i="6"/>
  <c r="J31" i="6" s="1"/>
  <c r="AW57" i="1" s="1"/>
  <c r="T165" i="6"/>
  <c r="R165" i="6"/>
  <c r="P165" i="6"/>
  <c r="BK165" i="6"/>
  <c r="J165" i="6"/>
  <c r="BE165" i="6" s="1"/>
  <c r="BI159" i="6"/>
  <c r="BH159" i="6"/>
  <c r="BG159" i="6"/>
  <c r="BF159" i="6"/>
  <c r="T159" i="6"/>
  <c r="R159" i="6"/>
  <c r="P159" i="6"/>
  <c r="BK159" i="6"/>
  <c r="J159" i="6"/>
  <c r="BE159" i="6"/>
  <c r="BI158" i="6"/>
  <c r="BH158" i="6"/>
  <c r="BG158" i="6"/>
  <c r="BF158" i="6"/>
  <c r="T158" i="6"/>
  <c r="R158" i="6"/>
  <c r="P158" i="6"/>
  <c r="BK158" i="6"/>
  <c r="J158" i="6"/>
  <c r="BE158" i="6" s="1"/>
  <c r="BI151" i="6"/>
  <c r="BH151" i="6"/>
  <c r="BG151" i="6"/>
  <c r="BF151" i="6"/>
  <c r="T151" i="6"/>
  <c r="R151" i="6"/>
  <c r="P151" i="6"/>
  <c r="BK151" i="6"/>
  <c r="J151" i="6"/>
  <c r="BE151" i="6"/>
  <c r="BI145" i="6"/>
  <c r="BH145" i="6"/>
  <c r="BG145" i="6"/>
  <c r="BF145" i="6"/>
  <c r="T145" i="6"/>
  <c r="R145" i="6"/>
  <c r="P145" i="6"/>
  <c r="BK145" i="6"/>
  <c r="J145" i="6"/>
  <c r="BE145" i="6" s="1"/>
  <c r="BI142" i="6"/>
  <c r="BH142" i="6"/>
  <c r="BG142" i="6"/>
  <c r="BF142" i="6"/>
  <c r="T142" i="6"/>
  <c r="R142" i="6"/>
  <c r="P142" i="6"/>
  <c r="BK142" i="6"/>
  <c r="J142" i="6"/>
  <c r="BE142" i="6"/>
  <c r="BI140" i="6"/>
  <c r="BH140" i="6"/>
  <c r="BG140" i="6"/>
  <c r="BF140" i="6"/>
  <c r="T140" i="6"/>
  <c r="R140" i="6"/>
  <c r="P140" i="6"/>
  <c r="BK140" i="6"/>
  <c r="J140" i="6"/>
  <c r="BE140" i="6"/>
  <c r="BI133" i="6"/>
  <c r="BH133" i="6"/>
  <c r="BG133" i="6"/>
  <c r="BF133" i="6"/>
  <c r="T133" i="6"/>
  <c r="R133" i="6"/>
  <c r="P133" i="6"/>
  <c r="BK133" i="6"/>
  <c r="J133" i="6"/>
  <c r="BE133" i="6"/>
  <c r="BI128" i="6"/>
  <c r="BH128" i="6"/>
  <c r="BG128" i="6"/>
  <c r="BF128" i="6"/>
  <c r="T128" i="6"/>
  <c r="R128" i="6"/>
  <c r="P128" i="6"/>
  <c r="BK128" i="6"/>
  <c r="J128" i="6"/>
  <c r="BE128" i="6" s="1"/>
  <c r="BI119" i="6"/>
  <c r="BH119" i="6"/>
  <c r="BG119" i="6"/>
  <c r="BF119" i="6"/>
  <c r="T119" i="6"/>
  <c r="R119" i="6"/>
  <c r="P119" i="6"/>
  <c r="BK119" i="6"/>
  <c r="J119" i="6"/>
  <c r="BE119" i="6"/>
  <c r="BI110" i="6"/>
  <c r="BH110" i="6"/>
  <c r="BG110" i="6"/>
  <c r="BF110" i="6"/>
  <c r="T110" i="6"/>
  <c r="R110" i="6"/>
  <c r="P110" i="6"/>
  <c r="BK110" i="6"/>
  <c r="J110" i="6"/>
  <c r="BE110" i="6"/>
  <c r="BI100" i="6"/>
  <c r="BH100" i="6"/>
  <c r="BG100" i="6"/>
  <c r="BF100" i="6"/>
  <c r="T100" i="6"/>
  <c r="R100" i="6"/>
  <c r="P100" i="6"/>
  <c r="BK100" i="6"/>
  <c r="J100" i="6"/>
  <c r="BE100" i="6"/>
  <c r="BI92" i="6"/>
  <c r="BH92" i="6"/>
  <c r="BG92" i="6"/>
  <c r="BF92" i="6"/>
  <c r="T92" i="6"/>
  <c r="R92" i="6"/>
  <c r="P92" i="6"/>
  <c r="BK92" i="6"/>
  <c r="J92" i="6"/>
  <c r="BE92" i="6" s="1"/>
  <c r="BI90" i="6"/>
  <c r="BH90" i="6"/>
  <c r="BG90" i="6"/>
  <c r="BF90" i="6"/>
  <c r="T90" i="6"/>
  <c r="R90" i="6"/>
  <c r="P90" i="6"/>
  <c r="BK90" i="6"/>
  <c r="J90" i="6"/>
  <c r="BE90" i="6"/>
  <c r="BI89" i="6"/>
  <c r="BH89" i="6"/>
  <c r="BG89" i="6"/>
  <c r="BF89" i="6"/>
  <c r="T89" i="6"/>
  <c r="T82" i="6" s="1"/>
  <c r="T81" i="6" s="1"/>
  <c r="T80" i="6" s="1"/>
  <c r="R89" i="6"/>
  <c r="P89" i="6"/>
  <c r="BK89" i="6"/>
  <c r="J89" i="6"/>
  <c r="BE89" i="6"/>
  <c r="BI83" i="6"/>
  <c r="BH83" i="6"/>
  <c r="F33" i="6" s="1"/>
  <c r="BC57" i="1" s="1"/>
  <c r="BG83" i="6"/>
  <c r="BF83" i="6"/>
  <c r="F31" i="6"/>
  <c r="BA57" i="1"/>
  <c r="T83" i="6"/>
  <c r="R83" i="6"/>
  <c r="P83" i="6"/>
  <c r="BK83" i="6"/>
  <c r="BK82" i="6" s="1"/>
  <c r="J83" i="6"/>
  <c r="BE83" i="6" s="1"/>
  <c r="J76" i="6"/>
  <c r="F76" i="6"/>
  <c r="F74" i="6"/>
  <c r="E72" i="6"/>
  <c r="J51" i="6"/>
  <c r="F51" i="6"/>
  <c r="F49" i="6"/>
  <c r="E47" i="6"/>
  <c r="J18" i="6"/>
  <c r="E18" i="6"/>
  <c r="F77" i="6" s="1"/>
  <c r="J17" i="6"/>
  <c r="J12" i="6"/>
  <c r="J74" i="6"/>
  <c r="J49" i="6"/>
  <c r="E7" i="6"/>
  <c r="E45" i="6" s="1"/>
  <c r="E70" i="6"/>
  <c r="AY56" i="1"/>
  <c r="AX56" i="1"/>
  <c r="BI180" i="5"/>
  <c r="BH180" i="5"/>
  <c r="BG180" i="5"/>
  <c r="BF180" i="5"/>
  <c r="T180" i="5"/>
  <c r="R180" i="5"/>
  <c r="P180" i="5"/>
  <c r="BK180" i="5"/>
  <c r="J180" i="5"/>
  <c r="BE180" i="5"/>
  <c r="BI179" i="5"/>
  <c r="BH179" i="5"/>
  <c r="BG179" i="5"/>
  <c r="BF179" i="5"/>
  <c r="T179" i="5"/>
  <c r="R179" i="5"/>
  <c r="P179" i="5"/>
  <c r="BK179" i="5"/>
  <c r="J179" i="5"/>
  <c r="BE179" i="5" s="1"/>
  <c r="BI174" i="5"/>
  <c r="BH174" i="5"/>
  <c r="BG174" i="5"/>
  <c r="BF174" i="5"/>
  <c r="T174" i="5"/>
  <c r="R174" i="5"/>
  <c r="P174" i="5"/>
  <c r="BK174" i="5"/>
  <c r="J174" i="5"/>
  <c r="BE174" i="5" s="1"/>
  <c r="BI172" i="5"/>
  <c r="BH172" i="5"/>
  <c r="BG172" i="5"/>
  <c r="BF172" i="5"/>
  <c r="T172" i="5"/>
  <c r="R172" i="5"/>
  <c r="P172" i="5"/>
  <c r="BK172" i="5"/>
  <c r="J172" i="5"/>
  <c r="BE172" i="5"/>
  <c r="BI170" i="5"/>
  <c r="BH170" i="5"/>
  <c r="BG170" i="5"/>
  <c r="BF170" i="5"/>
  <c r="T170" i="5"/>
  <c r="R170" i="5"/>
  <c r="P170" i="5"/>
  <c r="BK170" i="5"/>
  <c r="J170" i="5"/>
  <c r="BE170" i="5"/>
  <c r="BI169" i="5"/>
  <c r="BH169" i="5"/>
  <c r="BG169" i="5"/>
  <c r="BF169" i="5"/>
  <c r="T169" i="5"/>
  <c r="R169" i="5"/>
  <c r="P169" i="5"/>
  <c r="BK169" i="5"/>
  <c r="J169" i="5"/>
  <c r="BE169" i="5" s="1"/>
  <c r="BI167" i="5"/>
  <c r="BH167" i="5"/>
  <c r="BG167" i="5"/>
  <c r="BF167" i="5"/>
  <c r="T167" i="5"/>
  <c r="R167" i="5"/>
  <c r="P167" i="5"/>
  <c r="BK167" i="5"/>
  <c r="J167" i="5"/>
  <c r="BE167" i="5" s="1"/>
  <c r="BI165" i="5"/>
  <c r="BH165" i="5"/>
  <c r="BG165" i="5"/>
  <c r="BF165" i="5"/>
  <c r="T165" i="5"/>
  <c r="R165" i="5"/>
  <c r="P165" i="5"/>
  <c r="BK165" i="5"/>
  <c r="J165" i="5"/>
  <c r="BE165" i="5"/>
  <c r="BI164" i="5"/>
  <c r="BH164" i="5"/>
  <c r="BG164" i="5"/>
  <c r="BF164" i="5"/>
  <c r="T164" i="5"/>
  <c r="R164" i="5"/>
  <c r="P164" i="5"/>
  <c r="BK164" i="5"/>
  <c r="J164" i="5"/>
  <c r="BE164" i="5"/>
  <c r="BI162" i="5"/>
  <c r="BH162" i="5"/>
  <c r="BG162" i="5"/>
  <c r="BF162" i="5"/>
  <c r="T162" i="5"/>
  <c r="R162" i="5"/>
  <c r="P162" i="5"/>
  <c r="BK162" i="5"/>
  <c r="J162" i="5"/>
  <c r="BE162" i="5" s="1"/>
  <c r="BI161" i="5"/>
  <c r="BH161" i="5"/>
  <c r="BG161" i="5"/>
  <c r="BF161" i="5"/>
  <c r="T161" i="5"/>
  <c r="R161" i="5"/>
  <c r="P161" i="5"/>
  <c r="BK161" i="5"/>
  <c r="J161" i="5"/>
  <c r="BE161" i="5" s="1"/>
  <c r="BI160" i="5"/>
  <c r="BH160" i="5"/>
  <c r="BG160" i="5"/>
  <c r="BF160" i="5"/>
  <c r="T160" i="5"/>
  <c r="R160" i="5"/>
  <c r="P160" i="5"/>
  <c r="BK160" i="5"/>
  <c r="J160" i="5"/>
  <c r="BE160" i="5"/>
  <c r="BI159" i="5"/>
  <c r="BH159" i="5"/>
  <c r="BG159" i="5"/>
  <c r="BF159" i="5"/>
  <c r="T159" i="5"/>
  <c r="R159" i="5"/>
  <c r="P159" i="5"/>
  <c r="BK159" i="5"/>
  <c r="J159" i="5"/>
  <c r="BE159" i="5"/>
  <c r="BI156" i="5"/>
  <c r="BH156" i="5"/>
  <c r="BG156" i="5"/>
  <c r="BF156" i="5"/>
  <c r="T156" i="5"/>
  <c r="R156" i="5"/>
  <c r="P156" i="5"/>
  <c r="BK156" i="5"/>
  <c r="J156" i="5"/>
  <c r="BE156" i="5" s="1"/>
  <c r="BI155" i="5"/>
  <c r="BH155" i="5"/>
  <c r="BG155" i="5"/>
  <c r="BF155" i="5"/>
  <c r="T155" i="5"/>
  <c r="R155" i="5"/>
  <c r="P155" i="5"/>
  <c r="BK155" i="5"/>
  <c r="J155" i="5"/>
  <c r="BE155" i="5" s="1"/>
  <c r="BI153" i="5"/>
  <c r="BH153" i="5"/>
  <c r="BG153" i="5"/>
  <c r="BF153" i="5"/>
  <c r="T153" i="5"/>
  <c r="R153" i="5"/>
  <c r="P153" i="5"/>
  <c r="BK153" i="5"/>
  <c r="J153" i="5"/>
  <c r="BE153" i="5"/>
  <c r="BI152" i="5"/>
  <c r="BH152" i="5"/>
  <c r="BG152" i="5"/>
  <c r="BF152" i="5"/>
  <c r="T152" i="5"/>
  <c r="R152" i="5"/>
  <c r="P152" i="5"/>
  <c r="BK152" i="5"/>
  <c r="J152" i="5"/>
  <c r="BE152" i="5"/>
  <c r="BI150" i="5"/>
  <c r="BH150" i="5"/>
  <c r="BG150" i="5"/>
  <c r="BF150" i="5"/>
  <c r="T150" i="5"/>
  <c r="R150" i="5"/>
  <c r="P150" i="5"/>
  <c r="BK150" i="5"/>
  <c r="J150" i="5"/>
  <c r="BE150" i="5" s="1"/>
  <c r="BI148" i="5"/>
  <c r="BH148" i="5"/>
  <c r="BG148" i="5"/>
  <c r="BF148" i="5"/>
  <c r="T148" i="5"/>
  <c r="R148" i="5"/>
  <c r="P148" i="5"/>
  <c r="BK148" i="5"/>
  <c r="J148" i="5"/>
  <c r="BE148" i="5"/>
  <c r="BI146" i="5"/>
  <c r="BH146" i="5"/>
  <c r="BG146" i="5"/>
  <c r="BF146" i="5"/>
  <c r="T146" i="5"/>
  <c r="R146" i="5"/>
  <c r="P146" i="5"/>
  <c r="BK146" i="5"/>
  <c r="J146" i="5"/>
  <c r="BE146" i="5"/>
  <c r="BI143" i="5"/>
  <c r="BH143" i="5"/>
  <c r="BG143" i="5"/>
  <c r="BF143" i="5"/>
  <c r="T143" i="5"/>
  <c r="R143" i="5"/>
  <c r="P143" i="5"/>
  <c r="BK143" i="5"/>
  <c r="J143" i="5"/>
  <c r="BE143" i="5" s="1"/>
  <c r="BI141" i="5"/>
  <c r="BH141" i="5"/>
  <c r="BG141" i="5"/>
  <c r="BF141" i="5"/>
  <c r="T141" i="5"/>
  <c r="R141" i="5"/>
  <c r="P141" i="5"/>
  <c r="BK141" i="5"/>
  <c r="J141" i="5"/>
  <c r="BE141" i="5" s="1"/>
  <c r="BI139" i="5"/>
  <c r="BH139" i="5"/>
  <c r="BG139" i="5"/>
  <c r="BF139" i="5"/>
  <c r="T139" i="5"/>
  <c r="R139" i="5"/>
  <c r="P139" i="5"/>
  <c r="BK139" i="5"/>
  <c r="J139" i="5"/>
  <c r="BE139" i="5"/>
  <c r="BI137" i="5"/>
  <c r="BH137" i="5"/>
  <c r="BG137" i="5"/>
  <c r="BF137" i="5"/>
  <c r="T137" i="5"/>
  <c r="R137" i="5"/>
  <c r="P137" i="5"/>
  <c r="BK137" i="5"/>
  <c r="J137" i="5"/>
  <c r="BE137" i="5"/>
  <c r="BI132" i="5"/>
  <c r="BH132" i="5"/>
  <c r="BG132" i="5"/>
  <c r="BF132" i="5"/>
  <c r="T132" i="5"/>
  <c r="R132" i="5"/>
  <c r="P132" i="5"/>
  <c r="BK132" i="5"/>
  <c r="J132" i="5"/>
  <c r="BE132" i="5"/>
  <c r="BI127" i="5"/>
  <c r="BH127" i="5"/>
  <c r="BG127" i="5"/>
  <c r="BF127" i="5"/>
  <c r="T127" i="5"/>
  <c r="R127" i="5"/>
  <c r="P127" i="5"/>
  <c r="BK127" i="5"/>
  <c r="J127" i="5"/>
  <c r="BE127" i="5" s="1"/>
  <c r="BI122" i="5"/>
  <c r="BH122" i="5"/>
  <c r="BG122" i="5"/>
  <c r="BF122" i="5"/>
  <c r="T122" i="5"/>
  <c r="R122" i="5"/>
  <c r="P122" i="5"/>
  <c r="BK122" i="5"/>
  <c r="J122" i="5"/>
  <c r="BE122" i="5"/>
  <c r="BI117" i="5"/>
  <c r="BH117" i="5"/>
  <c r="BG117" i="5"/>
  <c r="BF117" i="5"/>
  <c r="T117" i="5"/>
  <c r="R117" i="5"/>
  <c r="P117" i="5"/>
  <c r="BK117" i="5"/>
  <c r="J117" i="5"/>
  <c r="BE117" i="5"/>
  <c r="BI115" i="5"/>
  <c r="BH115" i="5"/>
  <c r="BG115" i="5"/>
  <c r="BF115" i="5"/>
  <c r="T115" i="5"/>
  <c r="R115" i="5"/>
  <c r="P115" i="5"/>
  <c r="BK115" i="5"/>
  <c r="J115" i="5"/>
  <c r="BE115" i="5"/>
  <c r="BI113" i="5"/>
  <c r="BH113" i="5"/>
  <c r="BG113" i="5"/>
  <c r="BF113" i="5"/>
  <c r="T113" i="5"/>
  <c r="R113" i="5"/>
  <c r="P113" i="5"/>
  <c r="BK113" i="5"/>
  <c r="J113" i="5"/>
  <c r="BE113" i="5" s="1"/>
  <c r="BI111" i="5"/>
  <c r="BH111" i="5"/>
  <c r="BG111" i="5"/>
  <c r="BF111" i="5"/>
  <c r="T111" i="5"/>
  <c r="R111" i="5"/>
  <c r="P111" i="5"/>
  <c r="BK111" i="5"/>
  <c r="J111" i="5"/>
  <c r="BE111" i="5"/>
  <c r="BI109" i="5"/>
  <c r="BH109" i="5"/>
  <c r="BG109" i="5"/>
  <c r="BF109" i="5"/>
  <c r="T109" i="5"/>
  <c r="R109" i="5"/>
  <c r="P109" i="5"/>
  <c r="BK109" i="5"/>
  <c r="J109" i="5"/>
  <c r="BE109" i="5"/>
  <c r="BI107" i="5"/>
  <c r="BH107" i="5"/>
  <c r="BG107" i="5"/>
  <c r="BF107" i="5"/>
  <c r="T107" i="5"/>
  <c r="R107" i="5"/>
  <c r="P107" i="5"/>
  <c r="BK107" i="5"/>
  <c r="J107" i="5"/>
  <c r="BE107" i="5"/>
  <c r="BI105" i="5"/>
  <c r="BH105" i="5"/>
  <c r="BG105" i="5"/>
  <c r="BF105" i="5"/>
  <c r="T105" i="5"/>
  <c r="R105" i="5"/>
  <c r="P105" i="5"/>
  <c r="BK105" i="5"/>
  <c r="J105" i="5"/>
  <c r="BE105" i="5" s="1"/>
  <c r="BI103" i="5"/>
  <c r="BH103" i="5"/>
  <c r="BG103" i="5"/>
  <c r="BF103" i="5"/>
  <c r="T103" i="5"/>
  <c r="R103" i="5"/>
  <c r="P103" i="5"/>
  <c r="BK103" i="5"/>
  <c r="J103" i="5"/>
  <c r="BE103" i="5"/>
  <c r="BI101" i="5"/>
  <c r="BH101" i="5"/>
  <c r="BG101" i="5"/>
  <c r="BF101" i="5"/>
  <c r="T101" i="5"/>
  <c r="R101" i="5"/>
  <c r="P101" i="5"/>
  <c r="BK101" i="5"/>
  <c r="J101" i="5"/>
  <c r="BE101" i="5"/>
  <c r="BI99" i="5"/>
  <c r="BH99" i="5"/>
  <c r="BG99" i="5"/>
  <c r="BF99" i="5"/>
  <c r="T99" i="5"/>
  <c r="R99" i="5"/>
  <c r="P99" i="5"/>
  <c r="BK99" i="5"/>
  <c r="J99" i="5"/>
  <c r="BE99" i="5" s="1"/>
  <c r="BI97" i="5"/>
  <c r="BH97" i="5"/>
  <c r="BG97" i="5"/>
  <c r="BF97" i="5"/>
  <c r="T97" i="5"/>
  <c r="R97" i="5"/>
  <c r="P97" i="5"/>
  <c r="BK97" i="5"/>
  <c r="J97" i="5"/>
  <c r="BE97" i="5" s="1"/>
  <c r="BI95" i="5"/>
  <c r="BH95" i="5"/>
  <c r="BG95" i="5"/>
  <c r="BF95" i="5"/>
  <c r="T95" i="5"/>
  <c r="R95" i="5"/>
  <c r="P95" i="5"/>
  <c r="BK95" i="5"/>
  <c r="J95" i="5"/>
  <c r="BE95" i="5"/>
  <c r="BI93" i="5"/>
  <c r="BH93" i="5"/>
  <c r="BG93" i="5"/>
  <c r="BF93" i="5"/>
  <c r="F33" i="5" s="1"/>
  <c r="BA56" i="1" s="1"/>
  <c r="T93" i="5"/>
  <c r="R93" i="5"/>
  <c r="P93" i="5"/>
  <c r="BK93" i="5"/>
  <c r="J93" i="5"/>
  <c r="BE93" i="5"/>
  <c r="BI91" i="5"/>
  <c r="BH91" i="5"/>
  <c r="F35" i="5" s="1"/>
  <c r="BC56" i="1" s="1"/>
  <c r="BG91" i="5"/>
  <c r="BF91" i="5"/>
  <c r="T91" i="5"/>
  <c r="R91" i="5"/>
  <c r="P91" i="5"/>
  <c r="BK91" i="5"/>
  <c r="J91" i="5"/>
  <c r="BE91" i="5"/>
  <c r="BI89" i="5"/>
  <c r="BH89" i="5"/>
  <c r="BG89" i="5"/>
  <c r="BF89" i="5"/>
  <c r="T89" i="5"/>
  <c r="R89" i="5"/>
  <c r="R86" i="5" s="1"/>
  <c r="R85" i="5" s="1"/>
  <c r="R84" i="5" s="1"/>
  <c r="P89" i="5"/>
  <c r="BK89" i="5"/>
  <c r="J89" i="5"/>
  <c r="BE89" i="5" s="1"/>
  <c r="BI87" i="5"/>
  <c r="BH87" i="5"/>
  <c r="BG87" i="5"/>
  <c r="BF87" i="5"/>
  <c r="T87" i="5"/>
  <c r="R87" i="5"/>
  <c r="P87" i="5"/>
  <c r="P86" i="5" s="1"/>
  <c r="P85" i="5" s="1"/>
  <c r="P84" i="5" s="1"/>
  <c r="AU56" i="1" s="1"/>
  <c r="BK87" i="5"/>
  <c r="BK86" i="5" s="1"/>
  <c r="J87" i="5"/>
  <c r="BE87" i="5"/>
  <c r="J80" i="5"/>
  <c r="F80" i="5"/>
  <c r="F78" i="5"/>
  <c r="E76" i="5"/>
  <c r="J55" i="5"/>
  <c r="F55" i="5"/>
  <c r="F53" i="5"/>
  <c r="E51" i="5"/>
  <c r="J20" i="5"/>
  <c r="E20" i="5"/>
  <c r="F81" i="5" s="1"/>
  <c r="J19" i="5"/>
  <c r="J14" i="5"/>
  <c r="J53" i="5" s="1"/>
  <c r="J78" i="5"/>
  <c r="E7" i="5"/>
  <c r="AY55" i="1"/>
  <c r="AX55" i="1"/>
  <c r="BI155" i="4"/>
  <c r="BH155" i="4"/>
  <c r="BG155" i="4"/>
  <c r="BF155" i="4"/>
  <c r="T155" i="4"/>
  <c r="T154" i="4" s="1"/>
  <c r="R155" i="4"/>
  <c r="R154" i="4" s="1"/>
  <c r="P155" i="4"/>
  <c r="P154" i="4"/>
  <c r="BK155" i="4"/>
  <c r="BK154" i="4"/>
  <c r="J154" i="4" s="1"/>
  <c r="J66" i="4" s="1"/>
  <c r="J155" i="4"/>
  <c r="BE155" i="4"/>
  <c r="BI153" i="4"/>
  <c r="BH153" i="4"/>
  <c r="BG153" i="4"/>
  <c r="BF153" i="4"/>
  <c r="T153" i="4"/>
  <c r="R153" i="4"/>
  <c r="P153" i="4"/>
  <c r="BK153" i="4"/>
  <c r="J153" i="4"/>
  <c r="BE153" i="4" s="1"/>
  <c r="BI150" i="4"/>
  <c r="BH150" i="4"/>
  <c r="BG150" i="4"/>
  <c r="BF150" i="4"/>
  <c r="T150" i="4"/>
  <c r="R150" i="4"/>
  <c r="P150" i="4"/>
  <c r="BK150" i="4"/>
  <c r="J150" i="4"/>
  <c r="BE150" i="4"/>
  <c r="BI148" i="4"/>
  <c r="BH148" i="4"/>
  <c r="BG148" i="4"/>
  <c r="BF148" i="4"/>
  <c r="T148" i="4"/>
  <c r="R148" i="4"/>
  <c r="P148" i="4"/>
  <c r="BK148" i="4"/>
  <c r="J148" i="4"/>
  <c r="BE148" i="4" s="1"/>
  <c r="BI146" i="4"/>
  <c r="BH146" i="4"/>
  <c r="BG146" i="4"/>
  <c r="BF146" i="4"/>
  <c r="T146" i="4"/>
  <c r="T145" i="4"/>
  <c r="R146" i="4"/>
  <c r="R145" i="4" s="1"/>
  <c r="P146" i="4"/>
  <c r="P145" i="4" s="1"/>
  <c r="BK146" i="4"/>
  <c r="BK145" i="4"/>
  <c r="J145" i="4"/>
  <c r="J65" i="4" s="1"/>
  <c r="J146" i="4"/>
  <c r="BE146" i="4" s="1"/>
  <c r="BI142" i="4"/>
  <c r="BH142" i="4"/>
  <c r="BG142" i="4"/>
  <c r="BF142" i="4"/>
  <c r="T142" i="4"/>
  <c r="R142" i="4"/>
  <c r="P142" i="4"/>
  <c r="BK142" i="4"/>
  <c r="J142" i="4"/>
  <c r="BE142" i="4" s="1"/>
  <c r="BI139" i="4"/>
  <c r="BH139" i="4"/>
  <c r="BG139" i="4"/>
  <c r="BF139" i="4"/>
  <c r="T139" i="4"/>
  <c r="R139" i="4"/>
  <c r="P139" i="4"/>
  <c r="BK139" i="4"/>
  <c r="J139" i="4"/>
  <c r="BE139" i="4"/>
  <c r="BI136" i="4"/>
  <c r="BH136" i="4"/>
  <c r="BG136" i="4"/>
  <c r="BF136" i="4"/>
  <c r="T136" i="4"/>
  <c r="R136" i="4"/>
  <c r="P136" i="4"/>
  <c r="BK136" i="4"/>
  <c r="J136" i="4"/>
  <c r="BE136" i="4"/>
  <c r="BI134" i="4"/>
  <c r="BH134" i="4"/>
  <c r="BG134" i="4"/>
  <c r="BF134" i="4"/>
  <c r="T134" i="4"/>
  <c r="R134" i="4"/>
  <c r="P134" i="4"/>
  <c r="BK134" i="4"/>
  <c r="J134" i="4"/>
  <c r="BE134" i="4" s="1"/>
  <c r="BI132" i="4"/>
  <c r="BH132" i="4"/>
  <c r="BG132" i="4"/>
  <c r="BF132" i="4"/>
  <c r="T132" i="4"/>
  <c r="R132" i="4"/>
  <c r="P132" i="4"/>
  <c r="BK132" i="4"/>
  <c r="J132" i="4"/>
  <c r="BE132" i="4" s="1"/>
  <c r="BI130" i="4"/>
  <c r="BH130" i="4"/>
  <c r="BG130" i="4"/>
  <c r="BF130" i="4"/>
  <c r="T130" i="4"/>
  <c r="R130" i="4"/>
  <c r="P130" i="4"/>
  <c r="BK130" i="4"/>
  <c r="J130" i="4"/>
  <c r="BE130" i="4"/>
  <c r="BI128" i="4"/>
  <c r="BH128" i="4"/>
  <c r="BG128" i="4"/>
  <c r="BF128" i="4"/>
  <c r="T128" i="4"/>
  <c r="R128" i="4"/>
  <c r="P128" i="4"/>
  <c r="BK128" i="4"/>
  <c r="J128" i="4"/>
  <c r="BE128" i="4"/>
  <c r="BI126" i="4"/>
  <c r="BH126" i="4"/>
  <c r="BG126" i="4"/>
  <c r="BF126" i="4"/>
  <c r="T126" i="4"/>
  <c r="R126" i="4"/>
  <c r="P126" i="4"/>
  <c r="P119" i="4" s="1"/>
  <c r="BK126" i="4"/>
  <c r="J126" i="4"/>
  <c r="BE126" i="4" s="1"/>
  <c r="BI124" i="4"/>
  <c r="BH124" i="4"/>
  <c r="BG124" i="4"/>
  <c r="BF124" i="4"/>
  <c r="T124" i="4"/>
  <c r="R124" i="4"/>
  <c r="P124" i="4"/>
  <c r="BK124" i="4"/>
  <c r="J124" i="4"/>
  <c r="BE124" i="4"/>
  <c r="BI122" i="4"/>
  <c r="BH122" i="4"/>
  <c r="BG122" i="4"/>
  <c r="BF122" i="4"/>
  <c r="T122" i="4"/>
  <c r="R122" i="4"/>
  <c r="P122" i="4"/>
  <c r="BK122" i="4"/>
  <c r="J122" i="4"/>
  <c r="BE122" i="4" s="1"/>
  <c r="BI120" i="4"/>
  <c r="BH120" i="4"/>
  <c r="BG120" i="4"/>
  <c r="BF120" i="4"/>
  <c r="T120" i="4"/>
  <c r="R120" i="4"/>
  <c r="R119" i="4"/>
  <c r="P120" i="4"/>
  <c r="BK120" i="4"/>
  <c r="J120" i="4"/>
  <c r="BE120" i="4"/>
  <c r="BI115" i="4"/>
  <c r="BH115" i="4"/>
  <c r="BG115" i="4"/>
  <c r="BF115" i="4"/>
  <c r="T115" i="4"/>
  <c r="R115" i="4"/>
  <c r="P115" i="4"/>
  <c r="BK115" i="4"/>
  <c r="J115" i="4"/>
  <c r="BE115" i="4"/>
  <c r="BI112" i="4"/>
  <c r="BH112" i="4"/>
  <c r="BG112" i="4"/>
  <c r="BF112" i="4"/>
  <c r="T112" i="4"/>
  <c r="R112" i="4"/>
  <c r="P112" i="4"/>
  <c r="P109" i="4" s="1"/>
  <c r="BK112" i="4"/>
  <c r="BK109" i="4" s="1"/>
  <c r="J109" i="4" s="1"/>
  <c r="J63" i="4" s="1"/>
  <c r="J112" i="4"/>
  <c r="BE112" i="4" s="1"/>
  <c r="BI110" i="4"/>
  <c r="BH110" i="4"/>
  <c r="BG110" i="4"/>
  <c r="BF110" i="4"/>
  <c r="T110" i="4"/>
  <c r="T109" i="4"/>
  <c r="R110" i="4"/>
  <c r="R109" i="4" s="1"/>
  <c r="P110" i="4"/>
  <c r="BK110" i="4"/>
  <c r="J110" i="4"/>
  <c r="BE110" i="4" s="1"/>
  <c r="BI107" i="4"/>
  <c r="BH107" i="4"/>
  <c r="BG107" i="4"/>
  <c r="BF107" i="4"/>
  <c r="T107" i="4"/>
  <c r="R107" i="4"/>
  <c r="P107" i="4"/>
  <c r="BK107" i="4"/>
  <c r="J107" i="4"/>
  <c r="BE107" i="4"/>
  <c r="BI104" i="4"/>
  <c r="BH104" i="4"/>
  <c r="BG104" i="4"/>
  <c r="BF104" i="4"/>
  <c r="T104" i="4"/>
  <c r="R104" i="4"/>
  <c r="P104" i="4"/>
  <c r="BK104" i="4"/>
  <c r="J104" i="4"/>
  <c r="BE104" i="4" s="1"/>
  <c r="BI101" i="4"/>
  <c r="BH101" i="4"/>
  <c r="BG101" i="4"/>
  <c r="BF101" i="4"/>
  <c r="T101" i="4"/>
  <c r="R101" i="4"/>
  <c r="P101" i="4"/>
  <c r="P90" i="4" s="1"/>
  <c r="P89" i="4" s="1"/>
  <c r="P88" i="4" s="1"/>
  <c r="AU55" i="1" s="1"/>
  <c r="BK101" i="4"/>
  <c r="J101" i="4"/>
  <c r="BE101" i="4"/>
  <c r="BI99" i="4"/>
  <c r="BH99" i="4"/>
  <c r="BG99" i="4"/>
  <c r="BF99" i="4"/>
  <c r="T99" i="4"/>
  <c r="R99" i="4"/>
  <c r="P99" i="4"/>
  <c r="BK99" i="4"/>
  <c r="J99" i="4"/>
  <c r="BE99" i="4" s="1"/>
  <c r="BI97" i="4"/>
  <c r="BH97" i="4"/>
  <c r="BG97" i="4"/>
  <c r="BF97" i="4"/>
  <c r="T97" i="4"/>
  <c r="R97" i="4"/>
  <c r="P97" i="4"/>
  <c r="BK97" i="4"/>
  <c r="J97" i="4"/>
  <c r="BE97" i="4"/>
  <c r="BI94" i="4"/>
  <c r="BH94" i="4"/>
  <c r="BG94" i="4"/>
  <c r="BF94" i="4"/>
  <c r="T94" i="4"/>
  <c r="R94" i="4"/>
  <c r="P94" i="4"/>
  <c r="BK94" i="4"/>
  <c r="J94" i="4"/>
  <c r="BE94" i="4"/>
  <c r="BI91" i="4"/>
  <c r="F36" i="4" s="1"/>
  <c r="BD55" i="1" s="1"/>
  <c r="BH91" i="4"/>
  <c r="BG91" i="4"/>
  <c r="F34" i="4" s="1"/>
  <c r="BB55" i="1" s="1"/>
  <c r="BF91" i="4"/>
  <c r="T91" i="4"/>
  <c r="T90" i="4" s="1"/>
  <c r="R91" i="4"/>
  <c r="R90" i="4" s="1"/>
  <c r="P91" i="4"/>
  <c r="BK91" i="4"/>
  <c r="BK90" i="4" s="1"/>
  <c r="J90" i="4" s="1"/>
  <c r="J62" i="4" s="1"/>
  <c r="J91" i="4"/>
  <c r="BE91" i="4"/>
  <c r="J84" i="4"/>
  <c r="F84" i="4"/>
  <c r="F82" i="4"/>
  <c r="E80" i="4"/>
  <c r="J55" i="4"/>
  <c r="F55" i="4"/>
  <c r="F53" i="4"/>
  <c r="E51" i="4"/>
  <c r="J20" i="4"/>
  <c r="E20" i="4"/>
  <c r="F85" i="4" s="1"/>
  <c r="F56" i="4"/>
  <c r="J19" i="4"/>
  <c r="J14" i="4"/>
  <c r="J82" i="4" s="1"/>
  <c r="E7" i="4"/>
  <c r="E76" i="4" s="1"/>
  <c r="E47" i="4"/>
  <c r="AY54" i="1"/>
  <c r="AX54" i="1"/>
  <c r="BI348" i="3"/>
  <c r="BH348" i="3"/>
  <c r="BG348" i="3"/>
  <c r="BF348" i="3"/>
  <c r="T348" i="3"/>
  <c r="T347" i="3"/>
  <c r="T346" i="3"/>
  <c r="R348" i="3"/>
  <c r="R347" i="3" s="1"/>
  <c r="R346" i="3" s="1"/>
  <c r="P348" i="3"/>
  <c r="P347" i="3"/>
  <c r="P346" i="3"/>
  <c r="BK348" i="3"/>
  <c r="BK347" i="3" s="1"/>
  <c r="J348" i="3"/>
  <c r="BE348" i="3"/>
  <c r="BI344" i="3"/>
  <c r="BH344" i="3"/>
  <c r="BG344" i="3"/>
  <c r="BF344" i="3"/>
  <c r="T344" i="3"/>
  <c r="R344" i="3"/>
  <c r="P344" i="3"/>
  <c r="BK344" i="3"/>
  <c r="J344" i="3"/>
  <c r="BE344" i="3" s="1"/>
  <c r="BI341" i="3"/>
  <c r="BH341" i="3"/>
  <c r="BG341" i="3"/>
  <c r="BF341" i="3"/>
  <c r="T341" i="3"/>
  <c r="R341" i="3"/>
  <c r="P341" i="3"/>
  <c r="BK341" i="3"/>
  <c r="J341" i="3"/>
  <c r="BE341" i="3" s="1"/>
  <c r="BI339" i="3"/>
  <c r="BH339" i="3"/>
  <c r="BG339" i="3"/>
  <c r="BF339" i="3"/>
  <c r="T339" i="3"/>
  <c r="R339" i="3"/>
  <c r="R338" i="3" s="1"/>
  <c r="P339" i="3"/>
  <c r="P338" i="3"/>
  <c r="BK339" i="3"/>
  <c r="BK338" i="3" s="1"/>
  <c r="J338" i="3" s="1"/>
  <c r="J62" i="3" s="1"/>
  <c r="J339" i="3"/>
  <c r="BE339" i="3" s="1"/>
  <c r="BI335" i="3"/>
  <c r="BH335" i="3"/>
  <c r="BG335" i="3"/>
  <c r="BF335" i="3"/>
  <c r="T335" i="3"/>
  <c r="R335" i="3"/>
  <c r="P335" i="3"/>
  <c r="BK335" i="3"/>
  <c r="J335" i="3"/>
  <c r="BE335" i="3"/>
  <c r="BI332" i="3"/>
  <c r="BH332" i="3"/>
  <c r="BG332" i="3"/>
  <c r="BF332" i="3"/>
  <c r="T332" i="3"/>
  <c r="R332" i="3"/>
  <c r="P332" i="3"/>
  <c r="BK332" i="3"/>
  <c r="J332" i="3"/>
  <c r="BE332" i="3"/>
  <c r="BI330" i="3"/>
  <c r="BH330" i="3"/>
  <c r="BG330" i="3"/>
  <c r="BF330" i="3"/>
  <c r="T330" i="3"/>
  <c r="R330" i="3"/>
  <c r="P330" i="3"/>
  <c r="BK330" i="3"/>
  <c r="J330" i="3"/>
  <c r="BE330" i="3" s="1"/>
  <c r="BI327" i="3"/>
  <c r="BH327" i="3"/>
  <c r="BG327" i="3"/>
  <c r="BF327" i="3"/>
  <c r="T327" i="3"/>
  <c r="R327" i="3"/>
  <c r="P327" i="3"/>
  <c r="BK327" i="3"/>
  <c r="J327" i="3"/>
  <c r="BE327" i="3" s="1"/>
  <c r="BI324" i="3"/>
  <c r="BH324" i="3"/>
  <c r="BG324" i="3"/>
  <c r="BF324" i="3"/>
  <c r="T324" i="3"/>
  <c r="R324" i="3"/>
  <c r="P324" i="3"/>
  <c r="BK324" i="3"/>
  <c r="J324" i="3"/>
  <c r="BE324" i="3"/>
  <c r="BI321" i="3"/>
  <c r="BH321" i="3"/>
  <c r="BG321" i="3"/>
  <c r="BF321" i="3"/>
  <c r="T321" i="3"/>
  <c r="R321" i="3"/>
  <c r="P321" i="3"/>
  <c r="BK321" i="3"/>
  <c r="J321" i="3"/>
  <c r="BE321" i="3"/>
  <c r="BI319" i="3"/>
  <c r="BH319" i="3"/>
  <c r="BG319" i="3"/>
  <c r="BF319" i="3"/>
  <c r="T319" i="3"/>
  <c r="R319" i="3"/>
  <c r="P319" i="3"/>
  <c r="BK319" i="3"/>
  <c r="J319" i="3"/>
  <c r="BE319" i="3" s="1"/>
  <c r="BI316" i="3"/>
  <c r="BH316" i="3"/>
  <c r="BG316" i="3"/>
  <c r="BF316" i="3"/>
  <c r="T316" i="3"/>
  <c r="R316" i="3"/>
  <c r="P316" i="3"/>
  <c r="BK316" i="3"/>
  <c r="J316" i="3"/>
  <c r="BE316" i="3"/>
  <c r="BI314" i="3"/>
  <c r="BH314" i="3"/>
  <c r="BG314" i="3"/>
  <c r="BF314" i="3"/>
  <c r="T314" i="3"/>
  <c r="R314" i="3"/>
  <c r="P314" i="3"/>
  <c r="BK314" i="3"/>
  <c r="J314" i="3"/>
  <c r="BE314" i="3"/>
  <c r="BI311" i="3"/>
  <c r="BH311" i="3"/>
  <c r="BG311" i="3"/>
  <c r="BF311" i="3"/>
  <c r="T311" i="3"/>
  <c r="R311" i="3"/>
  <c r="P311" i="3"/>
  <c r="BK311" i="3"/>
  <c r="J311" i="3"/>
  <c r="BE311" i="3" s="1"/>
  <c r="BI309" i="3"/>
  <c r="BH309" i="3"/>
  <c r="BG309" i="3"/>
  <c r="BF309" i="3"/>
  <c r="T309" i="3"/>
  <c r="R309" i="3"/>
  <c r="P309" i="3"/>
  <c r="BK309" i="3"/>
  <c r="J309" i="3"/>
  <c r="BE309" i="3" s="1"/>
  <c r="BI306" i="3"/>
  <c r="BH306" i="3"/>
  <c r="BG306" i="3"/>
  <c r="BF306" i="3"/>
  <c r="T306" i="3"/>
  <c r="R306" i="3"/>
  <c r="P306" i="3"/>
  <c r="BK306" i="3"/>
  <c r="J306" i="3"/>
  <c r="BE306" i="3"/>
  <c r="BI303" i="3"/>
  <c r="BH303" i="3"/>
  <c r="BG303" i="3"/>
  <c r="BF303" i="3"/>
  <c r="T303" i="3"/>
  <c r="R303" i="3"/>
  <c r="P303" i="3"/>
  <c r="BK303" i="3"/>
  <c r="J303" i="3"/>
  <c r="BE303" i="3"/>
  <c r="BI300" i="3"/>
  <c r="BH300" i="3"/>
  <c r="BG300" i="3"/>
  <c r="BF300" i="3"/>
  <c r="T300" i="3"/>
  <c r="R300" i="3"/>
  <c r="P300" i="3"/>
  <c r="BK300" i="3"/>
  <c r="J300" i="3"/>
  <c r="BE300" i="3"/>
  <c r="BI297" i="3"/>
  <c r="BH297" i="3"/>
  <c r="BG297" i="3"/>
  <c r="BF297" i="3"/>
  <c r="T297" i="3"/>
  <c r="R297" i="3"/>
  <c r="P297" i="3"/>
  <c r="BK297" i="3"/>
  <c r="J297" i="3"/>
  <c r="BE297" i="3" s="1"/>
  <c r="BI294" i="3"/>
  <c r="BH294" i="3"/>
  <c r="BG294" i="3"/>
  <c r="BF294" i="3"/>
  <c r="T294" i="3"/>
  <c r="R294" i="3"/>
  <c r="P294" i="3"/>
  <c r="BK294" i="3"/>
  <c r="J294" i="3"/>
  <c r="BE294" i="3"/>
  <c r="BI293" i="3"/>
  <c r="BH293" i="3"/>
  <c r="BG293" i="3"/>
  <c r="BF293" i="3"/>
  <c r="T293" i="3"/>
  <c r="R293" i="3"/>
  <c r="P293" i="3"/>
  <c r="BK293" i="3"/>
  <c r="J293" i="3"/>
  <c r="BE293" i="3"/>
  <c r="BI290" i="3"/>
  <c r="BH290" i="3"/>
  <c r="BG290" i="3"/>
  <c r="BF290" i="3"/>
  <c r="T290" i="3"/>
  <c r="R290" i="3"/>
  <c r="P290" i="3"/>
  <c r="BK290" i="3"/>
  <c r="J290" i="3"/>
  <c r="BE290" i="3"/>
  <c r="BI289" i="3"/>
  <c r="BH289" i="3"/>
  <c r="BG289" i="3"/>
  <c r="BF289" i="3"/>
  <c r="T289" i="3"/>
  <c r="R289" i="3"/>
  <c r="P289" i="3"/>
  <c r="BK289" i="3"/>
  <c r="J289" i="3"/>
  <c r="BE289" i="3" s="1"/>
  <c r="BI286" i="3"/>
  <c r="BH286" i="3"/>
  <c r="BG286" i="3"/>
  <c r="BF286" i="3"/>
  <c r="T286" i="3"/>
  <c r="R286" i="3"/>
  <c r="P286" i="3"/>
  <c r="BK286" i="3"/>
  <c r="J286" i="3"/>
  <c r="BE286" i="3"/>
  <c r="BI285" i="3"/>
  <c r="BH285" i="3"/>
  <c r="BG285" i="3"/>
  <c r="BF285" i="3"/>
  <c r="T285" i="3"/>
  <c r="R285" i="3"/>
  <c r="P285" i="3"/>
  <c r="BK285" i="3"/>
  <c r="J285" i="3"/>
  <c r="BE285" i="3"/>
  <c r="BI282" i="3"/>
  <c r="BH282" i="3"/>
  <c r="BG282" i="3"/>
  <c r="BF282" i="3"/>
  <c r="T282" i="3"/>
  <c r="R282" i="3"/>
  <c r="P282" i="3"/>
  <c r="BK282" i="3"/>
  <c r="BK278" i="3" s="1"/>
  <c r="J278" i="3" s="1"/>
  <c r="J61" i="3" s="1"/>
  <c r="J282" i="3"/>
  <c r="BE282" i="3" s="1"/>
  <c r="BI279" i="3"/>
  <c r="BH279" i="3"/>
  <c r="BG279" i="3"/>
  <c r="BF279" i="3"/>
  <c r="T279" i="3"/>
  <c r="T278" i="3"/>
  <c r="R279" i="3"/>
  <c r="R278" i="3" s="1"/>
  <c r="P279" i="3"/>
  <c r="BK279" i="3"/>
  <c r="J279" i="3"/>
  <c r="BE279" i="3"/>
  <c r="BI275" i="3"/>
  <c r="BH275" i="3"/>
  <c r="BG275" i="3"/>
  <c r="BF275" i="3"/>
  <c r="T275" i="3"/>
  <c r="R275" i="3"/>
  <c r="P275" i="3"/>
  <c r="BK275" i="3"/>
  <c r="BK268" i="3" s="1"/>
  <c r="J268" i="3" s="1"/>
  <c r="J60" i="3" s="1"/>
  <c r="J275" i="3"/>
  <c r="BE275" i="3" s="1"/>
  <c r="BI272" i="3"/>
  <c r="BH272" i="3"/>
  <c r="BG272" i="3"/>
  <c r="BF272" i="3"/>
  <c r="T272" i="3"/>
  <c r="R272" i="3"/>
  <c r="R268" i="3" s="1"/>
  <c r="P272" i="3"/>
  <c r="P268" i="3" s="1"/>
  <c r="BK272" i="3"/>
  <c r="J272" i="3"/>
  <c r="BE272" i="3"/>
  <c r="BI269" i="3"/>
  <c r="BH269" i="3"/>
  <c r="BG269" i="3"/>
  <c r="BF269" i="3"/>
  <c r="T269" i="3"/>
  <c r="T268" i="3" s="1"/>
  <c r="R269" i="3"/>
  <c r="P269" i="3"/>
  <c r="BK269" i="3"/>
  <c r="J269" i="3"/>
  <c r="BE269" i="3" s="1"/>
  <c r="BI266" i="3"/>
  <c r="BH266" i="3"/>
  <c r="BG266" i="3"/>
  <c r="BF266" i="3"/>
  <c r="T266" i="3"/>
  <c r="R266" i="3"/>
  <c r="P266" i="3"/>
  <c r="BK266" i="3"/>
  <c r="J266" i="3"/>
  <c r="BE266" i="3"/>
  <c r="BI263" i="3"/>
  <c r="BH263" i="3"/>
  <c r="BG263" i="3"/>
  <c r="BF263" i="3"/>
  <c r="T263" i="3"/>
  <c r="R263" i="3"/>
  <c r="P263" i="3"/>
  <c r="BK263" i="3"/>
  <c r="J263" i="3"/>
  <c r="BE263" i="3" s="1"/>
  <c r="BI260" i="3"/>
  <c r="BH260" i="3"/>
  <c r="BG260" i="3"/>
  <c r="BF260" i="3"/>
  <c r="T260" i="3"/>
  <c r="R260" i="3"/>
  <c r="P260" i="3"/>
  <c r="BK260" i="3"/>
  <c r="J260" i="3"/>
  <c r="BE260" i="3" s="1"/>
  <c r="BI251" i="3"/>
  <c r="BH251" i="3"/>
  <c r="BG251" i="3"/>
  <c r="BF251" i="3"/>
  <c r="T251" i="3"/>
  <c r="R251" i="3"/>
  <c r="P251" i="3"/>
  <c r="BK251" i="3"/>
  <c r="J251" i="3"/>
  <c r="BE251" i="3"/>
  <c r="BI242" i="3"/>
  <c r="BH242" i="3"/>
  <c r="BG242" i="3"/>
  <c r="BF242" i="3"/>
  <c r="T242" i="3"/>
  <c r="R242" i="3"/>
  <c r="P242" i="3"/>
  <c r="BK242" i="3"/>
  <c r="J242" i="3"/>
  <c r="BE242" i="3"/>
  <c r="BI238" i="3"/>
  <c r="BH238" i="3"/>
  <c r="BG238" i="3"/>
  <c r="BF238" i="3"/>
  <c r="T238" i="3"/>
  <c r="R238" i="3"/>
  <c r="P238" i="3"/>
  <c r="BK238" i="3"/>
  <c r="J238" i="3"/>
  <c r="BE238" i="3" s="1"/>
  <c r="BI235" i="3"/>
  <c r="BH235" i="3"/>
  <c r="BG235" i="3"/>
  <c r="BF235" i="3"/>
  <c r="T235" i="3"/>
  <c r="R235" i="3"/>
  <c r="P235" i="3"/>
  <c r="BK235" i="3"/>
  <c r="J235" i="3"/>
  <c r="BE235" i="3" s="1"/>
  <c r="BI227" i="3"/>
  <c r="BH227" i="3"/>
  <c r="BG227" i="3"/>
  <c r="BF227" i="3"/>
  <c r="T227" i="3"/>
  <c r="R227" i="3"/>
  <c r="P227" i="3"/>
  <c r="BK227" i="3"/>
  <c r="J227" i="3"/>
  <c r="BE227" i="3"/>
  <c r="BI219" i="3"/>
  <c r="BH219" i="3"/>
  <c r="BG219" i="3"/>
  <c r="BF219" i="3"/>
  <c r="T219" i="3"/>
  <c r="R219" i="3"/>
  <c r="P219" i="3"/>
  <c r="BK219" i="3"/>
  <c r="J219" i="3"/>
  <c r="BE219" i="3"/>
  <c r="BI217" i="3"/>
  <c r="BH217" i="3"/>
  <c r="BG217" i="3"/>
  <c r="BF217" i="3"/>
  <c r="T217" i="3"/>
  <c r="R217" i="3"/>
  <c r="P217" i="3"/>
  <c r="BK217" i="3"/>
  <c r="J217" i="3"/>
  <c r="BE217" i="3"/>
  <c r="BI213" i="3"/>
  <c r="BH213" i="3"/>
  <c r="BG213" i="3"/>
  <c r="BF213" i="3"/>
  <c r="T213" i="3"/>
  <c r="R213" i="3"/>
  <c r="P213" i="3"/>
  <c r="BK213" i="3"/>
  <c r="J213" i="3"/>
  <c r="BE213" i="3" s="1"/>
  <c r="BI206" i="3"/>
  <c r="BH206" i="3"/>
  <c r="BG206" i="3"/>
  <c r="BF206" i="3"/>
  <c r="T206" i="3"/>
  <c r="R206" i="3"/>
  <c r="P206" i="3"/>
  <c r="BK206" i="3"/>
  <c r="J206" i="3"/>
  <c r="BE206" i="3"/>
  <c r="BI199" i="3"/>
  <c r="BH199" i="3"/>
  <c r="BG199" i="3"/>
  <c r="BF199" i="3"/>
  <c r="T199" i="3"/>
  <c r="R199" i="3"/>
  <c r="P199" i="3"/>
  <c r="BK199" i="3"/>
  <c r="J199" i="3"/>
  <c r="BE199" i="3"/>
  <c r="BI195" i="3"/>
  <c r="BH195" i="3"/>
  <c r="BG195" i="3"/>
  <c r="BF195" i="3"/>
  <c r="T195" i="3"/>
  <c r="R195" i="3"/>
  <c r="P195" i="3"/>
  <c r="BK195" i="3"/>
  <c r="J195" i="3"/>
  <c r="BE195" i="3"/>
  <c r="BI191" i="3"/>
  <c r="BH191" i="3"/>
  <c r="BG191" i="3"/>
  <c r="BF191" i="3"/>
  <c r="T191" i="3"/>
  <c r="R191" i="3"/>
  <c r="P191" i="3"/>
  <c r="BK191" i="3"/>
  <c r="J191" i="3"/>
  <c r="BE191" i="3" s="1"/>
  <c r="BI187" i="3"/>
  <c r="BH187" i="3"/>
  <c r="BG187" i="3"/>
  <c r="BF187" i="3"/>
  <c r="T187" i="3"/>
  <c r="R187" i="3"/>
  <c r="P187" i="3"/>
  <c r="BK187" i="3"/>
  <c r="J187" i="3"/>
  <c r="BE187" i="3"/>
  <c r="BI183" i="3"/>
  <c r="BH183" i="3"/>
  <c r="BG183" i="3"/>
  <c r="BF183" i="3"/>
  <c r="T183" i="3"/>
  <c r="R183" i="3"/>
  <c r="P183" i="3"/>
  <c r="BK183" i="3"/>
  <c r="J183" i="3"/>
  <c r="BE183" i="3"/>
  <c r="BI180" i="3"/>
  <c r="BH180" i="3"/>
  <c r="BG180" i="3"/>
  <c r="BF180" i="3"/>
  <c r="T180" i="3"/>
  <c r="R180" i="3"/>
  <c r="P180" i="3"/>
  <c r="BK180" i="3"/>
  <c r="J180" i="3"/>
  <c r="BE180" i="3"/>
  <c r="BI173" i="3"/>
  <c r="BH173" i="3"/>
  <c r="BG173" i="3"/>
  <c r="BF173" i="3"/>
  <c r="T173" i="3"/>
  <c r="R173" i="3"/>
  <c r="P173" i="3"/>
  <c r="BK173" i="3"/>
  <c r="J173" i="3"/>
  <c r="BE173" i="3" s="1"/>
  <c r="BI167" i="3"/>
  <c r="BH167" i="3"/>
  <c r="BG167" i="3"/>
  <c r="BF167" i="3"/>
  <c r="T167" i="3"/>
  <c r="R167" i="3"/>
  <c r="P167" i="3"/>
  <c r="BK167" i="3"/>
  <c r="J167" i="3"/>
  <c r="BE167" i="3"/>
  <c r="BI165" i="3"/>
  <c r="BH165" i="3"/>
  <c r="BG165" i="3"/>
  <c r="BF165" i="3"/>
  <c r="T165" i="3"/>
  <c r="T155" i="3" s="1"/>
  <c r="R165" i="3"/>
  <c r="P165" i="3"/>
  <c r="BK165" i="3"/>
  <c r="J165" i="3"/>
  <c r="BE165" i="3"/>
  <c r="BI163" i="3"/>
  <c r="BH163" i="3"/>
  <c r="BG163" i="3"/>
  <c r="BF163" i="3"/>
  <c r="T163" i="3"/>
  <c r="R163" i="3"/>
  <c r="P163" i="3"/>
  <c r="BK163" i="3"/>
  <c r="J163" i="3"/>
  <c r="BE163" i="3" s="1"/>
  <c r="BI158" i="3"/>
  <c r="BH158" i="3"/>
  <c r="BG158" i="3"/>
  <c r="BF158" i="3"/>
  <c r="T158" i="3"/>
  <c r="R158" i="3"/>
  <c r="P158" i="3"/>
  <c r="BK158" i="3"/>
  <c r="J158" i="3"/>
  <c r="BE158" i="3" s="1"/>
  <c r="BI156" i="3"/>
  <c r="BH156" i="3"/>
  <c r="BG156" i="3"/>
  <c r="BF156" i="3"/>
  <c r="T156" i="3"/>
  <c r="R156" i="3"/>
  <c r="P156" i="3"/>
  <c r="BK156" i="3"/>
  <c r="BK155" i="3"/>
  <c r="J155" i="3" s="1"/>
  <c r="J59" i="3" s="1"/>
  <c r="J156" i="3"/>
  <c r="BE156" i="3"/>
  <c r="BI152" i="3"/>
  <c r="BH152" i="3"/>
  <c r="BG152" i="3"/>
  <c r="BF152" i="3"/>
  <c r="T152" i="3"/>
  <c r="R152" i="3"/>
  <c r="P152" i="3"/>
  <c r="BK152" i="3"/>
  <c r="J152" i="3"/>
  <c r="BE152" i="3"/>
  <c r="BI149" i="3"/>
  <c r="BH149" i="3"/>
  <c r="BG149" i="3"/>
  <c r="BF149" i="3"/>
  <c r="T149" i="3"/>
  <c r="R149" i="3"/>
  <c r="P149" i="3"/>
  <c r="BK149" i="3"/>
  <c r="J149" i="3"/>
  <c r="BE149" i="3"/>
  <c r="BI145" i="3"/>
  <c r="BH145" i="3"/>
  <c r="BG145" i="3"/>
  <c r="BF145" i="3"/>
  <c r="T145" i="3"/>
  <c r="R145" i="3"/>
  <c r="P145" i="3"/>
  <c r="BK145" i="3"/>
  <c r="J145" i="3"/>
  <c r="BE145" i="3" s="1"/>
  <c r="BI143" i="3"/>
  <c r="BH143" i="3"/>
  <c r="BG143" i="3"/>
  <c r="BF143" i="3"/>
  <c r="T143" i="3"/>
  <c r="R143" i="3"/>
  <c r="P143" i="3"/>
  <c r="BK143" i="3"/>
  <c r="J143" i="3"/>
  <c r="BE143" i="3" s="1"/>
  <c r="BI140" i="3"/>
  <c r="BH140" i="3"/>
  <c r="BG140" i="3"/>
  <c r="BF140" i="3"/>
  <c r="T140" i="3"/>
  <c r="R140" i="3"/>
  <c r="P140" i="3"/>
  <c r="BK140" i="3"/>
  <c r="J140" i="3"/>
  <c r="BE140" i="3"/>
  <c r="BI137" i="3"/>
  <c r="BH137" i="3"/>
  <c r="BG137" i="3"/>
  <c r="BF137" i="3"/>
  <c r="T137" i="3"/>
  <c r="R137" i="3"/>
  <c r="P137" i="3"/>
  <c r="BK137" i="3"/>
  <c r="J137" i="3"/>
  <c r="BE137" i="3"/>
  <c r="BI133" i="3"/>
  <c r="BH133" i="3"/>
  <c r="BG133" i="3"/>
  <c r="BF133" i="3"/>
  <c r="T133" i="3"/>
  <c r="R133" i="3"/>
  <c r="P133" i="3"/>
  <c r="BK133" i="3"/>
  <c r="J133" i="3"/>
  <c r="BE133" i="3"/>
  <c r="BI129" i="3"/>
  <c r="BH129" i="3"/>
  <c r="BG129" i="3"/>
  <c r="BF129" i="3"/>
  <c r="T129" i="3"/>
  <c r="R129" i="3"/>
  <c r="P129" i="3"/>
  <c r="BK129" i="3"/>
  <c r="J129" i="3"/>
  <c r="BE129" i="3" s="1"/>
  <c r="BI126" i="3"/>
  <c r="BH126" i="3"/>
  <c r="BG126" i="3"/>
  <c r="BF126" i="3"/>
  <c r="T126" i="3"/>
  <c r="R126" i="3"/>
  <c r="P126" i="3"/>
  <c r="P86" i="3" s="1"/>
  <c r="BK126" i="3"/>
  <c r="J126" i="3"/>
  <c r="BE126" i="3"/>
  <c r="BI122" i="3"/>
  <c r="BH122" i="3"/>
  <c r="BG122" i="3"/>
  <c r="BF122" i="3"/>
  <c r="T122" i="3"/>
  <c r="R122" i="3"/>
  <c r="P122" i="3"/>
  <c r="BK122" i="3"/>
  <c r="J122" i="3"/>
  <c r="BE122" i="3"/>
  <c r="BI119" i="3"/>
  <c r="BH119" i="3"/>
  <c r="BG119" i="3"/>
  <c r="BF119" i="3"/>
  <c r="T119" i="3"/>
  <c r="R119" i="3"/>
  <c r="P119" i="3"/>
  <c r="BK119" i="3"/>
  <c r="J119" i="3"/>
  <c r="BE119" i="3"/>
  <c r="BI115" i="3"/>
  <c r="BH115" i="3"/>
  <c r="BG115" i="3"/>
  <c r="BF115" i="3"/>
  <c r="T115" i="3"/>
  <c r="R115" i="3"/>
  <c r="P115" i="3"/>
  <c r="BK115" i="3"/>
  <c r="J115" i="3"/>
  <c r="BE115" i="3" s="1"/>
  <c r="BI111" i="3"/>
  <c r="BH111" i="3"/>
  <c r="BG111" i="3"/>
  <c r="BF111" i="3"/>
  <c r="T111" i="3"/>
  <c r="R111" i="3"/>
  <c r="P111" i="3"/>
  <c r="BK111" i="3"/>
  <c r="J111" i="3"/>
  <c r="BE111" i="3"/>
  <c r="BI107" i="3"/>
  <c r="BH107" i="3"/>
  <c r="BG107" i="3"/>
  <c r="BF107" i="3"/>
  <c r="J31" i="3" s="1"/>
  <c r="AW54" i="1" s="1"/>
  <c r="T107" i="3"/>
  <c r="R107" i="3"/>
  <c r="P107" i="3"/>
  <c r="BK107" i="3"/>
  <c r="J107" i="3"/>
  <c r="BE107" i="3"/>
  <c r="BI105" i="3"/>
  <c r="BH105" i="3"/>
  <c r="BG105" i="3"/>
  <c r="BF105" i="3"/>
  <c r="T105" i="3"/>
  <c r="R105" i="3"/>
  <c r="P105" i="3"/>
  <c r="BK105" i="3"/>
  <c r="J105" i="3"/>
  <c r="BE105" i="3"/>
  <c r="BI98" i="3"/>
  <c r="BH98" i="3"/>
  <c r="BG98" i="3"/>
  <c r="BF98" i="3"/>
  <c r="T98" i="3"/>
  <c r="R98" i="3"/>
  <c r="P98" i="3"/>
  <c r="BK98" i="3"/>
  <c r="J98" i="3"/>
  <c r="BE98" i="3" s="1"/>
  <c r="BI95" i="3"/>
  <c r="BH95" i="3"/>
  <c r="BG95" i="3"/>
  <c r="BF95" i="3"/>
  <c r="T95" i="3"/>
  <c r="R95" i="3"/>
  <c r="P95" i="3"/>
  <c r="BK95" i="3"/>
  <c r="J95" i="3"/>
  <c r="BE95" i="3"/>
  <c r="BI91" i="3"/>
  <c r="BH91" i="3"/>
  <c r="BG91" i="3"/>
  <c r="F32" i="3" s="1"/>
  <c r="BB54" i="1" s="1"/>
  <c r="BF91" i="3"/>
  <c r="T91" i="3"/>
  <c r="R91" i="3"/>
  <c r="R86" i="3" s="1"/>
  <c r="P91" i="3"/>
  <c r="BK91" i="3"/>
  <c r="J91" i="3"/>
  <c r="BE91" i="3"/>
  <c r="BI87" i="3"/>
  <c r="F34" i="3" s="1"/>
  <c r="BD54" i="1" s="1"/>
  <c r="BH87" i="3"/>
  <c r="BG87" i="3"/>
  <c r="BF87" i="3"/>
  <c r="T87" i="3"/>
  <c r="T86" i="3"/>
  <c r="R87" i="3"/>
  <c r="P87" i="3"/>
  <c r="BK87" i="3"/>
  <c r="J87" i="3"/>
  <c r="BE87" i="3" s="1"/>
  <c r="J80" i="3"/>
  <c r="F80" i="3"/>
  <c r="F78" i="3"/>
  <c r="E76" i="3"/>
  <c r="J51" i="3"/>
  <c r="F51" i="3"/>
  <c r="F49" i="3"/>
  <c r="E47" i="3"/>
  <c r="J18" i="3"/>
  <c r="E18" i="3"/>
  <c r="F81" i="3"/>
  <c r="F52" i="3"/>
  <c r="J17" i="3"/>
  <c r="J12" i="3"/>
  <c r="J78" i="3"/>
  <c r="J49" i="3"/>
  <c r="E7" i="3"/>
  <c r="E74" i="3" s="1"/>
  <c r="AY52" i="1"/>
  <c r="AX52" i="1"/>
  <c r="BI142" i="2"/>
  <c r="BH142" i="2"/>
  <c r="BG142" i="2"/>
  <c r="BF142" i="2"/>
  <c r="T142" i="2"/>
  <c r="R142" i="2"/>
  <c r="P142" i="2"/>
  <c r="BK142" i="2"/>
  <c r="J142" i="2"/>
  <c r="BE142" i="2"/>
  <c r="BI140" i="2"/>
  <c r="BH140" i="2"/>
  <c r="BG140" i="2"/>
  <c r="BF140" i="2"/>
  <c r="T140" i="2"/>
  <c r="R140" i="2"/>
  <c r="P140" i="2"/>
  <c r="BK140" i="2"/>
  <c r="J140" i="2"/>
  <c r="BE140" i="2" s="1"/>
  <c r="BI137" i="2"/>
  <c r="BH137" i="2"/>
  <c r="BG137" i="2"/>
  <c r="BF137" i="2"/>
  <c r="T137" i="2"/>
  <c r="R137" i="2"/>
  <c r="R134" i="2" s="1"/>
  <c r="P137" i="2"/>
  <c r="BK137" i="2"/>
  <c r="J137" i="2"/>
  <c r="BE137" i="2"/>
  <c r="BI135" i="2"/>
  <c r="BH135" i="2"/>
  <c r="BG135" i="2"/>
  <c r="BF135" i="2"/>
  <c r="T135" i="2"/>
  <c r="T134" i="2" s="1"/>
  <c r="R135" i="2"/>
  <c r="P135" i="2"/>
  <c r="P134" i="2" s="1"/>
  <c r="BK135" i="2"/>
  <c r="BK134" i="2"/>
  <c r="J134" i="2"/>
  <c r="J60" i="2" s="1"/>
  <c r="J135" i="2"/>
  <c r="BE135" i="2" s="1"/>
  <c r="BI131" i="2"/>
  <c r="BH131" i="2"/>
  <c r="BG131" i="2"/>
  <c r="BF131" i="2"/>
  <c r="T131" i="2"/>
  <c r="R131" i="2"/>
  <c r="P131" i="2"/>
  <c r="BK131" i="2"/>
  <c r="J131" i="2"/>
  <c r="BE131" i="2" s="1"/>
  <c r="BI128" i="2"/>
  <c r="BH128" i="2"/>
  <c r="BG128" i="2"/>
  <c r="BF128" i="2"/>
  <c r="T128" i="2"/>
  <c r="R128" i="2"/>
  <c r="P128" i="2"/>
  <c r="BK128" i="2"/>
  <c r="J128" i="2"/>
  <c r="BE128" i="2"/>
  <c r="BI125" i="2"/>
  <c r="BH125" i="2"/>
  <c r="BG125" i="2"/>
  <c r="BF125" i="2"/>
  <c r="T125" i="2"/>
  <c r="R125" i="2"/>
  <c r="P125" i="2"/>
  <c r="BK125" i="2"/>
  <c r="J125" i="2"/>
  <c r="BE125" i="2" s="1"/>
  <c r="BI122" i="2"/>
  <c r="BH122" i="2"/>
  <c r="BG122" i="2"/>
  <c r="BF122" i="2"/>
  <c r="T122" i="2"/>
  <c r="R122" i="2"/>
  <c r="P122" i="2"/>
  <c r="BK122" i="2"/>
  <c r="J122" i="2"/>
  <c r="BE122" i="2"/>
  <c r="BI119" i="2"/>
  <c r="BH119" i="2"/>
  <c r="BG119" i="2"/>
  <c r="BF119" i="2"/>
  <c r="T119" i="2"/>
  <c r="T109" i="2" s="1"/>
  <c r="R119" i="2"/>
  <c r="P119" i="2"/>
  <c r="BK119" i="2"/>
  <c r="J119" i="2"/>
  <c r="BE119" i="2" s="1"/>
  <c r="BI116" i="2"/>
  <c r="BH116" i="2"/>
  <c r="BG116" i="2"/>
  <c r="BF116" i="2"/>
  <c r="T116" i="2"/>
  <c r="R116" i="2"/>
  <c r="P116" i="2"/>
  <c r="BK116" i="2"/>
  <c r="J116" i="2"/>
  <c r="BE116" i="2"/>
  <c r="BI113" i="2"/>
  <c r="BH113" i="2"/>
  <c r="BG113" i="2"/>
  <c r="BF113" i="2"/>
  <c r="T113" i="2"/>
  <c r="R113" i="2"/>
  <c r="P113" i="2"/>
  <c r="P109" i="2" s="1"/>
  <c r="BK113" i="2"/>
  <c r="J113" i="2"/>
  <c r="BE113" i="2" s="1"/>
  <c r="BI110" i="2"/>
  <c r="BH110" i="2"/>
  <c r="BG110" i="2"/>
  <c r="BF110" i="2"/>
  <c r="T110" i="2"/>
  <c r="R110" i="2"/>
  <c r="R109" i="2" s="1"/>
  <c r="P110" i="2"/>
  <c r="BK110" i="2"/>
  <c r="BK109" i="2" s="1"/>
  <c r="J109" i="2" s="1"/>
  <c r="J59" i="2" s="1"/>
  <c r="J110" i="2"/>
  <c r="BE110" i="2"/>
  <c r="BI106" i="2"/>
  <c r="BH106" i="2"/>
  <c r="BG106" i="2"/>
  <c r="BF106" i="2"/>
  <c r="T106" i="2"/>
  <c r="R106" i="2"/>
  <c r="P106" i="2"/>
  <c r="BK106" i="2"/>
  <c r="J106" i="2"/>
  <c r="BE106" i="2"/>
  <c r="BI103" i="2"/>
  <c r="BH103" i="2"/>
  <c r="BG103" i="2"/>
  <c r="BF103" i="2"/>
  <c r="T103" i="2"/>
  <c r="R103" i="2"/>
  <c r="P103" i="2"/>
  <c r="BK103" i="2"/>
  <c r="J103" i="2"/>
  <c r="BE103" i="2" s="1"/>
  <c r="BI100" i="2"/>
  <c r="BH100" i="2"/>
  <c r="BG100" i="2"/>
  <c r="BF100" i="2"/>
  <c r="T100" i="2"/>
  <c r="R100" i="2"/>
  <c r="P100" i="2"/>
  <c r="BK100" i="2"/>
  <c r="J100" i="2"/>
  <c r="BE100" i="2"/>
  <c r="BI97" i="2"/>
  <c r="BH97" i="2"/>
  <c r="BG97" i="2"/>
  <c r="BF97" i="2"/>
  <c r="T97" i="2"/>
  <c r="R97" i="2"/>
  <c r="P97" i="2"/>
  <c r="BK97" i="2"/>
  <c r="BK82" i="2" s="1"/>
  <c r="J97" i="2"/>
  <c r="BE97" i="2" s="1"/>
  <c r="BI94" i="2"/>
  <c r="BH94" i="2"/>
  <c r="BG94" i="2"/>
  <c r="BF94" i="2"/>
  <c r="T94" i="2"/>
  <c r="R94" i="2"/>
  <c r="R82" i="2" s="1"/>
  <c r="P94" i="2"/>
  <c r="P82" i="2" s="1"/>
  <c r="P81" i="2" s="1"/>
  <c r="P80" i="2" s="1"/>
  <c r="AU52" i="1" s="1"/>
  <c r="BK94" i="2"/>
  <c r="J94" i="2"/>
  <c r="BE94" i="2"/>
  <c r="BI89" i="2"/>
  <c r="BH89" i="2"/>
  <c r="BG89" i="2"/>
  <c r="BF89" i="2"/>
  <c r="F31" i="2" s="1"/>
  <c r="BA52" i="1" s="1"/>
  <c r="T89" i="2"/>
  <c r="T82" i="2" s="1"/>
  <c r="R89" i="2"/>
  <c r="P89" i="2"/>
  <c r="BK89" i="2"/>
  <c r="J89" i="2"/>
  <c r="BE89" i="2" s="1"/>
  <c r="BI86" i="2"/>
  <c r="BH86" i="2"/>
  <c r="F33" i="2" s="1"/>
  <c r="BC52" i="1" s="1"/>
  <c r="BG86" i="2"/>
  <c r="F32" i="2" s="1"/>
  <c r="BB52" i="1" s="1"/>
  <c r="BF86" i="2"/>
  <c r="T86" i="2"/>
  <c r="R86" i="2"/>
  <c r="P86" i="2"/>
  <c r="BK86" i="2"/>
  <c r="J86" i="2"/>
  <c r="BE86" i="2"/>
  <c r="BI83" i="2"/>
  <c r="F34" i="2" s="1"/>
  <c r="BD52" i="1" s="1"/>
  <c r="BH83" i="2"/>
  <c r="BG83" i="2"/>
  <c r="BF83" i="2"/>
  <c r="J31" i="2" s="1"/>
  <c r="AW52" i="1" s="1"/>
  <c r="T83" i="2"/>
  <c r="R83" i="2"/>
  <c r="P83" i="2"/>
  <c r="BK83" i="2"/>
  <c r="J83" i="2"/>
  <c r="BE83" i="2"/>
  <c r="J76" i="2"/>
  <c r="F76" i="2"/>
  <c r="F74" i="2"/>
  <c r="E72" i="2"/>
  <c r="J51" i="2"/>
  <c r="F51" i="2"/>
  <c r="F49" i="2"/>
  <c r="E47" i="2"/>
  <c r="J18" i="2"/>
  <c r="E18" i="2"/>
  <c r="F52" i="2" s="1"/>
  <c r="F77" i="2"/>
  <c r="J17" i="2"/>
  <c r="J12" i="2"/>
  <c r="J74" i="2"/>
  <c r="J49" i="2"/>
  <c r="E7" i="2"/>
  <c r="E70" i="2"/>
  <c r="E45" i="2"/>
  <c r="AS53" i="1"/>
  <c r="AS51" i="1"/>
  <c r="L47" i="1"/>
  <c r="AM46" i="1"/>
  <c r="L46" i="1"/>
  <c r="AM44" i="1"/>
  <c r="L44" i="1"/>
  <c r="L42" i="1"/>
  <c r="L41" i="1"/>
  <c r="F30" i="2" l="1"/>
  <c r="AZ52" i="1" s="1"/>
  <c r="BK81" i="2"/>
  <c r="J82" i="2"/>
  <c r="J58" i="2" s="1"/>
  <c r="T85" i="3"/>
  <c r="T84" i="3" s="1"/>
  <c r="P85" i="3"/>
  <c r="P84" i="3" s="1"/>
  <c r="AU54" i="1" s="1"/>
  <c r="AU53" i="1" s="1"/>
  <c r="R85" i="3"/>
  <c r="R84" i="3" s="1"/>
  <c r="J30" i="3"/>
  <c r="AV54" i="1" s="1"/>
  <c r="AT54" i="1" s="1"/>
  <c r="J82" i="6"/>
  <c r="J58" i="6" s="1"/>
  <c r="T81" i="2"/>
  <c r="T80" i="2" s="1"/>
  <c r="F32" i="4"/>
  <c r="AZ55" i="1" s="1"/>
  <c r="J30" i="2"/>
  <c r="AV52" i="1" s="1"/>
  <c r="AT52" i="1" s="1"/>
  <c r="J32" i="4"/>
  <c r="AV55" i="1" s="1"/>
  <c r="BK85" i="5"/>
  <c r="J86" i="5"/>
  <c r="J62" i="5" s="1"/>
  <c r="R81" i="2"/>
  <c r="R80" i="2" s="1"/>
  <c r="BB53" i="1"/>
  <c r="AX53" i="1" s="1"/>
  <c r="BD53" i="1"/>
  <c r="BD51" i="1" s="1"/>
  <c r="W30" i="1" s="1"/>
  <c r="J347" i="3"/>
  <c r="J64" i="3" s="1"/>
  <c r="BK346" i="3"/>
  <c r="J346" i="3" s="1"/>
  <c r="J63" i="3" s="1"/>
  <c r="R86" i="7"/>
  <c r="J33" i="5"/>
  <c r="AW56" i="1" s="1"/>
  <c r="BK141" i="7"/>
  <c r="J141" i="7" s="1"/>
  <c r="J60" i="7" s="1"/>
  <c r="BK196" i="7"/>
  <c r="J196" i="7" s="1"/>
  <c r="J62" i="7" s="1"/>
  <c r="J30" i="8"/>
  <c r="AV59" i="1" s="1"/>
  <c r="F30" i="8"/>
  <c r="AZ59" i="1" s="1"/>
  <c r="F34" i="5"/>
  <c r="BB56" i="1" s="1"/>
  <c r="J30" i="6"/>
  <c r="AV57" i="1" s="1"/>
  <c r="AT57" i="1" s="1"/>
  <c r="F30" i="6"/>
  <c r="AZ57" i="1" s="1"/>
  <c r="E76" i="7"/>
  <c r="E45" i="7"/>
  <c r="J230" i="7"/>
  <c r="J66" i="7" s="1"/>
  <c r="BK229" i="7"/>
  <c r="J229" i="7" s="1"/>
  <c r="J65" i="7" s="1"/>
  <c r="F30" i="3"/>
  <c r="AZ54" i="1" s="1"/>
  <c r="AZ53" i="1" s="1"/>
  <c r="AV53" i="1" s="1"/>
  <c r="AT53" i="1" s="1"/>
  <c r="R155" i="3"/>
  <c r="T338" i="3"/>
  <c r="F34" i="7"/>
  <c r="BD58" i="1" s="1"/>
  <c r="T170" i="7"/>
  <c r="R80" i="8"/>
  <c r="F33" i="8"/>
  <c r="BC59" i="1" s="1"/>
  <c r="F33" i="3"/>
  <c r="BC54" i="1" s="1"/>
  <c r="J33" i="4"/>
  <c r="AW55" i="1" s="1"/>
  <c r="F33" i="4"/>
  <c r="BA55" i="1" s="1"/>
  <c r="R89" i="4"/>
  <c r="R88" i="4" s="1"/>
  <c r="P88" i="7"/>
  <c r="E45" i="3"/>
  <c r="BK86" i="3"/>
  <c r="F31" i="3"/>
  <c r="BA54" i="1" s="1"/>
  <c r="BA53" i="1" s="1"/>
  <c r="AW53" i="1" s="1"/>
  <c r="P278" i="3"/>
  <c r="F35" i="4"/>
  <c r="BC55" i="1" s="1"/>
  <c r="BK119" i="4"/>
  <c r="J119" i="4" s="1"/>
  <c r="J64" i="4" s="1"/>
  <c r="T86" i="5"/>
  <c r="T85" i="5" s="1"/>
  <c r="T84" i="5" s="1"/>
  <c r="BK213" i="6"/>
  <c r="J213" i="6" s="1"/>
  <c r="J59" i="6" s="1"/>
  <c r="J31" i="7"/>
  <c r="AW58" i="1" s="1"/>
  <c r="T122" i="7"/>
  <c r="T87" i="7" s="1"/>
  <c r="T86" i="7" s="1"/>
  <c r="F77" i="8"/>
  <c r="F52" i="8"/>
  <c r="J81" i="8"/>
  <c r="J57" i="8" s="1"/>
  <c r="BK80" i="8"/>
  <c r="J80" i="8" s="1"/>
  <c r="J32" i="5"/>
  <c r="AV56" i="1" s="1"/>
  <c r="F32" i="5"/>
  <c r="AZ56" i="1" s="1"/>
  <c r="P155" i="3"/>
  <c r="T119" i="4"/>
  <c r="T89" i="4" s="1"/>
  <c r="T88" i="4" s="1"/>
  <c r="J30" i="7"/>
  <c r="AV58" i="1" s="1"/>
  <c r="AT58" i="1" s="1"/>
  <c r="F30" i="7"/>
  <c r="AZ58" i="1" s="1"/>
  <c r="BK89" i="4"/>
  <c r="E72" i="5"/>
  <c r="E47" i="5"/>
  <c r="P82" i="6"/>
  <c r="F34" i="6"/>
  <c r="BD57" i="1" s="1"/>
  <c r="F32" i="6"/>
  <c r="BB57" i="1" s="1"/>
  <c r="P213" i="6"/>
  <c r="F32" i="7"/>
  <c r="BB58" i="1" s="1"/>
  <c r="BK122" i="7"/>
  <c r="P196" i="7"/>
  <c r="P91" i="8"/>
  <c r="P80" i="8" s="1"/>
  <c r="AU59" i="1" s="1"/>
  <c r="F36" i="5"/>
  <c r="BD56" i="1" s="1"/>
  <c r="E70" i="8"/>
  <c r="J31" i="8"/>
  <c r="AW59" i="1" s="1"/>
  <c r="F31" i="8"/>
  <c r="BA59" i="1" s="1"/>
  <c r="J53" i="4"/>
  <c r="F52" i="6"/>
  <c r="F56" i="5"/>
  <c r="F52" i="7"/>
  <c r="AT55" i="1" l="1"/>
  <c r="BC53" i="1"/>
  <c r="AT59" i="1"/>
  <c r="BK85" i="3"/>
  <c r="J86" i="3"/>
  <c r="J58" i="3" s="1"/>
  <c r="BA51" i="1"/>
  <c r="P81" i="6"/>
  <c r="P80" i="6" s="1"/>
  <c r="AU57" i="1" s="1"/>
  <c r="AU51" i="1" s="1"/>
  <c r="P87" i="7"/>
  <c r="P86" i="7" s="1"/>
  <c r="AU58" i="1" s="1"/>
  <c r="BB51" i="1"/>
  <c r="AT56" i="1"/>
  <c r="BK81" i="6"/>
  <c r="J81" i="2"/>
  <c r="J57" i="2" s="1"/>
  <c r="BK80" i="2"/>
  <c r="J80" i="2" s="1"/>
  <c r="J122" i="7"/>
  <c r="J59" i="7" s="1"/>
  <c r="BK87" i="7"/>
  <c r="BK88" i="4"/>
  <c r="J88" i="4" s="1"/>
  <c r="J89" i="4"/>
  <c r="J61" i="4" s="1"/>
  <c r="J56" i="8"/>
  <c r="J27" i="8"/>
  <c r="J85" i="5"/>
  <c r="J61" i="5" s="1"/>
  <c r="BK84" i="5"/>
  <c r="J84" i="5" s="1"/>
  <c r="AZ51" i="1"/>
  <c r="AV51" i="1" l="1"/>
  <c r="W26" i="1"/>
  <c r="J60" i="5"/>
  <c r="J29" i="5"/>
  <c r="BK84" i="3"/>
  <c r="J84" i="3" s="1"/>
  <c r="J85" i="3"/>
  <c r="J57" i="3" s="1"/>
  <c r="J87" i="7"/>
  <c r="J57" i="7" s="1"/>
  <c r="BK86" i="7"/>
  <c r="J86" i="7" s="1"/>
  <c r="AW51" i="1"/>
  <c r="AK27" i="1" s="1"/>
  <c r="W27" i="1"/>
  <c r="J56" i="2"/>
  <c r="J27" i="2"/>
  <c r="J81" i="6"/>
  <c r="J57" i="6" s="1"/>
  <c r="BK80" i="6"/>
  <c r="J80" i="6" s="1"/>
  <c r="AY53" i="1"/>
  <c r="BC51" i="1"/>
  <c r="J36" i="8"/>
  <c r="AG59" i="1"/>
  <c r="AN59" i="1" s="1"/>
  <c r="AX51" i="1"/>
  <c r="W28" i="1"/>
  <c r="J60" i="4"/>
  <c r="J29" i="4"/>
  <c r="J27" i="3" l="1"/>
  <c r="J56" i="3"/>
  <c r="AG52" i="1"/>
  <c r="J36" i="2"/>
  <c r="W29" i="1"/>
  <c r="AY51" i="1"/>
  <c r="AG55" i="1"/>
  <c r="AN55" i="1" s="1"/>
  <c r="J38" i="4"/>
  <c r="J56" i="7"/>
  <c r="J27" i="7"/>
  <c r="J56" i="6"/>
  <c r="J27" i="6"/>
  <c r="J38" i="5"/>
  <c r="AG56" i="1"/>
  <c r="AN56" i="1" s="1"/>
  <c r="AT51" i="1"/>
  <c r="AK26" i="1"/>
  <c r="AN52" i="1" l="1"/>
  <c r="J36" i="6"/>
  <c r="AG57" i="1"/>
  <c r="AN57" i="1" s="1"/>
  <c r="J36" i="7"/>
  <c r="AG58" i="1"/>
  <c r="AN58" i="1" s="1"/>
  <c r="AG54" i="1"/>
  <c r="J36" i="3"/>
  <c r="AN54" i="1" l="1"/>
  <c r="AG53" i="1"/>
  <c r="AN53" i="1" l="1"/>
  <c r="AG51" i="1"/>
  <c r="AK23" i="1" l="1"/>
  <c r="AK32" i="1" s="1"/>
  <c r="AN51" i="1"/>
</calcChain>
</file>

<file path=xl/sharedStrings.xml><?xml version="1.0" encoding="utf-8"?>
<sst xmlns="http://schemas.openxmlformats.org/spreadsheetml/2006/main" count="8705" uniqueCount="1297">
  <si>
    <t>Export VZ</t>
  </si>
  <si>
    <t>List obsahuje:</t>
  </si>
  <si>
    <t>1) Rekapitulace stavby</t>
  </si>
  <si>
    <t>2) Rekapitulace objektů stavby a soupisů prací</t>
  </si>
  <si>
    <t>3.0</t>
  </si>
  <si>
    <t>ZAMOK</t>
  </si>
  <si>
    <t>False</t>
  </si>
  <si>
    <t>{cb5625f2-910f-4366-8316-a38e86b69748}</t>
  </si>
  <si>
    <t>0,01</t>
  </si>
  <si>
    <t>21</t>
  </si>
  <si>
    <t>15</t>
  </si>
  <si>
    <t>REKAPITULACE STAVBY</t>
  </si>
  <si>
    <t>v ---  níže se nacházejí doplnkové a pomocné údaje k sestavám  --- v</t>
  </si>
  <si>
    <t>Návod na vyplnění</t>
  </si>
  <si>
    <t>0,001</t>
  </si>
  <si>
    <t>Kód:</t>
  </si>
  <si>
    <t>7027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</si>
  <si>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</si>
  <si>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</si>
  <si>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II/124 Hostišov Jiřetice Hranice Okresu</t>
  </si>
  <si>
    <t>KSO:</t>
  </si>
  <si>
    <t>822 23</t>
  </si>
  <si>
    <t>CC-CZ:</t>
  </si>
  <si>
    <t>21121</t>
  </si>
  <si>
    <t>Místo:</t>
  </si>
  <si>
    <t>město Votice, městys Neustupov</t>
  </si>
  <si>
    <t>Datum:</t>
  </si>
  <si>
    <t>27.10.2017</t>
  </si>
  <si>
    <t>CZ-CPV:</t>
  </si>
  <si>
    <t>45233100-0</t>
  </si>
  <si>
    <t>Zadavatel:</t>
  </si>
  <si>
    <t>IČ:</t>
  </si>
  <si>
    <t>70891095</t>
  </si>
  <si>
    <t>Středočeský kraj</t>
  </si>
  <si>
    <t>DIČ:</t>
  </si>
  <si>
    <t>CZ70891095</t>
  </si>
  <si>
    <t>Uchazeč:</t>
  </si>
  <si>
    <t>Vyplň údaj</t>
  </si>
  <si>
    <t>Projektant:</t>
  </si>
  <si>
    <t>45271895</t>
  </si>
  <si>
    <t>METROPROJEKT Praha a.s.</t>
  </si>
  <si>
    <t>CZ45271895</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</si>
  <si>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</si>
  <si>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</si>
  <si>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</si>
  <si>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</si>
  <si>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</si>
  <si>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</si>
  <si>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</si>
  <si>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</si>
  <si>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</si>
  <si>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</si>
  <si>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</si>
  <si>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</si>
  <si>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</si>
  <si>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</si>
  <si>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</si>
  <si>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</si>
  <si>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</si>
  <si>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</si>
  <si>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</si>
  <si>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</si>
  <si>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</si>
  <si>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</si>
  <si>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</si>
  <si>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</si>
  <si>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</si>
  <si>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</si>
  <si>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</si>
  <si>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</si>
  <si>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</si>
  <si>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</si>
  <si>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</si>
  <si>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</si>
  <si>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</si>
  <si>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</si>
  <si>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</si>
  <si>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</si>
  <si>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
  </si>
  <si>
    <t>D</t>
  </si>
  <si>
    <t>0</t>
  </si>
  <si>
    <t>###NOIMPORT###</t>
  </si>
  <si>
    <t>IMPORT</t>
  </si>
  <si>
    <t>{00000000-0000-0000-0000-000000000000}</t>
  </si>
  <si>
    <t>/</t>
  </si>
  <si>
    <t>SO 021</t>
  </si>
  <si>
    <t>Ochrana inženýrských sítí při výstavbě</t>
  </si>
  <si>
    <t>STA</t>
  </si>
  <si>
    <t>1</t>
  </si>
  <si>
    <t>{ee69b39e-eab2-4c8b-a3a6-4febe76136bf}</t>
  </si>
  <si>
    <t>2</t>
  </si>
  <si>
    <t>SO 101</t>
  </si>
  <si>
    <t>Hlavní trasa</t>
  </si>
  <si>
    <t>{8e0c0326-fed4-48bf-962b-edebed778cdc}</t>
  </si>
  <si>
    <t>Soupis</t>
  </si>
  <si>
    <t>###NOINSERT###</t>
  </si>
  <si>
    <t>SO 101.1</t>
  </si>
  <si>
    <t>Propustky</t>
  </si>
  <si>
    <t>{ef74663b-0f8a-462f-9b64-381c0bd406e7}</t>
  </si>
  <si>
    <t>SO 101.2</t>
  </si>
  <si>
    <t>Kácení a přesazení stromů</t>
  </si>
  <si>
    <t>{1efcf419-f267-48eb-9746-929ae93f323b}</t>
  </si>
  <si>
    <t>SO 190</t>
  </si>
  <si>
    <t>Dopravní značení</t>
  </si>
  <si>
    <t>{213269d6-419d-49dc-8961-ead2a7394374}</t>
  </si>
  <si>
    <t>SO 198</t>
  </si>
  <si>
    <t>{9329093c-f1ff-4530-97c6-a82c6de0f42a}</t>
  </si>
  <si>
    <t>VON</t>
  </si>
  <si>
    <t>Vedlejší a ostatní náklady</t>
  </si>
  <si>
    <t>{e6b9f054-3b53-4242-b229-bb18e09bd8c6}</t>
  </si>
  <si>
    <t>1) Krycí list soupisu</t>
  </si>
  <si>
    <t>2) Rekapitulace</t>
  </si>
  <si>
    <t>3) Soupis prací</t>
  </si>
  <si>
    <t>Zpět na list:</t>
  </si>
  <si>
    <t>Rekapitulace stavby</t>
  </si>
  <si>
    <t>KRYCÍ LIST SOUPISU</t>
  </si>
  <si>
    <t>Objekt:</t>
  </si>
  <si>
    <t>SO 021 - Ochrana inženýrských sítí při výstavbě</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</si>
  <si>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</si>
  <si>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</si>
  <si>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</si>
  <si>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</si>
  <si>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</si>
  <si>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</si>
  <si>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</si>
  <si>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</si>
  <si>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997 - Přesun sutě</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</si>
  <si>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</si>
  <si>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</si>
  <si>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</si>
  <si>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</si>
  <si>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</si>
  <si>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</si>
  <si>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</si>
  <si>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</si>
  <si>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</si>
  <si>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</si>
  <si>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</si>
  <si>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</si>
  <si>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</si>
  <si>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</si>
  <si>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</si>
  <si>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</si>
  <si>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</si>
  <si>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</si>
  <si>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</si>
  <si>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113107123</t>
  </si>
  <si>
    <t>Odstranění podkladů nebo krytů s přemístěním hmot na skládku na vzdálenost do 3 m nebo s naložením na dopravní prostředek v ploše jednotlivě do 50 m2 z kameniva hrubého drceného, o tl. vrstvy přes 200 do 300 mm</t>
  </si>
  <si>
    <t>m2</t>
  </si>
  <si>
    <t>CS ÚRS 2017 02</t>
  </si>
  <si>
    <t>4</t>
  </si>
  <si>
    <t>895166129</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</si>
  <si>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</si>
  <si>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</si>
  <si>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</si>
  <si>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"v místě ochrany vodovodu" 5,5*3,8</t>
  </si>
  <si>
    <t>113107142</t>
  </si>
  <si>
    <t>Odstranění podkladů nebo krytů s přemístěním hmot na skládku na vzdálenost do 3 m nebo s naložením na dopravní prostředek v ploše jednotlivě do 50 m2 živičných, o tl. vrstvy přes 50 do 100 mm</t>
  </si>
  <si>
    <t>-1354189785</t>
  </si>
  <si>
    <t>3</t>
  </si>
  <si>
    <t>122101101</t>
  </si>
  <si>
    <t>Odkopávky a prokopávky nezapažené s přehozením výkopku na vzdálenost do 3 m nebo s naložením na dopravní prostředek v horninách tř. 1 a 2 do 100 m3</t>
  </si>
  <si>
    <t>m3</t>
  </si>
  <si>
    <t>-1282929984</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</si>
  <si>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</si>
  <si>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"průřez výkopu" (2,5+1,3)*1,3/2</t>
  </si>
  <si>
    <t>"délka výkopu" 8</t>
  </si>
  <si>
    <t>"objem" 2,47*8,00</t>
  </si>
  <si>
    <t>162701105</t>
  </si>
  <si>
    <t>Vodorovné přemístění výkopku nebo sypaniny po suchu na obvyklém dopravním prostředku, bez naložení výkopku, avšak se složením bez rozhrnutí z horniny tř. 1 až 4 na vzdálenost přes 9 000 do 10 000 m</t>
  </si>
  <si>
    <t>-2131998865</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</si>
  <si>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</si>
  <si>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"přebytečná zemina" 3,750+1,125</t>
  </si>
  <si>
    <t>5</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</si>
  <si>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</si>
  <si>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</si>
  <si>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1486621333</t>
  </si>
  <si>
    <t>"celkem 25 km" 4,875*15</t>
  </si>
  <si>
    <t>6</t>
  </si>
  <si>
    <t>171201211</t>
  </si>
  <si>
    <t>Uložení sypaniny poplatek za uložení sypaniny na skládce (skládkovné)</t>
  </si>
  <si>
    <t>t</t>
  </si>
  <si>
    <t>-1616901020</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</si>
  <si>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</si>
  <si>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"1,8 t/m3" 4,875*1,8</t>
  </si>
  <si>
    <t>7</t>
  </si>
  <si>
    <t>174101101</t>
  </si>
  <si>
    <t>Zásyp sypaninou z jakékoliv horniny s uložením výkopku ve vrstvách se zhutněním jam, šachet, rýh nebo kolem objektů v těchto vykopávkách</t>
  </si>
  <si>
    <t>324898872</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</si>
  <si>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</si>
  <si>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"výkop - konstrukce ochrany" 19,76 - (3,75+1,125)</t>
  </si>
  <si>
    <t>8</t>
  </si>
  <si>
    <t>181102302</t>
  </si>
  <si>
    <t>Úprava pláně na stavbách dálnic v zářezech mimo skalních se zhutněním</t>
  </si>
  <si>
    <t>1555242908</t>
  </si>
  <si>
    <t xml:space="preserve">Poznámka k souboru cen:_x000D_
1. Ceny se zhutněním jsou určeny pro všechny míry zhutnění. 2. Ceny 10-2301, 10-2302, 20-2301 a 20-2305 jsou určeny pro urovnání nově zřizovaných ploch vodorovných nebo ve sklonu do 1:5 pod zpevnění ploch jakéhokoliv druhu, pod humusování, drnování a dále předepíše-li projekt urovnání pláně z jiného důvodu. 3. Cena 10-2303 je určena pro vyplnění sypaninou prohlubní zářezů v horninách 5, 6 a 7. 4. Ceny neplatí pro zhutnění podloží pod násypy; toto zhutnění se oceňuje cenou 215 90-1101 Zhutnění podloží pod násypy. 5. Ceny neplatí pro urovnání lavic (berem) šířky do 3 m přerušujících svahy, pro urovnání dna příkopů pro jakoukoliv jejich šířku; toto urovnání se oceňuje cenami souboru cen 182 . 0-11 Svahování trvalých svahů do projektovaných profilů A 01 tohoto katalogu. 6. Urovnání ploch ve sklonu přes 1:5 (svahování) se oceňuje cenou 182 20-1101 Svahování trvalých svahů do projektovaných profilů, části A 01 tohoto katalogu. 7. Vyplnění prohlubní v horninách tř. 5, 6, a 7 betonem nebo stabilizací se oceňuje cenami části A 01 Zřízení konstrukcí katalogu 822-1 Komunikace pozemní a letiště. </t>
  </si>
  <si>
    <t>"plocha ochrany" 7,5*2,0</t>
  </si>
  <si>
    <t>Zakládání</t>
  </si>
  <si>
    <t>9</t>
  </si>
  <si>
    <t>273322511</t>
  </si>
  <si>
    <t>Základy z betonu železového (bez výztuže) desky z betonu se zvýšenými nároky na prostředí tř. C 25/30</t>
  </si>
  <si>
    <t>1099488908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</si>
  <si>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</si>
  <si>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"TZ" 0,25*2,00*7,50</t>
  </si>
  <si>
    <t>10</t>
  </si>
  <si>
    <t>273351121</t>
  </si>
  <si>
    <t>Bednění základů desek zřízení</t>
  </si>
  <si>
    <t>-722289009</t>
  </si>
  <si>
    <t xml:space="preserve">Poznámka k souboru cen:_x000D_
1. Ceny jsou určeny pro bednění ve volném prostranství, ve volných nebo zapažených jamách, rýhách a šachtách. 2. Kruhové nebo obloukové bednění poloměru do 1 m se oceňuje individuálně. </t>
  </si>
  <si>
    <t>"TZ" 2*(2,00*0,25+7,50*0,25)</t>
  </si>
  <si>
    <t>11</t>
  </si>
  <si>
    <t>273351122</t>
  </si>
  <si>
    <t>Bednění základů desek odstranění</t>
  </si>
  <si>
    <t>1051894401</t>
  </si>
  <si>
    <t>12</t>
  </si>
  <si>
    <t>273361821</t>
  </si>
  <si>
    <t>Výztuž základů desek z betonářské oceli 10 505 (R) nebo BSt 500</t>
  </si>
  <si>
    <t>-2112558247</t>
  </si>
  <si>
    <t xml:space="preserve">Poznámka k souboru cen:_x000D_
1. Ceny platí pro desky rovné, s náběhy, hřibové nebo upnuté do žeber včetně výztuže těchto žeber. </t>
  </si>
  <si>
    <t>"120 kg/m3" 3,750*0,12</t>
  </si>
  <si>
    <t>13</t>
  </si>
  <si>
    <t>274322511</t>
  </si>
  <si>
    <t>Základy z betonu železového (bez výztuže) pasy z betonu se zvýšenými nároky na prostředí tř. C 25/30</t>
  </si>
  <si>
    <t>1054634377</t>
  </si>
  <si>
    <t>"TZ" 2*0,25*0,30*7,50</t>
  </si>
  <si>
    <t>14</t>
  </si>
  <si>
    <t>274351121</t>
  </si>
  <si>
    <t>Bednění základů pasů rovné zřízení</t>
  </si>
  <si>
    <t>-1143294720</t>
  </si>
  <si>
    <t>"TZ" 2*7,50*0,25</t>
  </si>
  <si>
    <t>274351122</t>
  </si>
  <si>
    <t>Bednění základů pasů rovné odstranění</t>
  </si>
  <si>
    <t>2062743816</t>
  </si>
  <si>
    <t>16</t>
  </si>
  <si>
    <t>274361821</t>
  </si>
  <si>
    <t>Výztuž základů pasů z betonářské oceli 10 505 (R) nebo BSt 500</t>
  </si>
  <si>
    <t>-2083232795</t>
  </si>
  <si>
    <t>"120 kg/m3" 1,125*0,12</t>
  </si>
  <si>
    <t>997</t>
  </si>
  <si>
    <t>Přesun sutě</t>
  </si>
  <si>
    <t>17</t>
  </si>
  <si>
    <t>997221551</t>
  </si>
  <si>
    <t>Vodorovná doprava suti bez naložení, ale se složením a s hrubým urovnáním ze sypkých materiálů, na vzdálenost do 1 km</t>
  </si>
  <si>
    <t>-915334216</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</si>
  <si>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</si>
  <si>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18</t>
  </si>
  <si>
    <t>997221559</t>
  </si>
  <si>
    <t>Vodorovná doprava suti bez naložení, ale se složením a s hrubým urovnáním Příplatek k ceně za každý další i započatý 1 km přes 1 km</t>
  </si>
  <si>
    <t>-585269020</t>
  </si>
  <si>
    <t>13,794*24 'Přepočtené koeficientem množství</t>
  </si>
  <si>
    <t>19</t>
  </si>
  <si>
    <t>997221845</t>
  </si>
  <si>
    <t>Poplatek za uložení stavebního odpadu na skládce (skládkovné) asfaltového bez obsahu dehtu</t>
  </si>
  <si>
    <t>1598438494</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</si>
  <si>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</si>
  <si>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20</t>
  </si>
  <si>
    <t>997221855</t>
  </si>
  <si>
    <t>Poplatek za uložení stavebního odpadu na skládce (skládkovné) zeminy a kameniva</t>
  </si>
  <si>
    <t>-685979086</t>
  </si>
  <si>
    <t>SO 101 - Hlavní trasa</t>
  </si>
  <si>
    <t xml:space="preserve">    5 - Komunikace pozemní</t>
  </si>
  <si>
    <t xml:space="preserve">    8 - Trubní vedení</t>
  </si>
  <si>
    <t xml:space="preserve">    9 - Ostatní konstrukce a práce, bourání</t>
  </si>
  <si>
    <t>PSV - Práce a dodávky PSV</t>
  </si>
  <si>
    <t xml:space="preserve">    765 - Krytina skládaná</t>
  </si>
  <si>
    <t>113154434</t>
  </si>
  <si>
    <t>Frézování živičného podkladu nebo krytu s naložením na dopravní prostředek plochy přes 10 000 m2 bez překážek v trase pruhu šířky do 2 m, tloušťky vrstvy 100 mm</t>
  </si>
  <si>
    <t>-111656259</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</si>
  <si>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</si>
  <si>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"Frézováním asfaltové vrstvy krytu v tl. 60 mm - odečteno ze situace"</t>
  </si>
  <si>
    <t>"úsek1+úsek 2b" 16153+18502</t>
  </si>
  <si>
    <t>113154435</t>
  </si>
  <si>
    <t>Frézování živičného podkladu nebo krytu s naložením na dopravní prostředek plochy přes 10 000 m2 bez překážek v trase pruhu šířky do 2 m, tloušťky vrstvy 200 mm</t>
  </si>
  <si>
    <t>-1734727</t>
  </si>
  <si>
    <t>"Frézováním asfaltové vrstvy krytu v tl. 120 mm - odečteno ze situace"</t>
  </si>
  <si>
    <t>"úsek 2a" 6425</t>
  </si>
  <si>
    <t>121101103</t>
  </si>
  <si>
    <t>Sejmutí ornice nebo lesní půdy s vodorovným přemístěním na hromady v místě upotřebení nebo na dočasné či trvalé skládky se složením, na vzdálenost přes 100 do 250 m</t>
  </si>
  <si>
    <t>-276401771</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</si>
  <si>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</si>
  <si>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"odměřeno ze situace, tl. 15 cm" 15341*0,15</t>
  </si>
  <si>
    <t>122202203</t>
  </si>
  <si>
    <t>Odkopávky a prokopávky nezapažené pro silnice s přemístěním výkopku v příčných profilech na vzdálenost do 15 m nebo s naložením na dopravní prostředek v hornině tř. 3 přes 1 000 do 5 000 m3</t>
  </si>
  <si>
    <t>-885309257</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</si>
  <si>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</si>
  <si>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"Výkop (prohloubení a úprava příkopů) - odečteno ze situace a příčných řezů"</t>
  </si>
  <si>
    <t>"úsek1+úsek2a+úsek 2b" 1056+975+200</t>
  </si>
  <si>
    <t xml:space="preserve">"výměna zeminy v aktivní zóně v tl. 0,5 m - dle situace" </t>
  </si>
  <si>
    <t>"úsek1+úsek2a+úsek 2b" (1055+270+480)*0,5</t>
  </si>
  <si>
    <t>Součet</t>
  </si>
  <si>
    <t>122202209</t>
  </si>
  <si>
    <t>Odkopávky a prokopávky nezapažené pro silnice s přemístěním výkopku v příčných profilech na vzdálenost do 15 m nebo s naložením na dopravní prostředek v hornině tř. 3 Příplatek k cenám za lepivost horniny tř. 3</t>
  </si>
  <si>
    <t>-677502160</t>
  </si>
  <si>
    <t>197279717</t>
  </si>
  <si>
    <t>"odvoz výkopku na skládku - výměra dle položky výkopu"</t>
  </si>
  <si>
    <t>3133,5</t>
  </si>
  <si>
    <t>-1306137014</t>
  </si>
  <si>
    <t>"předpoklad odvozu do 25 km"</t>
  </si>
  <si>
    <t>3133,5*(25-10)</t>
  </si>
  <si>
    <t>171101141</t>
  </si>
  <si>
    <t>Uložení sypaniny do násypů s rozprostřením sypaniny ve vrstvách a s hrubým urovnáním zhutněných s uzavřením povrchu násypu z jakýchkoliv hornin pro jakýkoliv způsob uložení, při průměrném množství násypu do 0,75 m3 na 1 m</t>
  </si>
  <si>
    <t>-525273940</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</si>
  <si>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</si>
  <si>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"Násyp"</t>
  </si>
  <si>
    <t>"úsek1+úsek2a+úsek 2b" 650+572+70</t>
  </si>
  <si>
    <t>M</t>
  </si>
  <si>
    <t>103641000</t>
  </si>
  <si>
    <t>zemina pro terénní úpravy - tříděná</t>
  </si>
  <si>
    <t>-1514245999</t>
  </si>
  <si>
    <t>"nenamrzavý materiál pro násypy - nákup a doprava k uložení"</t>
  </si>
  <si>
    <t>"výměra dle položky násypu" 1292</t>
  </si>
  <si>
    <t>171102111</t>
  </si>
  <si>
    <t>Uložení sypaniny do zhutněných násypů pro dálnice a letiště s rozprostřením sypaniny ve vrstvách, s hrubým urovnáním a uzavřením povrchu násypu z hornin nesoudržných sypkých v aktivní zóně</t>
  </si>
  <si>
    <t>1665583825</t>
  </si>
  <si>
    <t xml:space="preserve">Poznámka k souboru cen:_x000D_
1. Ceny lze použít i pro sypaniny odebírané z hald, pro hlušinu apod. 2. Ceny lze použít i pro uložení sypaniny s předepsaným zhutněním na trvalé skládky. 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4. Zajišťuje-li se předepsané zhutnění násypu přesypáním podle čl. 120 ČSN 73 3050, ocení se odstranění přesypané části jako odkopávka příslušnou cenou této části. </t>
  </si>
  <si>
    <t>583441970</t>
  </si>
  <si>
    <t>štěrkodrť do aktivní zóny - dodávka</t>
  </si>
  <si>
    <t>1071668714</t>
  </si>
  <si>
    <t>"úsek1+úsek2a+úsek 2b - 2t/m3" (1055+270+480)*0,5*2</t>
  </si>
  <si>
    <t>171201201</t>
  </si>
  <si>
    <t>Uložení sypaniny na skládky</t>
  </si>
  <si>
    <t>-1455719696</t>
  </si>
  <si>
    <t>-1265020073</t>
  </si>
  <si>
    <t>"množství 2 t/m3" 3133,5*2</t>
  </si>
  <si>
    <t>182301132</t>
  </si>
  <si>
    <t>Rozprostření a urovnání ornice ve svahu sklonu přes 1:5 při souvislé ploše přes 500 m2, tl. vrstvy přes 100 do 150 mm</t>
  </si>
  <si>
    <t>1606658273</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</si>
  <si>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</si>
  <si>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"odměřeno ze situace, tl. 15 cm" 15341</t>
  </si>
  <si>
    <t>181451123</t>
  </si>
  <si>
    <t>Založení trávníku na půdě předem připravené plochy přes 1000 m2 výsevem včetně utažení lučního na svahu přes 1:2 do 1:1</t>
  </si>
  <si>
    <t>-249304872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</si>
  <si>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</si>
  <si>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"odměřeno ze situace, dle ornice" 15341</t>
  </si>
  <si>
    <t>005724740</t>
  </si>
  <si>
    <t>osivo směs travní krajinná - svahová</t>
  </si>
  <si>
    <t>kg</t>
  </si>
  <si>
    <t>1593962078</t>
  </si>
  <si>
    <t>15341*0,04 'Přepočtené koeficientem množství</t>
  </si>
  <si>
    <t>181951102</t>
  </si>
  <si>
    <t>Úprava pláně vyrovnáním výškových rozdílů v hornině tř. 1 až 4 se zhutněním</t>
  </si>
  <si>
    <t>709556427</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</si>
  <si>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</si>
  <si>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 xml:space="preserve">"Hutnění pláně" </t>
  </si>
  <si>
    <t>"výměna v aktivní zóně + chodník+ostrůvek" (1805+23+240)</t>
  </si>
  <si>
    <t>183403371</t>
  </si>
  <si>
    <t>Obdělání půdy dusáním na svahu přes 1:2 do 1:1</t>
  </si>
  <si>
    <t>-438695337</t>
  </si>
  <si>
    <t xml:space="preserve">Poznámka k souboru cen:_x000D_
1. Každé opakované obdělání půdy se oceňuje samostatně. 2. Ceny -3114 a -3115 lze použít i pro obdělání půdy aktivními branami. </t>
  </si>
  <si>
    <t>184802311</t>
  </si>
  <si>
    <t>Chemické odplevelení půdy před založením kultury, trávníku nebo zpevněných ploch o výměře jednotlivě přes 20 m2 na svahu přes 1:2 do 1:1 postřikem na široko</t>
  </si>
  <si>
    <t>1233603817</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</si>
  <si>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</si>
  <si>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Komunikace pozemní</t>
  </si>
  <si>
    <t>564851113</t>
  </si>
  <si>
    <t>Podklad ze štěrkodrti ŠD s rozprostřením a zhutněním, po zhutnění tl. 170 mm</t>
  </si>
  <si>
    <t>1336952404</t>
  </si>
  <si>
    <t>"ŠDa tl. min 150 mm, chodník, nástupiště - odměřeno ze situace Úsek 1" 23,000</t>
  </si>
  <si>
    <t>564861111</t>
  </si>
  <si>
    <t>Podklad ze štěrkodrti ŠD s rozprostřením a zhutněním, po zhutnění tl. 200 mm</t>
  </si>
  <si>
    <t>560972188</t>
  </si>
  <si>
    <t>"ŠDa tl. 200 mm, rozšíření vozovky - odměřeno ze situace Úsek 1+Úsek 2a + Úsek 2b" 950+270+480</t>
  </si>
  <si>
    <t>"ŠDa tl. 200 mm, rozšíření v místě propustků" 200+200</t>
  </si>
  <si>
    <t>"ŠDa tl. 200 mm, v místě ochrany vodovodu" 5,5*3,8</t>
  </si>
  <si>
    <t>22</t>
  </si>
  <si>
    <t>564861113</t>
  </si>
  <si>
    <t>Podklad ze štěrkodrti ŠD s rozprostřením a zhutněním, po zhutnění tl. 220 mm</t>
  </si>
  <si>
    <t>1143814882</t>
  </si>
  <si>
    <t>"ŠDa tl. min 200 mm, středový ostrůvek - odměřeno ze situace Úsek 2a+Úsek 2b" 130+110</t>
  </si>
  <si>
    <t>23</t>
  </si>
  <si>
    <t>564871111</t>
  </si>
  <si>
    <t>Podklad ze štěrkodrti ŠD s rozprostřením a zhutněním, po zhutnění tl. 250 mm</t>
  </si>
  <si>
    <t>961484214</t>
  </si>
  <si>
    <t>"ŠDa tl. 250 mm,  autobusové zálivy - odměřeno ze situace" 105</t>
  </si>
  <si>
    <t>24</t>
  </si>
  <si>
    <t>564952111</t>
  </si>
  <si>
    <t>Podklad z mechanicky zpevněného kameniva MZK (minerální beton) s rozprostřením a s hutněním, po zhutnění tl. 150 mm</t>
  </si>
  <si>
    <t>1448572385</t>
  </si>
  <si>
    <t xml:space="preserve">Poznámka k souboru cen:_x000D_
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 </t>
  </si>
  <si>
    <t>"MZK tl. 150 mm,  autobusové zálivy - odměřeno ze situace" 105</t>
  </si>
  <si>
    <t>"MZK tl. 150 mm, rozšíření vozovky - odměřeno ze situace Úsek 1+Úsek 2a + Úsek 2b" 950+270+480</t>
  </si>
  <si>
    <t>"MZK tl. 150 mm, rozšíření v místě propustků" 200+200</t>
  </si>
  <si>
    <t>25</t>
  </si>
  <si>
    <t>565135111</t>
  </si>
  <si>
    <t>Asfaltový beton vrstva podkladní ACP 16 (obalované kamenivo střednězrnné - OKS) s rozprostřením a zhutněním v pruhu šířky do 3 m, po zhutnění tl. 50 mm</t>
  </si>
  <si>
    <t>-985703390</t>
  </si>
  <si>
    <t xml:space="preserve">Poznámka k souboru cen:_x000D_
1. ČSN EN 13108-1 připouští pro ACP 16 pouze tl. 50 až 80 mm. </t>
  </si>
  <si>
    <t>"ACP 16+  autobusové zálivy - odměřeno ze situace" 105</t>
  </si>
  <si>
    <t>"ACP 16+  rozšíření vozovky - odměřeno ze situace Úsek 1+Úsek 2a + Úsek 2b" 950+270+480</t>
  </si>
  <si>
    <t>"ACP 16+ rozšíření v místě propustků" 200+200</t>
  </si>
  <si>
    <t>"ACP 16+ v místě ochrany vodovodu" 5,5*3,8</t>
  </si>
  <si>
    <t>26</t>
  </si>
  <si>
    <t>567114111</t>
  </si>
  <si>
    <t>Podklad ze směsi stmelené cementem SC bez dilatačních spár, s rozprostřením a zhutněním SC C 20/25 (PB I), po zhutnění tl. 100 mm</t>
  </si>
  <si>
    <t>1446368615</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</si>
  <si>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</si>
  <si>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"chodník, nástupiště - odměřeno ze situace Úsek 1" 23,000</t>
  </si>
  <si>
    <t>27</t>
  </si>
  <si>
    <t>567521151</t>
  </si>
  <si>
    <t>Recyklace podkladní vrstvy za studena na místě rozpojení a reprofilace podkladu s hutněním plochy přes 10 000 m2, tloušťky přes 150 do 200 mm</t>
  </si>
  <si>
    <t>336622228</t>
  </si>
  <si>
    <t xml:space="preserve">Poznámka k souboru cen:_x000D_
1. V cenách rozpojení a reprofilace 567 5.-1 jsou započteny i náklady na rozpojení původních vrstev konstrukce vozovky a úpravu povrchu grejdrem se zhutněním. 2. V cenách rozpojení a reprofilace 567 5.-1 nejsou započteny náklady na případné odebrání přebytečné suti, které se ocení cenou 997 22-1611 Nakládání na dopravní prostředky a cenami souboru cen 997 22-15 Vodorovná doprava suti. 3. V cenách promísení 567 5.-2 a 567 5.-3 jsou započteny i náklady na: a) úpravu zrnitosti rozpojené směsi přidáním drobného drceného kameniva (materiál ve specifikaci), b) dávkování pojiva, jeho promísení s recyklovanou směsí, její rovnoměrné rozhrnutí, zhutnění a vlhčení (materiál ve specifikaci). Jako pojivo lze použít: - u cen 567 5.-2 kombinaci cementu a asfaltové emulze nebo cementu a zpěněného asfaltu, příp. pouze cement nebo pouze hydraulické pojivo, - u cen 567 5.-3 cement a přísadu na bázi zeolitů a minerálů. 4. Doporučené množství přidaného kameniva je 10 až 20 % objemové hmotnosti vrstvy, tj. 230 – 460 kg/m3. 5. Doporučené množství pojiva v % objemové hmotnosti zhutněné vrstvy u cen 567 5.-2: a) kombinace cementu a asfaltové emulze: - cement (obor 585 2)…………… 2,0-5,0 %, obvykle 4,0 % - asfaltová emulze (obor 111 6) … 2,5-4,0 %, obvykle 2,0 % b) kombinace cementu a zpěněného asfaltu: - cement (obor 585 2)…………… 2,0-5,0 %, obvykle 4,0 % - asfalt (obor 111 6)………………1,5-3,0 %, obvykle 2,5 % 6. Doporučené množství pojiva v % objemové hmotnosti zhutněné vrstvy u cen 567 5.-3: a) kombinace cementu a přísady na bázi zeolitů a minerálů: - cement (obor 585 2)…………… 7 - 10 %, - přísada (obor ) …....................0,07 -0,1 %, 7. Předpokládaná objemová hmotnost zhutněné vrstvy je 2 300 kg/m3 . 8. Přesné množství přidávaného kameniva a pojiva se stanoví silniční laboratoří na základě průkazní zkoušky - analýzy vzorků odebraných z původní konstrukce. 9. Orientační hmotnosti pojiva na 1 m3 zhutněné vrtsvy je uvedena v příloze č. 5, tabulce č. 2. 10. Hmotnost přidávaného kameniva a pojiva se nezapočítává do výpočtu přesunu hmot. 11. Na takto recyklovanou podkladní vrstvu a následně provedený spojovací postřik se pokládají nové asfaltové koberce (1 či více) nebo se její povrch opatří nátěrem, případně emulzní kalovou vrstvou pro využití vrstvy jako obrusné, vhodné jen pro lehkou dopravu. </t>
  </si>
  <si>
    <t>"Recyklace podkladní vrstvy za studena na místě s přidáním cementu a asfaltové emulze v tl. 200 mm - odečteno ze situace"</t>
  </si>
  <si>
    <t>28</t>
  </si>
  <si>
    <t>567522154</t>
  </si>
  <si>
    <t>Recyklace podkladní vrstvy za studena na místě promísení rozpojené směsi s kamenivem a pojivem (materiál ve specifikaci) s rozhrnutím, zhutněním a vlhčením plochy přes 10 000 m2, tloušťky po zhutnění přes 180 do 200 mm</t>
  </si>
  <si>
    <t>1647030770</t>
  </si>
  <si>
    <t>29</t>
  </si>
  <si>
    <t>567531141</t>
  </si>
  <si>
    <t>Recyklace podkladní vrstvy za studena na místě rozpojení a reprofilace podkladu s hutněním plochy přes 6 000 do 10 000 m2, tloušťky přes 200 do 250 mm</t>
  </si>
  <si>
    <t>-1217467819</t>
  </si>
  <si>
    <t>"Recyklace podkladní vrstvy za studena na místě s přidáním cementu a asfaltové emulze v tl. 210 mm - odečteno ze situace"</t>
  </si>
  <si>
    <t>30</t>
  </si>
  <si>
    <t>567532141</t>
  </si>
  <si>
    <t>Recyklace podkladní vrstvy za studena na místě promísení rozpojené směsi s kamenivem a pojivem (materiál ve specifikaci) s rozhrnutím, zhutněním a vlhčením plochy přes 6 000 do 10 000 m2, tloušťky po zhutnění přes 200 do 220 mm</t>
  </si>
  <si>
    <t>505647579</t>
  </si>
  <si>
    <t>31</t>
  </si>
  <si>
    <t>585211300</t>
  </si>
  <si>
    <t>cement portlandský 42,5 MPa, pro nízké teploty VL</t>
  </si>
  <si>
    <t>1985572778</t>
  </si>
  <si>
    <t>"cement pro recyklaci za studena - předpoklad 4% z objemu = 92,9 kg/m3"</t>
  </si>
  <si>
    <t>"úsek1+úsek 2b" (16153+18502)*0,2*92,9/1000</t>
  </si>
  <si>
    <t>"úsek 2a" 6425*0,21*92,9/1000</t>
  </si>
  <si>
    <t>32</t>
  </si>
  <si>
    <t>111625400</t>
  </si>
  <si>
    <t>emulze asfaltová obalovací</t>
  </si>
  <si>
    <t>-979391716</t>
  </si>
  <si>
    <t>"cement pro recyklaci za studena - předpoklad 2% z objemu = 46,5 kg/m3"</t>
  </si>
  <si>
    <t>"úsek1+úsek 2b" (16153+18502)*0,2*46,5/1000</t>
  </si>
  <si>
    <t>"úsek 2a" 6425*0,21*46,5/1000</t>
  </si>
  <si>
    <t>33</t>
  </si>
  <si>
    <t>569951133</t>
  </si>
  <si>
    <t>Zpevnění krajnic nebo komunikací pro pěší s rozprostřením a zhutněním, po zhutnění asfaltovým recyklátem tl. 150 mm</t>
  </si>
  <si>
    <t>-1155302833</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</si>
  <si>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</si>
  <si>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"Krajnice -  asfaltový recyklát  tl.150mm - odměřeno ze situace a řezů"</t>
  </si>
  <si>
    <t>"úsek1+úsek2a+úsek 2b" 3600+1000+3116</t>
  </si>
  <si>
    <t>34</t>
  </si>
  <si>
    <t>572404112</t>
  </si>
  <si>
    <t>Posyp živičného podkladu nebo krytu kamenivem drobným těženým nebo drceným bez zhutnění, v množství přes 5 do 10 kg/m2</t>
  </si>
  <si>
    <t>-302231442</t>
  </si>
  <si>
    <t>"Posyp drtí fr.4-8 10kg/m - chodník, nástupiště - odměřeno ze situace Úsek 1" 23,000</t>
  </si>
  <si>
    <t>35</t>
  </si>
  <si>
    <t>573191111</t>
  </si>
  <si>
    <t>Postřik infiltrační kationaktivní emulzí v množství 1,00 kg/m2</t>
  </si>
  <si>
    <t>-179764582</t>
  </si>
  <si>
    <t xml:space="preserve">Poznámka k souboru cen:_x000D_
1. V ceně nejsou započteny náklady na popř. projektem předepsané očištění vozovky, které se oceňuje cenou 938 90-8411 Očištění povrchu saponátovým roztokem části C 01 tohoto katalogu. </t>
  </si>
  <si>
    <t>"infiltrační postřik emulzní (0,8kg/m2) PI-E "</t>
  </si>
  <si>
    <t>"autobusové zálivy - odměřeno ze situace" 105</t>
  </si>
  <si>
    <t>"rozšíření vozovky - odměřeno ze situace Úsek 1+Úsek 2a + Úsek 2b" 950+270+480</t>
  </si>
  <si>
    <t>"rozšíření v místě propustků" 200+200</t>
  </si>
  <si>
    <t>36</t>
  </si>
  <si>
    <t>573231106</t>
  </si>
  <si>
    <t>Postřik spojovací PS bez posypu kamenivem ze silniční emulze, v množství 0,30 kg/m2</t>
  </si>
  <si>
    <t>-1008465954</t>
  </si>
  <si>
    <t>"spojovací postřik modifikovanou kationaktivní asfaltovou emulzí PS-C v množství 0,30 kg/m2 - odměřeno ze situace"</t>
  </si>
  <si>
    <t>"úsek1+úsek2a+úsek 2b" 16153+6425+18502</t>
  </si>
  <si>
    <t>"autobusové zálivy - odměřeno ze situace" 105 *2</t>
  </si>
  <si>
    <t>"rozšíření vozovky - odměřeno ze situace Úsek 1+Úsek 2a + Úsek 2b" (950+270+480)*2</t>
  </si>
  <si>
    <t>"rozšíření v místě propustků" (200+200)*2</t>
  </si>
  <si>
    <t>37</t>
  </si>
  <si>
    <t>573231108</t>
  </si>
  <si>
    <t>Postřik spojovací PS bez posypu kamenivem ze silniční emulze, v množství 0,50 kg/m2</t>
  </si>
  <si>
    <t>-1976124369</t>
  </si>
  <si>
    <t>"spojovací postřik modifikovanou kationaktivní asfaltovou emulzí PS-C v množství 0,45 kg/m2 - odměřeno ze situace"</t>
  </si>
  <si>
    <t>38</t>
  </si>
  <si>
    <t>577134121</t>
  </si>
  <si>
    <t>Asfaltový beton vrstva obrusná ACO 11 (ABS) s rozprostřením a se zhutněním z nemodifikovaného asfaltu v pruhu šířky přes 3 m tř. I, po zhutnění tl. 40 mm</t>
  </si>
  <si>
    <t>1630537261</t>
  </si>
  <si>
    <t xml:space="preserve">Poznámka k souboru cen:_x000D_
1. ČSN EN 13108-1 připouští pro ACO 11 pouze tl. 35 až 50 mm. </t>
  </si>
  <si>
    <t>"ACO 11+ dle ČSN 73 6121 v tl. 40 mm - odměřeno ze situace"</t>
  </si>
  <si>
    <t>39</t>
  </si>
  <si>
    <t>577144121</t>
  </si>
  <si>
    <t>Asfaltový beton vrstva obrusná ACO 11 (ABS) s rozprostřením a se zhutněním z nemodifikovaného asfaltu v pruhu šířky přes 3 m tř. I, po zhutnění tl. 50 mm</t>
  </si>
  <si>
    <t>-527689350</t>
  </si>
  <si>
    <t>"ACO 11+ dle ČSN 73 6121 v tl.50mm - odměřeno ze situace"</t>
  </si>
  <si>
    <t>"úsek2a" 6425</t>
  </si>
  <si>
    <t>40</t>
  </si>
  <si>
    <t>577166121</t>
  </si>
  <si>
    <t>Asfaltový beton vrstva ložní ACL 22 (ABVH) s rozprostřením a zhutněním z nemodifikovaného asfaltu v pruhu šířky přes 3 m, po zhutnění tl. 70 mm</t>
  </si>
  <si>
    <t>1746470831</t>
  </si>
  <si>
    <t xml:space="preserve">Poznámka k souboru cen:_x000D_
1. ČSN EN 13108-1 připouští pro ACL 22 pouze tl. 60 až 90 mm. </t>
  </si>
  <si>
    <t>"ACL 22+ dle ČSN 73 6121tl.70mm - odměřeno ze situace"</t>
  </si>
  <si>
    <t>41</t>
  </si>
  <si>
    <t>578132113</t>
  </si>
  <si>
    <t>Litý asfalt MA 8 (LAJ) s rozprostřením z nemodifikovaného asfaltu v pruhu šířky do 3 m tl. 30 mm</t>
  </si>
  <si>
    <t>-1002331347</t>
  </si>
  <si>
    <t xml:space="preserve">Poznámka k souboru cen:_x000D_
1. ČSN EN 13108-8 připouští pro MA 8 pouze tl. 25 až 40 mm. 2. V cenách jsou započteny i náklady na napojení pracovních spár. 3. V cenách nejsou započteny náklady na příp. projektem předepsané: a) vložky z lepenky, které se oceňují cenami souboru cen 919 7.- Vložka pod litý asfalt, b) zdrsňovací posypy, které se oceňují cenami souboru cen 578 90- Zdrsňovací posyp litého asfaltu, c) posypy drobným kamenivem, které se oceňují cenami souboru cen 572 40- Posyp živičného podkladu nebo krytu části C 01 tohoto katalogu. </t>
  </si>
  <si>
    <t>"Litý asfalt MA 8V 30mm , chodník, nástupiště - odměřeno ze situace Úsek 1" 23,000</t>
  </si>
  <si>
    <t>42</t>
  </si>
  <si>
    <t>596811120</t>
  </si>
  <si>
    <t>Kladení dlažby z betonových nebo kameninových dlaždic komunikací pro pěší s vyplněním spár a se smetením přebytečného materiálu na vzdálenost do 3 m s ložem z kameniva těženého tl. do 40 mm velikosti dlaždic do 0,09 m2 (bez zámku), pro plochy do 50 m2</t>
  </si>
  <si>
    <t>-904960750</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</si>
  <si>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</si>
  <si>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"středový ostrůvek - odměřeno ze situace Úsek 2a+Úsek 2b" 130+110</t>
  </si>
  <si>
    <t>43</t>
  </si>
  <si>
    <t>592450990</t>
  </si>
  <si>
    <t>dlažba  skladebná betonová pro komunikace 20x10x8 cm písková</t>
  </si>
  <si>
    <t>251574490</t>
  </si>
  <si>
    <t>240*1,03 'Přepočtené koeficientem množství</t>
  </si>
  <si>
    <t>Trubní vedení</t>
  </si>
  <si>
    <t>44</t>
  </si>
  <si>
    <t>899231111S</t>
  </si>
  <si>
    <t>Výšková úprava uličního vstupu nebo vpusti do 200 mm zvýšením či snížením mříže</t>
  </si>
  <si>
    <t>kus</t>
  </si>
  <si>
    <t>1800505459</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</si>
  <si>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</si>
  <si>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"odečteno ze situace"  34</t>
  </si>
  <si>
    <t>45</t>
  </si>
  <si>
    <t>899331111S</t>
  </si>
  <si>
    <t>Výšková úprava uličního vstupu nebo vpusti do 200 mm zvýšením či snížením poklopu</t>
  </si>
  <si>
    <t>535120536</t>
  </si>
  <si>
    <t>"odečteno ze situace"  8</t>
  </si>
  <si>
    <t>46</t>
  </si>
  <si>
    <t>899431111S</t>
  </si>
  <si>
    <t>Výšková úprava uličního vstupu nebo vpusti do 200 mm zvýšením či snížením krycího hrnce, šoupěte nebo hydrantu bez úpravy armatur</t>
  </si>
  <si>
    <t>-1504663425</t>
  </si>
  <si>
    <t>"odečteno ze situace"  2</t>
  </si>
  <si>
    <t>Ostatní konstrukce a práce, bourání</t>
  </si>
  <si>
    <t>47</t>
  </si>
  <si>
    <t>911331111</t>
  </si>
  <si>
    <t xml:space="preserve">Silniční svodidlo s osazením sloupků zaberaněním ocelové úroveň zádržnosti N2 vzdálenosti sloupků do 2 m jednostranné </t>
  </si>
  <si>
    <t>m</t>
  </si>
  <si>
    <t>-110595950</t>
  </si>
  <si>
    <t xml:space="preserve">Poznámka k souboru cen:_x000D_
1. V cenách: a) svodidel a svodidlového náběhu jsou započteny i náklady na úpravu pláně, náklady na převozy a přemístění soupravy pro beranění, na zaberanění patního sloupku a a dodávku kompletní svodidlové sady (sloupku, svodnice, zábradelní výplně, distančních dílů, spojovacího materiálu atd.), b) dilatace svodnice je započtena dilatační svodnice včetně izolační podložky a spojovacího materiálu. 2. V cenách nejsou započteny náklady na: a) případnou povrchovou úpravu svodidel (zinkování, nátěry apod.), které se oceňují samostatně, b) krácení a úpravu pásnic a sloupků, toto se oceňuje individuálně. 3. V případě, že se provádí krácení svodnic nebo sloupků, se krácená část neodečítá. </t>
  </si>
  <si>
    <t>"úsek1+úsek 2b" 592+430</t>
  </si>
  <si>
    <t>48</t>
  </si>
  <si>
    <t>912211111</t>
  </si>
  <si>
    <t>Montáž směrového sloupku plastového s odrazkou prostým uložením bez betonového základu silničního</t>
  </si>
  <si>
    <t>-1454552770</t>
  </si>
  <si>
    <t xml:space="preserve">Poznámka k souboru cen:_x000D_
1. V cenách jsou započteny i náklady na: a) vykopání jamek pro sloupky u cen 912 21-1111 a -1112, s odhozením výkopku na hromadu nebo naložením na dopravní prostředek; b) u ceny -1121 i náklady na spojovací materiál. 2. V cenách nejsou započteny náklady na: a) dodání sloupku, tyto se oceňují ve specifikaci; b) odklizení výkopku, tyto se oceňují cenami části A 01 katalogu 800-1 Zemní práce. </t>
  </si>
  <si>
    <t>"odečteno ze situace" 307</t>
  </si>
  <si>
    <t>49</t>
  </si>
  <si>
    <t>404451500</t>
  </si>
  <si>
    <t>sloupek silniční plastový s retroreflexní fólií směrový 1200 mm</t>
  </si>
  <si>
    <t>-1993565549</t>
  </si>
  <si>
    <t>50</t>
  </si>
  <si>
    <t>912211121</t>
  </si>
  <si>
    <t>Montáž směrového sloupku plastového s odrazkou přišroubováním na svodidlo</t>
  </si>
  <si>
    <t>1228733361</t>
  </si>
  <si>
    <t>"odečteno ze situace" 135</t>
  </si>
  <si>
    <t>51</t>
  </si>
  <si>
    <t>404451530</t>
  </si>
  <si>
    <t>sloupek svodidlový plastový s retroreflexní fólií s kovovým držákem</t>
  </si>
  <si>
    <t>1059640417</t>
  </si>
  <si>
    <t>52</t>
  </si>
  <si>
    <t>912331111</t>
  </si>
  <si>
    <t>Montáž plašiče zvěře na směrový sloupek plastový</t>
  </si>
  <si>
    <t>949331675</t>
  </si>
  <si>
    <t xml:space="preserve">Poznámka k souboru cen:_x000D_
1. V ceně jsou započteny i náklady na montáž plašiče včetně upevňovacího materiálu. 2. V ceně nejsou započteny náklady na dodání plašiče, tyto se oceňují ve specifikaci. </t>
  </si>
  <si>
    <t>53</t>
  </si>
  <si>
    <t>404451700</t>
  </si>
  <si>
    <t>plašič zvěře - univerzální (60 x 81 x 184 mm)</t>
  </si>
  <si>
    <t>1666669215</t>
  </si>
  <si>
    <t>54</t>
  </si>
  <si>
    <t>916131113</t>
  </si>
  <si>
    <t>Osazení silničního obrubníku betonového se zřízením lože, s vyplněním a zatřením spár cementovou maltou ležatého s boční opěrou z betonu prostého tř. C 12/15, do lože z betonu prostého téže značky</t>
  </si>
  <si>
    <t>-942526378</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</si>
  <si>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</si>
  <si>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"Bet. silniční KO 19,5x30 cm" 130</t>
  </si>
  <si>
    <t>55</t>
  </si>
  <si>
    <t>592174650</t>
  </si>
  <si>
    <t>obrubník betonový silniční KO 60x19,5x30 cm</t>
  </si>
  <si>
    <t>662267440</t>
  </si>
  <si>
    <t>"Bet. silniční KO 19,5x30 cm, délka 60 cm" 130/0,6</t>
  </si>
  <si>
    <t>216,667*1,03 'Přepočtené koeficientem množství</t>
  </si>
  <si>
    <t>56</t>
  </si>
  <si>
    <t>916231113</t>
  </si>
  <si>
    <t>Osazení chodníkového obrubníku betonového se zřízením lože, s vyplněním a zatřením spár cementovou maltou ležatého s boční opěrou z betonu prostého tř. C 12/15, do lože z betonu prostého téže značky</t>
  </si>
  <si>
    <t>-452935111</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</si>
  <si>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</si>
  <si>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"Sil .obruba ABO 100x15x30cm" 1065</t>
  </si>
  <si>
    <t>57</t>
  </si>
  <si>
    <t>592174500</t>
  </si>
  <si>
    <t>obrubník betonový chodníkový silniční vibrolisovaný 100x15x30 cm</t>
  </si>
  <si>
    <t>-1326754626</t>
  </si>
  <si>
    <t>1065*1,03 'Přepočtené koeficientem množství</t>
  </si>
  <si>
    <t>58</t>
  </si>
  <si>
    <t>916331112</t>
  </si>
  <si>
    <t>Osazení zahradního obrubníku betonového s ložem tl. od 50 do 100 mm z betonu prostého tř. C 12/15 s boční opěrou z betonu prostého tř. C 12/15</t>
  </si>
  <si>
    <t>1933015577</t>
  </si>
  <si>
    <t xml:space="preserve">Poznámka k souboru cen:_x000D_
1. V cenách jsou započteny i náklady na zalití a zatření spár cementovou maltou. 2. V cenách nejsou započteny náklady na dodání obrubníků; tyto se oceňují ve specifikaci. 3. Část lože přesahující tloušťku 100 mm lze ocenit cenou 916 99-1121 Lože pod obrubníky, krajníky nebo obruby z dlažebních kostek, katalogu 822-1. </t>
  </si>
  <si>
    <t>"Bet.sadový obr 8x25cm" 25</t>
  </si>
  <si>
    <t>59</t>
  </si>
  <si>
    <t>592172200</t>
  </si>
  <si>
    <t>obrubník betonový parkový 100 x 8 x 20 cm šedý</t>
  </si>
  <si>
    <t>943135956</t>
  </si>
  <si>
    <t>25*1,03 'Přepočtené koeficientem množství</t>
  </si>
  <si>
    <t>60</t>
  </si>
  <si>
    <t>919721103</t>
  </si>
  <si>
    <t>Geomříž pro stabilizaci podkladu tkaná z polyesteru, podélná pevnost v tahu přes 80 do 150 kN/m</t>
  </si>
  <si>
    <t>1904700268</t>
  </si>
  <si>
    <t xml:space="preserve">Poznámka k souboru cen:_x000D_
1. V cenách jsou započteny i náklady na položení a dodání geomříže včetně přesahů. 2. V cenách -1201 až -1223 jsou započteny i náklady na ošetření podkladu živičnou emulzí a spojení přesahů živičným postřikem. 3. V cenách -1201 a -1221 jsou započteny i náklady na ochrannou vrstvu z podrceného štěrku a uchycení geomříže k podkladu hřeby. 4. Ceny -1201 až -1223 jsou určeny pro vyztužení asfaltového povrchu na nově budovaných komunikacích. Vyztužení asfaltového povrchu stávajících komunikací se oceňuje cenami 919 72-1281 až -1293 části C01 tohoto katalogu. </t>
  </si>
  <si>
    <t>"Výztužná jednoosá geomříž HDPE s tuhostí 142 kN/m á 400mm"  450,000</t>
  </si>
  <si>
    <t>61</t>
  </si>
  <si>
    <t>919722121S</t>
  </si>
  <si>
    <t>Impregnovaný papír</t>
  </si>
  <si>
    <t>1971738912</t>
  </si>
  <si>
    <t>62</t>
  </si>
  <si>
    <t>935112211S</t>
  </si>
  <si>
    <t>Osazení betonového příkopového žlabu s vyplněním a zatřením spár cementovou maltou s ložem tl. 100 mm z betonu prostého tř. C 20/25 z betonových příkopových tvárnic šířky přes 500 do 800 mm</t>
  </si>
  <si>
    <t>407406708</t>
  </si>
  <si>
    <t xml:space="preserve">Poznámka k souboru cen:_x000D_
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 cenách -1911 a -2911 v m2 rozvinuté lícní plochy dlažby (žlabu). 4. Šířkou žlabu příkopových tvárnic se rozumí největší světlá šířka tvárnice. </t>
  </si>
  <si>
    <t>"betonová žlabovka, odměřeno ze situace" 130,000</t>
  </si>
  <si>
    <t>63</t>
  </si>
  <si>
    <t>5922750R1</t>
  </si>
  <si>
    <t>žlabovka betonová 570/140, dl. 500 mm</t>
  </si>
  <si>
    <t>2015511499</t>
  </si>
  <si>
    <t>130*2 'Přepočtené koeficientem množství</t>
  </si>
  <si>
    <t>64</t>
  </si>
  <si>
    <t>935112911</t>
  </si>
  <si>
    <t>Osazení betonového příkopového žlabu s vyplněním a zatřením spár cementovou maltou Příplatek k cenám za každých dalších i započatých 10 mm tloušťky lože přes 100 mm</t>
  </si>
  <si>
    <t>-731337880</t>
  </si>
  <si>
    <t>"tl. lože  150 mm, šířka 750 mm" 5*0,75*130</t>
  </si>
  <si>
    <t>65</t>
  </si>
  <si>
    <t>966005311</t>
  </si>
  <si>
    <t>Rozebrání a odstranění silničního zábradlí a ocelových svodidel s přemístěním hmot na skládku na vzdálenost do 10 m nebo s naložením na dopravní prostředek, se zásypem jam po odstraněných sloupcích a s jeho zhutněním svodidla včetně sloupků, s jednou pásnicí silničního</t>
  </si>
  <si>
    <t>1689536981</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</si>
  <si>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</si>
  <si>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"úsek1+úsek 2b" 278+386</t>
  </si>
  <si>
    <t>66</t>
  </si>
  <si>
    <t>9812311R1</t>
  </si>
  <si>
    <t>Demolice dřevěné konstrukce</t>
  </si>
  <si>
    <t>-624499981</t>
  </si>
  <si>
    <t>"demolice dřevěné konstrukce, Hory"</t>
  </si>
  <si>
    <t>"objem demolovaného materiálu" 1,955</t>
  </si>
  <si>
    <t>67</t>
  </si>
  <si>
    <t>9813321R1</t>
  </si>
  <si>
    <t>Demolice ocelové konstrukce</t>
  </si>
  <si>
    <t>-1704905213</t>
  </si>
  <si>
    <t>"demolice ocelového plotu, Hory" 0,190</t>
  </si>
  <si>
    <t>68</t>
  </si>
  <si>
    <t>981513111</t>
  </si>
  <si>
    <t>Demolice konstrukcí objektů těžkými mechanizačními prostředky zdiva na maltu vápennou nebo vápenocementovou z cihel, tvárnic, kamene, zdiva smíšeného nebo hrázděného</t>
  </si>
  <si>
    <t>593615733</t>
  </si>
  <si>
    <t xml:space="preserve">Poznámka k souboru cen:_x000D_
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 </t>
  </si>
  <si>
    <t>"demolice plotu - Hory" 23,370</t>
  </si>
  <si>
    <t>69</t>
  </si>
  <si>
    <t>981513116</t>
  </si>
  <si>
    <t>Demolice konstrukcí objektů těžkými mechanizačními prostředky konstrukcí z betonu prostého</t>
  </si>
  <si>
    <t>-579281962</t>
  </si>
  <si>
    <t>"demolice betonu, Hory" 0,110</t>
  </si>
  <si>
    <t>70</t>
  </si>
  <si>
    <t>-1921064943</t>
  </si>
  <si>
    <t>71</t>
  </si>
  <si>
    <t>832733686</t>
  </si>
  <si>
    <t>12235,665*24 'Přepočtené koeficientem množství</t>
  </si>
  <si>
    <t>72</t>
  </si>
  <si>
    <t>-1883040204</t>
  </si>
  <si>
    <t>PSV</t>
  </si>
  <si>
    <t>Práce a dodávky PSV</t>
  </si>
  <si>
    <t>765</t>
  </si>
  <si>
    <t>Krytina skládaná</t>
  </si>
  <si>
    <t>73</t>
  </si>
  <si>
    <t>765111801</t>
  </si>
  <si>
    <t>Demontáž krytiny keramické drážkové, sklonu do 30 st. na sucho do suti</t>
  </si>
  <si>
    <t>-2138719514</t>
  </si>
  <si>
    <t>"střešní krytina - Hory" 24,400</t>
  </si>
  <si>
    <t>Soupis:</t>
  </si>
  <si>
    <t>SO 101.1 - Propustky</t>
  </si>
  <si>
    <t xml:space="preserve">    998 - Přesun hmot</t>
  </si>
  <si>
    <t>131201102</t>
  </si>
  <si>
    <t>Hloubení nezapažených jam a zářezů s urovnáním dna do předepsaného profilu a spádu v hornině tř. 3 přes 100 do 1 000 m3</t>
  </si>
  <si>
    <t>-2024412813</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</si>
  <si>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</si>
  <si>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"malé propustky" 84,014</t>
  </si>
  <si>
    <t>131201109</t>
  </si>
  <si>
    <t>Hloubení nezapažených jam a zářezů s urovnáním dna do předepsaného profilu a spádu Příplatek k cenám za lepivost horniny tř. 3</t>
  </si>
  <si>
    <t>1288336226</t>
  </si>
  <si>
    <t>84,014*0,3</t>
  </si>
  <si>
    <t>569645621</t>
  </si>
  <si>
    <t>676960854</t>
  </si>
  <si>
    <t>946836344</t>
  </si>
  <si>
    <t>25,204*2</t>
  </si>
  <si>
    <t>-122332112</t>
  </si>
  <si>
    <t>"malé propustky" 46,576</t>
  </si>
  <si>
    <t>-160587641</t>
  </si>
  <si>
    <t>"malé propustky" 46,576*1,8</t>
  </si>
  <si>
    <t>273311126</t>
  </si>
  <si>
    <t>Základové konstrukce z betonu prostého desky ve výkopu nebo na hlavách pilot C 20/25</t>
  </si>
  <si>
    <t>1382355374</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</si>
  <si>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</si>
  <si>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273362021</t>
  </si>
  <si>
    <t>Výztuž základů desek ze svařovaných sítí z drátů typu KARI</t>
  </si>
  <si>
    <t>962874211</t>
  </si>
  <si>
    <t>80,4*0,08</t>
  </si>
  <si>
    <t>274361116</t>
  </si>
  <si>
    <t>Výztuž základových konstrukcí pasů, prahů, věnců a ostruh z betonářské oceli 10 505 (R) nebo BSt 500</t>
  </si>
  <si>
    <t>318676684</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</si>
  <si>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</si>
  <si>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"roxor 10 mm, 11,6 m"</t>
  </si>
  <si>
    <t>11,6*0,617/1000</t>
  </si>
  <si>
    <t>919441211</t>
  </si>
  <si>
    <t>Čelo propustku včetně římsy ze zdiva z lomového kamene, pro propustek z trub DN 300 až 500 mm</t>
  </si>
  <si>
    <t>1202190686</t>
  </si>
  <si>
    <t xml:space="preserve">Poznámka k souboru cen:_x000D_
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 </t>
  </si>
  <si>
    <t>919521130</t>
  </si>
  <si>
    <t>Zřízení silničního propustku z trub betonových nebo železobetonových DN 500 mm</t>
  </si>
  <si>
    <t>961303166</t>
  </si>
  <si>
    <t xml:space="preserve">Poznámka k souboru cen:_x000D_
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 </t>
  </si>
  <si>
    <t>592225491</t>
  </si>
  <si>
    <t>trouba železobetonová DN 500</t>
  </si>
  <si>
    <t>1184499813</t>
  </si>
  <si>
    <t>10*1,1 'Přepočtené koeficientem množství</t>
  </si>
  <si>
    <t>919551111</t>
  </si>
  <si>
    <t>Zřízení propustku z trub plastových polyetylenových rýhovaných se spojkami nebo s hrdlem DN 300 mm</t>
  </si>
  <si>
    <t>1411283436</t>
  </si>
  <si>
    <t xml:space="preserve">Poznámka k souboru cen:_x000D_
1. V cenách nejsou započteny náklady na: a) zemní práce - zhotovení otevřené stavební jámy, - zemní konstrukce přesýpaného objektu ze vhodných zemin hutněných po vrstvách 150 až 200 mm na minimum 98 % Proctor Standard, které se oceňují podle katalogu 800-1 Zemní práce, b) podkladní a vyrovnávací vrstvy, které se oceňují souborem cen 451 . . - . . Lože pod potrubí, stoky a drobné objekty nebo souborem cen 452 . . - . . Podkladní konstrukce z betonu, části A01 katalogu 827-1 Vedení trubní, dálková a přípojná – vodovody a kanalizace, c) dodávku trub a spojek, které se oceňují zvlášť ve specifikaci, ztratné lze dohodnout ve směrné výši 1,5 %. Součástí dodávky trub je i jejich úprava podle konkrétních podmínek stavby (seříznutí, zkosení, vytvoření otvorů, apod.). </t>
  </si>
  <si>
    <t>28600002</t>
  </si>
  <si>
    <t>Trouba PVC KG SN16 DN200</t>
  </si>
  <si>
    <t>966677879</t>
  </si>
  <si>
    <t>2,5*1,1 'Přepočtené koeficientem množství</t>
  </si>
  <si>
    <t>919551112</t>
  </si>
  <si>
    <t>Zřízení propustku z trub plastových polyetylenových rýhovaných se spojkami nebo s hrdlem DN 400 mm</t>
  </si>
  <si>
    <t>-1294932681</t>
  </si>
  <si>
    <t>28600001</t>
  </si>
  <si>
    <t>Trouba PVC KG SN16 DN400</t>
  </si>
  <si>
    <t>-944182559</t>
  </si>
  <si>
    <t>135,781*1,1 'Přepočtené koeficientem množství</t>
  </si>
  <si>
    <t>938902411</t>
  </si>
  <si>
    <t>Čištění propustků s odstraněním travnatého porostu nebo nánosu, s naložením na dopravní prostředek nebo s přemístěním na hromady na vzdálenost do 20 m strojně tlakovou vodou tloušťky nánosu do 25% průměru propustku do 500 mm</t>
  </si>
  <si>
    <t>-267294501</t>
  </si>
  <si>
    <t xml:space="preserve">Poznámka k souboru cen:_x000D_
1. V cenách nejsou započteny náklady na vodorovnou dopravu odstraněného materiálu, která se oceňuje cenami souboru cen 997 22-15 Vodorovná doprava suti. 2. V cenách čištění propustků strojně tlakovou vodou nejsou započteny náklady na vodu, tyto se oceňují individuálně. 3. Ceny jsou kalkulovány pro propustky do délky 8 m, pro propustky delší než 8 m se použijí položky 938 90-2411 až -2484 a příplatek 938 90-2499 za každý další 1 metr propustku. </t>
  </si>
  <si>
    <t>961051111</t>
  </si>
  <si>
    <t>Bourání mostních konstrukcí základů ze železového betonu</t>
  </si>
  <si>
    <t>2137020364</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</si>
  <si>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</si>
  <si>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"čela propustků" 17,793</t>
  </si>
  <si>
    <t>977151111</t>
  </si>
  <si>
    <t>Jádrové vrty diamantovými korunkami do stavebních materiálů (železobetonu, betonu, cihel, obkladů, dlažeb, kamene) průměru do 35 mm</t>
  </si>
  <si>
    <t>1999331337</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</si>
  <si>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</si>
  <si>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(116+40)*0,05</t>
  </si>
  <si>
    <t>977211111</t>
  </si>
  <si>
    <t>Řezání železobetonových konstrukcí stěnovou pilou do průměru řezané výztuže 16 mm hloubka řezu do 200 mm</t>
  </si>
  <si>
    <t>1737247710</t>
  </si>
  <si>
    <t xml:space="preserve">Poznámka k souboru cen:_x000D_
1. V cenách jsou započteny i náklady na spotřebu vody. 2. V cenách nejsou započteny náklady na vybourání železobetonové konstrukce; tyto náklady se oceňují cenami katalogu 801-3 Budovy a haly - bourání konstrukcí. </t>
  </si>
  <si>
    <t>"seříznutí trub propustků" 3,14*0,4*1,2*29 + 3,14*0,5*1,2*10</t>
  </si>
  <si>
    <t>997013831</t>
  </si>
  <si>
    <t>Poplatek za uložení stavebního odpadu na skládce (skládkovné) směsného</t>
  </si>
  <si>
    <t>279987808</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</si>
  <si>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</si>
  <si>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997211511</t>
  </si>
  <si>
    <t>Vodorovná doprava suti nebo vybouraných hmot suti se složením a hrubým urovnáním, na vzdálenost do 1 km</t>
  </si>
  <si>
    <t>-85506772</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</si>
  <si>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</si>
  <si>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997211519</t>
  </si>
  <si>
    <t>Vodorovná doprava suti nebo vybouraných hmot suti se složením a hrubým urovnáním, na vzdálenost Příplatek k ceně za každý další i započatý 1 km přes 1 km</t>
  </si>
  <si>
    <t>338172466</t>
  </si>
  <si>
    <t>44,996*24 'Přepočtené koeficientem množství</t>
  </si>
  <si>
    <t>997211611</t>
  </si>
  <si>
    <t>Nakládání suti nebo vybouraných hmot na dopravní prostředky pro vodorovnou dopravu suti</t>
  </si>
  <si>
    <t>-1333215111</t>
  </si>
  <si>
    <t>998</t>
  </si>
  <si>
    <t>Přesun hmot</t>
  </si>
  <si>
    <t>998212111</t>
  </si>
  <si>
    <t>Přesun hmot pro mosty zděné, betonové monolitické, spřažené ocelobetonové nebo kovové vodorovná dopravní vzdálenost do 100 m výška mostu do 20 m</t>
  </si>
  <si>
    <t>-600113337</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</si>
  <si>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</si>
  <si>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SO 101.2 - Kácení a přesazení stromů</t>
  </si>
  <si>
    <t>112151111</t>
  </si>
  <si>
    <t>Pokácení stromu směrové v celku s odřezáním kmene a s odvětvením průměru kmene přes 100 do 200 mm</t>
  </si>
  <si>
    <t>1982592404</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</si>
  <si>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0,15m. V případě přítomnosti výrazných kořenových náběhů je měření prováděno nad nimi, nejčastěji v rozmezí 0,15-0,45 m nad povrchem stávajícího terénu. 5. Stromy o průměru kmene na řezné ploše větší než 1500 mm se oceňují individuálně. </t>
  </si>
  <si>
    <t>112151112</t>
  </si>
  <si>
    <t>Pokácení stromu směrové v celku s odřezáním kmene a s odvětvením průměru kmene přes 200 do 300 mm</t>
  </si>
  <si>
    <t>-1653892484</t>
  </si>
  <si>
    <t>112151113</t>
  </si>
  <si>
    <t>Pokácení stromu směrové v celku s odřezáním kmene a s odvětvením průměru kmene přes 300 do 400 mm</t>
  </si>
  <si>
    <t>-1693319543</t>
  </si>
  <si>
    <t>112151114</t>
  </si>
  <si>
    <t>Pokácení stromu směrové v celku s odřezáním kmene a s odvětvením průměru kmene přes 400 do 500 mm</t>
  </si>
  <si>
    <t>1362545613</t>
  </si>
  <si>
    <t>112151115</t>
  </si>
  <si>
    <t>Pokácení stromu směrové v celku s odřezáním kmene a s odvětvením průměru kmene přes 500 do 600 mm</t>
  </si>
  <si>
    <t>-766900863</t>
  </si>
  <si>
    <t>112151116</t>
  </si>
  <si>
    <t>Pokácení stromu směrové v celku s odřezáním kmene a s odvětvením průměru kmene přes 600 do 700 mm</t>
  </si>
  <si>
    <t>-1915877035</t>
  </si>
  <si>
    <t>112151313</t>
  </si>
  <si>
    <t>Pokácení stromu postupné bez spouštění částí kmene a koruny o průměru na řezné ploše pařezu přes 300 do 400 mm</t>
  </si>
  <si>
    <t>189990442</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</si>
  <si>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Stromy o průměru kmene na řezné ploše větší než 1500 mm se oceňují individuálně. </t>
  </si>
  <si>
    <t>112151314</t>
  </si>
  <si>
    <t>Pokácení stromu postupné bez spouštění částí kmene a koruny o průměru na řezné ploše pařezu přes 400 do 500 mm</t>
  </si>
  <si>
    <t>1308114180</t>
  </si>
  <si>
    <t>112151315</t>
  </si>
  <si>
    <t>Pokácení stromu postupné bez spouštění částí kmene a koruny o průměru na řezné ploše pařezu přes 500 do 600 mm</t>
  </si>
  <si>
    <t>-425125361</t>
  </si>
  <si>
    <t>112151316</t>
  </si>
  <si>
    <t>Pokácení stromu postupné bez spouštění částí kmene a koruny o průměru na řezné ploše pařezu přes 600 do 700 mm</t>
  </si>
  <si>
    <t>1569513530</t>
  </si>
  <si>
    <t>112151317</t>
  </si>
  <si>
    <t>Pokácení stromu postupné bez spouštění částí kmene a koruny o průměru na řezné ploše pařezu přes 700 do 800 mm</t>
  </si>
  <si>
    <t>1989307862</t>
  </si>
  <si>
    <t>112151358</t>
  </si>
  <si>
    <t>Pokácení stromu postupné se spouštěním částí kmene a koruny o průměru na řezné ploše pařezu přes 800 do 900 mm</t>
  </si>
  <si>
    <t>599244368</t>
  </si>
  <si>
    <t>112151362</t>
  </si>
  <si>
    <t>Pokácení stromu postupné se spouštěním částí kmene a koruny o průměru na řezné ploše pařezu přes 1200 do 1300 mm</t>
  </si>
  <si>
    <t>1695109063</t>
  </si>
  <si>
    <t>112201111</t>
  </si>
  <si>
    <t>Odstranění pařezu v rovině nebo na svahu do 1:5 o průměru pařezu na řezné ploše do 200 mm</t>
  </si>
  <si>
    <t>1542119434</t>
  </si>
  <si>
    <t xml:space="preserve">Poznámka k souboru cen:_x000D_
1. V cenách jsou započteny i náklady na odstranění náběhových kořenů, odklizení získaného dřeva na vzdálenost do 20 m, jeho složení na hromady nebo naložení na dopravní prostředek, zasypání jámy, doplnění zeminy, zhutnění a úprava terénu. 2. Ceny jsou určeny jen pro pěstební zásahy a rekonstrukce v sadovnických a krajinářských úpravách. 3.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4. V cenách nejsou započteny náklady na: a) dodání zeminy, b) odvoz a uložení biologického odpadu na skládku. 5. Pařezy o průměru kmene na řezné ploše větší než 1500 mm se oceňují individuálně. 6. V cenách jsou započteny náklady na odstranění pařezu vykopáním, vytrháním, frézováním či jinou technologií s odstraněním náběhových kořenů. </t>
  </si>
  <si>
    <t>112201112</t>
  </si>
  <si>
    <t>Odstranění pařezu v rovině nebo na svahu do 1:5 o průměru pařezu na řezné ploše přes 200 do 300 mm</t>
  </si>
  <si>
    <t>-541088774</t>
  </si>
  <si>
    <t>112201113</t>
  </si>
  <si>
    <t>Odstranění pařezu v rovině nebo na svahu do 1:5 o průměru pařezu na řezné ploše přes 300 do 400 mm</t>
  </si>
  <si>
    <t>1999752253</t>
  </si>
  <si>
    <t>"k pol. 112 151 113" 24</t>
  </si>
  <si>
    <t>"k pol. 112 151 313" 1</t>
  </si>
  <si>
    <t>112201114</t>
  </si>
  <si>
    <t>Odstranění pařezu v rovině nebo na svahu do 1:5 o průměru pařezu na řezné ploše přes 400 do 500 mm</t>
  </si>
  <si>
    <t>937521357</t>
  </si>
  <si>
    <t>"k pol. 112 151 114" 27</t>
  </si>
  <si>
    <t>"k pol. 112 151 314" 5</t>
  </si>
  <si>
    <t>112201115</t>
  </si>
  <si>
    <t>Odstranění pařezu v rovině nebo na svahu do 1:5 o průměru pařezu na řezné ploše přes 500 do 600 mm</t>
  </si>
  <si>
    <t>-373658021</t>
  </si>
  <si>
    <t>"k pol. 112 151 115" 12</t>
  </si>
  <si>
    <t>"k pol. 112 151 315" 7</t>
  </si>
  <si>
    <t>112201116</t>
  </si>
  <si>
    <t>Odstranění pařezu v rovině nebo na svahu do 1:5 o průměru pařezu na řezné ploše přes 600 do 700 mm</t>
  </si>
  <si>
    <t>157840175</t>
  </si>
  <si>
    <t>"k pol. 112 151 116" 4</t>
  </si>
  <si>
    <t>"k pol. 112 151 316" 2</t>
  </si>
  <si>
    <t>112201117</t>
  </si>
  <si>
    <t>Odstranění pařezu v rovině nebo na svahu do 1:5 o průměru pařezu na řezné ploše přes 700 do 800 mm</t>
  </si>
  <si>
    <t>638892200</t>
  </si>
  <si>
    <t>112201118</t>
  </si>
  <si>
    <t>Odstranění pařezu v rovině nebo na svahu do 1:5 o průměru pařezu na řezné ploše přes 800 do 900 mm</t>
  </si>
  <si>
    <t>-703616663</t>
  </si>
  <si>
    <t>112201122</t>
  </si>
  <si>
    <t>Odstranění pařezu v rovině nebo na svahu do 1:5 o průměru pařezu na řezné ploše přes 1200 do 1300 mm</t>
  </si>
  <si>
    <t>-1835227866</t>
  </si>
  <si>
    <t>174111121</t>
  </si>
  <si>
    <t>Zásyp jam po vyfrézovaných pařezech hloubky přes 200 do 500 mm v rovině nebo na svahu do 1:5</t>
  </si>
  <si>
    <t>-1898970723</t>
  </si>
  <si>
    <t xml:space="preserve">Poznámka k souboru cen:_x000D_
1. V ceně jsou započteny i náklady na přemístění zeminy na vzdálenost do 20 m, zásyp jam, hutnění a hrubé urovnání povrchu. 2. V cenách nejsou započteny náklady na zeminu, tyto náklady se oceňují ve specifikaci. 3. Zásyp jam po pařezech o průměru do 200 mm se neoceňuje v případě, že se současně provádí sejmutí ornice. 4. Ceny nelze použít v případě bezprostřední výsadby dřevin na místo odfrézovaných pařezů. </t>
  </si>
  <si>
    <t>0,22+0,28+3,01+5,30+3,39+1,54+0,13+0,98+1,98+0,39+0,50+0,64+0,95</t>
  </si>
  <si>
    <t>1036410R1</t>
  </si>
  <si>
    <t>kvalitní tříděná zemina bonity I.</t>
  </si>
  <si>
    <t>272767109</t>
  </si>
  <si>
    <t>0,066+0,085+0,904+1,590+1,017+0,462+0,038+0,294+0,593+0,118+0,151+0,191+0,285</t>
  </si>
  <si>
    <t>183101222</t>
  </si>
  <si>
    <t>Hloubení jamek pro vysazování rostlin v zemině tř.1 až 4 s výměnou půdy z 50% v rovině nebo na svahu do 1:5, objemu přes 1,00 do 2,00 m3</t>
  </si>
  <si>
    <t>31662967</t>
  </si>
  <si>
    <t xml:space="preserve">Poznámka k souboru cen:_x000D_
1. V cenách jsou započteny i náklady na případné naložení přebytečných výkopků na dopravní prostředek, odvoz na vzdálenost do 20 km a složení výkopků. 2. V cenách nejsou započteny náklady na: a) uložení odpadu na skládku, b) substrát, tyto náklady se oceňují ve specifikaci. 3. V cenách o sklonu svahu přes 1:1 jsou uvažovány podmínky pro svahy běžně schůdné; bez použití lezeckých technik. V případě použití lezeckých technik se tyto náklady oceňují individuálně. </t>
  </si>
  <si>
    <t>183106611</t>
  </si>
  <si>
    <t>Instalace protikořenových bariér do předem vyhloubené rýhy, včetně zásypu a hutnění v rovině nebo na svahu do 1:5, hloubky do 500 mm</t>
  </si>
  <si>
    <t>2054134870</t>
  </si>
  <si>
    <t xml:space="preserve">Poznámka k souboru cen:_x000D_
1. V cenách jsou započteny i náklady na případné naložení přebytečných výkopků na dopravní prostředek a odvoz na vzdálenost do 20 km a jejich složení. 2. V cenách nejsou započteny na: a) uložení výkopku na skládce, b) protikořenovou clonu, tato se oceňuje ve specifikaci. </t>
  </si>
  <si>
    <t>693000R01</t>
  </si>
  <si>
    <t>protikořenová fólie</t>
  </si>
  <si>
    <t>-640179559</t>
  </si>
  <si>
    <t>184102116</t>
  </si>
  <si>
    <t>Výsadba dřeviny s balem do předem vyhloubené jamky se zalitím v rovině nebo na svahu do 1:5, při průměru balu přes 600 do 800 mm</t>
  </si>
  <si>
    <t>-1688700205</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</si>
  <si>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</si>
  <si>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103000R02</t>
  </si>
  <si>
    <t>pěstební substrát 1,0 m3 / 1 ks</t>
  </si>
  <si>
    <t>-905924675</t>
  </si>
  <si>
    <t>184215133</t>
  </si>
  <si>
    <t>Ukotvení dřeviny kůly třemi kůly, délky přes 2 do 3 m</t>
  </si>
  <si>
    <t>-1673064899</t>
  </si>
  <si>
    <t xml:space="preserve">Poznámka k souboru cen:_x000D_
1. V cenách jsou započteny i náklady na ochranu proti poškození kmene v místě vzepření. 2. V cenách nejsou započteny náklady na dodání kůlů, tyto se oceňují ve specifikaci. 3. Ceny jsou určeny pro ukotvení dřevin kůly o průměru do 100 mm. </t>
  </si>
  <si>
    <t>2*8</t>
  </si>
  <si>
    <t>605910R01</t>
  </si>
  <si>
    <t>dřevěný kůl délky 2500 mm, průměru 60 mm (3 ks k jedné dřevině)</t>
  </si>
  <si>
    <t>2081546417</t>
  </si>
  <si>
    <t>605910R02</t>
  </si>
  <si>
    <t>dřevěný příčník délky 500 mm, průměru 60 mm (3 ks k jedné dřevině)</t>
  </si>
  <si>
    <t>-1477999823</t>
  </si>
  <si>
    <t>605910R03</t>
  </si>
  <si>
    <t>úvazek (3 ks k jedné dřevině)</t>
  </si>
  <si>
    <t>-531251434</t>
  </si>
  <si>
    <t>184215412</t>
  </si>
  <si>
    <t>Zhotovení závlahové mísy u solitérních dřevin v rovině nebo na svahu do 1:5, o průměru mísy přes 0,5 do 1 m</t>
  </si>
  <si>
    <t>2018518540</t>
  </si>
  <si>
    <t xml:space="preserve">Poznámka k souboru cen:_x000D_
1. V cenách jsou započteny i náklady na případné naložení vzniklého odpadu na dopravní prostředek, odvoz na vzdálenost do 20 km a složení odpadu. 2. V cenách nejsou započteny náklady na materiál pro zhotovení závlahové mísy, tento se oceňuje ve specifikaci. 3. V cenách o sklonu svahu přes 1:1 jsou uvažovány podmínky pro svahy běžně schůdné; bez použití lezeckých technik. V případě použití lezeckých technik se tyto náklady oceňují individuálně. </t>
  </si>
  <si>
    <t>103000R01</t>
  </si>
  <si>
    <t>mulčovací kůra, tl. vrstvy 0,1 m</t>
  </si>
  <si>
    <t>1944906642</t>
  </si>
  <si>
    <t>184401111</t>
  </si>
  <si>
    <t>Příprava dřeviny k přesazení v rovině nebo na svahu do 1:5 s balem, při průměru balu přes 0,6 do 0,8 m</t>
  </si>
  <si>
    <t>-2072494230</t>
  </si>
  <si>
    <t xml:space="preserve">Poznámka k souboru cen:_x000D_
1. V cenách jsou započteny i náklady na potřebnou zálivku před přípravou dřeviny, základní vyhnojení organickými hnojivy, prolití při záhozu rýhy. Každé další zalití se oceňuje samostatně cenami části C02 souboru cen 185 80-43 Zalití rostlin vodou. 2. Ceny jsou určeny pouze pro přípravu dřevin, které nejsou majetkem dodavatele. 3. Ceny jsou určeny pro přípravu dřeviny k přesazení jedno nebo více vegetačních období před přesazením. 4. Ceny neobsahují náklady na: a) svázaní a rozvázání rostlin, případně nutné odřezání větví, a ošetření kořenů nožem a stimulátorem; tyto náklady se oceňují individuálně, b) kotvení; tyto náklady se oceňují: - cenami části A02 souboru cen 184 20-21 Ukotvení dřeviny třemi a více kůly, - individuálně. c) výměnu půdy v rýze. </t>
  </si>
  <si>
    <t>184501141</t>
  </si>
  <si>
    <t>Zhotovení obalu kmene z rákosové nebo kokosové rohože v rovině nebo na svahu do 1:5</t>
  </si>
  <si>
    <t>158386294</t>
  </si>
  <si>
    <t xml:space="preserve">Poznámka k souboru cen:_x000D_
1. V cenách nejsou započteny náklady na dodání rohože tyto náklady se oceňují ve specifikaci. </t>
  </si>
  <si>
    <t>693000R02</t>
  </si>
  <si>
    <t>kokosová rohož na zhotovení obalu kmene</t>
  </si>
  <si>
    <t>-1686768294</t>
  </si>
  <si>
    <t>184502114</t>
  </si>
  <si>
    <t>Vyzvednutí dřeviny k přesazení s balem v rovině nebo na svahu do 1:5, při průměru balu přes 600 do 800 mm</t>
  </si>
  <si>
    <t>-908036313</t>
  </si>
  <si>
    <t xml:space="preserve">Poznámka k souboru cen:_x000D_
1. Ceny jsou určeny pouze pro vyzvednutí dřeviny, která není majetkem dodavatele. 2. V cenách nejsou započteny náklady na: a) prolití před vyzvednutím; tyto náklady se oceňují cenami části C02 souboru cen 185 80-43 Zalití rostlin vodou, b) naložení a přemístění dřeviny; tyto náklady se oceňují individuálně, c) hloubení jam nebo rýh; tyto náklady se oceňují cenami části A02 souboru cen 183 10-1 . Hloubení jamek nebo 183 10-2 . Hloubení rýh, d) vysazování dřevin; tyto náklady se oceňují cenami části A02 souboru cen 184 10-21 Výsadba dřeviny s balem do předem vyhloubené jamky se zalitím. </t>
  </si>
  <si>
    <t>184852312</t>
  </si>
  <si>
    <t>Řez stromů prováděný lezeckou technikou výchovný alejové stromy, výšky přes 4 do 6 m</t>
  </si>
  <si>
    <t>-856158195</t>
  </si>
  <si>
    <t xml:space="preserve">Poznámka k souboru cen:_x000D_
1. Plocha koruny se určí jako součin ideálního průměru stromu a jeho výšky. Ideální průměr stromu je součet nejkratší a nejdelší vzdálenosti svislého obrysu koruny od kmene. 2. Plocha koruny příplatku se určí z procentního podílu překážky k prostoru vymezenému okapovou linií stromu. Za překážky se považuje např. svah přes 1:2 nebo různé stavby a komunikace zasahující do okapové linie stromu. 3. Příplatek k ceně dle plochy koruny stromu se započítává za každých započatých 25 % překážky v půdorysném průmětu stromu vymezeném okapovou linií stromu. Celkový příplatek může činit maximálně čtyřnásobek uvedené ceny. 4. Za překážky jsou považovány objekty jako např. komunikace, svah 1:2, stavební objekty apod. 5. V cenách jsou započteny i náklady na rozřezání větví a jejich přemístění na hromady na vzdálenost do 20 m. 6. V cenách nejsou započteny náklady na skládku. 7. Mernou jednotkou kus se u řezu rozumí jeden strom. </t>
  </si>
  <si>
    <t>185802114</t>
  </si>
  <si>
    <t>Hnojení půdy nebo trávníku v rovině nebo na svahu do 1:5 umělým hnojivem s rozdělením k jednotlivým rostlinám</t>
  </si>
  <si>
    <t>76129925</t>
  </si>
  <si>
    <t xml:space="preserve">Poznámka k souboru cen:_x000D_
1. V cenách jsou započteny i náklady na rozprostření nebo rozdělení hnojiva. 2. V cenách o sklonu svahu přes 1:1 jsou uvažovány podmínky pro svahy běžně schůdné; bez použití lezeckých technik. V případě použití lezeckých technik se tyto náklady oceňují individuálně. </t>
  </si>
  <si>
    <t>103210R01</t>
  </si>
  <si>
    <t>tabletové hnojivo s obsahem ureaformu hořčíku a stopových prvků (5 ks tablet / strom)</t>
  </si>
  <si>
    <t>-693803893</t>
  </si>
  <si>
    <t>103210R02</t>
  </si>
  <si>
    <t>absorbční prostředek - práškový koncentrát v dávce 100 g ke každému stromu</t>
  </si>
  <si>
    <t>182264039</t>
  </si>
  <si>
    <t>VDZ_sym</t>
  </si>
  <si>
    <t>vodorovné dopravní značení - symboly</t>
  </si>
  <si>
    <t>134,5</t>
  </si>
  <si>
    <t>VDZ_125_s</t>
  </si>
  <si>
    <t>vodorovné dopravní značení - 125 mm souvíslá</t>
  </si>
  <si>
    <t>11677</t>
  </si>
  <si>
    <t>VDZ_250_p</t>
  </si>
  <si>
    <t>vodorovné dopravní značení - 250 mm přerušované</t>
  </si>
  <si>
    <t>440</t>
  </si>
  <si>
    <t>VDZ_250_s</t>
  </si>
  <si>
    <t>vodorovné dopravní značení - 250 mm souvislá</t>
  </si>
  <si>
    <t>124</t>
  </si>
  <si>
    <t>SO 190 - Dopravní značení</t>
  </si>
  <si>
    <t>231205550</t>
  </si>
  <si>
    <t>"odečteno ze situací DZ"</t>
  </si>
  <si>
    <t>"úsek 1, Z11g" 8</t>
  </si>
  <si>
    <t>"úsek 2b, Z11g" 38</t>
  </si>
  <si>
    <t>-1004139409</t>
  </si>
  <si>
    <t>914111111</t>
  </si>
  <si>
    <t>Montáž svislé dopravní značky základní velikosti do 1 m2 objímkami na sloupky nebo konzoly</t>
  </si>
  <si>
    <t>-1126127724</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</si>
  <si>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</si>
  <si>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404454750</t>
  </si>
  <si>
    <t>značka dopravní svislá retroreflexní fólie tř. 1, FeZn prolis, 900 mm (trojúhelník)</t>
  </si>
  <si>
    <t>67187917</t>
  </si>
  <si>
    <t>"úsek 1"</t>
  </si>
  <si>
    <t>"P1" 1</t>
  </si>
  <si>
    <t>"P4" 1</t>
  </si>
  <si>
    <t>"úsek 2b"</t>
  </si>
  <si>
    <t>404454770</t>
  </si>
  <si>
    <t>značka dopravní svislá retroreflexní fólie tř. 1, FeZn prolis, 500 x 500 mm</t>
  </si>
  <si>
    <t>874397541</t>
  </si>
  <si>
    <t>"úsek 2a"</t>
  </si>
  <si>
    <t>"E2b" 3</t>
  </si>
  <si>
    <t>"P2" 3</t>
  </si>
  <si>
    <t>"E2b" 1</t>
  </si>
  <si>
    <t>"IP4b" 1</t>
  </si>
  <si>
    <t>"P2" 1</t>
  </si>
  <si>
    <t>404454780</t>
  </si>
  <si>
    <t>značka dopravní svislá retroreflexní fólie tř. 1, FeZn prolis, D 700 mm</t>
  </si>
  <si>
    <t>797727571</t>
  </si>
  <si>
    <t>"C4a" 4</t>
  </si>
  <si>
    <t>"B2" 1</t>
  </si>
  <si>
    <t>"B20a" 2</t>
  </si>
  <si>
    <t>"C4a" 6</t>
  </si>
  <si>
    <t>404454890</t>
  </si>
  <si>
    <t>značka dopravní svislá retroreflexní fólie tř. 1, FeZn prolis, 1000 x 500 mm</t>
  </si>
  <si>
    <t>-991882006</t>
  </si>
  <si>
    <t>"IZ4a" 2</t>
  </si>
  <si>
    <t>"IZ4b" 2</t>
  </si>
  <si>
    <t>"IZ4a" 1</t>
  </si>
  <si>
    <t>"IZ4b" 1</t>
  </si>
  <si>
    <t>4044547R1</t>
  </si>
  <si>
    <t>značka dopravní svislá retroreflexní fólie tř. 1, FeZn prolis, O 700 mm</t>
  </si>
  <si>
    <t>1223134284</t>
  </si>
  <si>
    <t>"P6" 1</t>
  </si>
  <si>
    <t>404454920</t>
  </si>
  <si>
    <t>značka dopravní svislá retroreflexní fólie tř. 1, FeZn prolis, 500 x 300 mm</t>
  </si>
  <si>
    <t>-1579013677</t>
  </si>
  <si>
    <t>"E15" 1</t>
  </si>
  <si>
    <t>"IS16b" 1</t>
  </si>
  <si>
    <t>914431112</t>
  </si>
  <si>
    <t>Montáž dopravního zrcadla na sloupky nebo konzoly velikosti do 1 m2</t>
  </si>
  <si>
    <t>-803481039</t>
  </si>
  <si>
    <t xml:space="preserve">Poznámka k souboru cen:_x000D_
1. V ceně jsou započteny i náklady na montáž zrcadla včetně upevňovacího materiálu na předem připravenou nosnou konstrukci. 2. V ceně nejsou započteny náklady na: a) dodání zrcadla, tyto se oceňují ve specifikaci, b) na montáž a dodávku sloupků nebo konzol, tyto se oceňují cenami souboru cen 914 51 Montáž sloupku a 914 53 Montáž konzol a nástavců, c) ochranné nátěry sloupku, zrcadlové části a zrcadla, tyto se oceňují příslušnými cenami katalogu 800-783 Nátěry. </t>
  </si>
  <si>
    <t>404452020</t>
  </si>
  <si>
    <t>zrcadlo dopravní čtvercové 400 x 600 mm</t>
  </si>
  <si>
    <t>262485399</t>
  </si>
  <si>
    <t>"úsek 2b" 2</t>
  </si>
  <si>
    <t>9145110R1</t>
  </si>
  <si>
    <t>Označník autobusové zastávky kompletní provedení vč. značky IJ4b, dodávka a montáž vč. založení</t>
  </si>
  <si>
    <t>-463572649</t>
  </si>
  <si>
    <t>"úsek 1" 6</t>
  </si>
  <si>
    <t>"úsek 2a" 1</t>
  </si>
  <si>
    <t>"úsek 2b" 8</t>
  </si>
  <si>
    <t>914511111</t>
  </si>
  <si>
    <t>Montáž sloupku dopravních značek délky do 3,5 m do betonového základu</t>
  </si>
  <si>
    <t>1758100204</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</si>
  <si>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</si>
  <si>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"úsek 2a" 5</t>
  </si>
  <si>
    <t>"úsek 2b" 18</t>
  </si>
  <si>
    <t>404452300</t>
  </si>
  <si>
    <t>sloupek Zn 70 - 350</t>
  </si>
  <si>
    <t>-1730386502</t>
  </si>
  <si>
    <t>915111112</t>
  </si>
  <si>
    <t>Vodorovné dopravní značení stříkané barvou dělící čára šířky 125 mm souvislá bílá retroreflexní</t>
  </si>
  <si>
    <t>-794472594</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</si>
  <si>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</si>
  <si>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983+60+30+590+234+12+8+1909+1687+8+32+22+10+577+515+940+268+655</t>
  </si>
  <si>
    <t>957+381+684+151+118+493+12+341</t>
  </si>
  <si>
    <t>915121112</t>
  </si>
  <si>
    <t>Vodorovné dopravní značení stříkané barvou vodící čára bílá šířky 250 mm souvislá retroreflexní</t>
  </si>
  <si>
    <t>1671347949</t>
  </si>
  <si>
    <t>30+13+15+23+20+34+13+18+15+10+16+8+9+14+6+6+11+7+39+21+26+20+16+8+30+15</t>
  </si>
  <si>
    <t>15+12+5+15+16+13+20+13+12</t>
  </si>
  <si>
    <t>-VDZ_250_p</t>
  </si>
  <si>
    <t>915121122</t>
  </si>
  <si>
    <t>Vodorovné dopravní značení stříkané barvou vodící čára bílá šířky 250 mm přerušovaná retroreflexní</t>
  </si>
  <si>
    <t>-1432496803</t>
  </si>
  <si>
    <t>12+13+20+13+16+5+12+16+30+20+16+8+40+21+13+18+15+8+16+10+6+11+35+30+13+23</t>
  </si>
  <si>
    <t>915131112</t>
  </si>
  <si>
    <t>Vodorovné dopravní značení stříkané barvou přechody pro chodce, šipky, symboly bílé retroreflexní</t>
  </si>
  <si>
    <t>1229155116</t>
  </si>
  <si>
    <t>"odečteno ze situací DZ" 9*0,5+2+16*8</t>
  </si>
  <si>
    <t>915211112</t>
  </si>
  <si>
    <t>Vodorovné dopravní značení stříkaným plastem dělící čára šířky 125 mm souvislá bílá retroreflexní</t>
  </si>
  <si>
    <t>-834239286</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</si>
  <si>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</si>
  <si>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915221112</t>
  </si>
  <si>
    <t>Vodorovné dopravní značení stříkaným plastem vodící čára bílá šířky 250 mm souvislá retroreflexní</t>
  </si>
  <si>
    <t>-281519612</t>
  </si>
  <si>
    <t>915221122</t>
  </si>
  <si>
    <t>Vodorovné dopravní značení stříkaným plastem vodící čára bílá šířky 250 mm přerušovaná retroreflexní</t>
  </si>
  <si>
    <t>-9160802</t>
  </si>
  <si>
    <t>915231112</t>
  </si>
  <si>
    <t>Vodorovné dopravní značení stříkaným plastem přechody pro chodce, šipky, symboly nápisy bílé retroreflexní</t>
  </si>
  <si>
    <t>-156437362</t>
  </si>
  <si>
    <t>915611111</t>
  </si>
  <si>
    <t>Předznačení pro vodorovné značení stříkané barvou nebo prováděné z nátěrových hmot liniové dělicí čáry, vodicí proužky</t>
  </si>
  <si>
    <t>-1498841880</t>
  </si>
  <si>
    <t xml:space="preserve">Poznámka k souboru cen:_x000D_
1. Množství měrných jednotek se určuje: a) pro cenu -1111 v m délky dělicí čáry nebo vodícího proužku (včetně mezer), b) pro cenu -1112 v m2 natírané nebo stříkané plochy. </t>
  </si>
  <si>
    <t>915621111</t>
  </si>
  <si>
    <t>Předznačení pro vodorovné značení stříkané barvou nebo prováděné z nátěrových hmot plošné šipky, symboly, nápisy</t>
  </si>
  <si>
    <t>-260762749</t>
  </si>
  <si>
    <t>966006132</t>
  </si>
  <si>
    <t>Odstranění dopravních nebo orientačních značek se sloupkem s uložením hmot na vzdálenost do 20 m nebo s naložením na dopravní prostředek, se zásypem jam a jeho zhutněním s betonovou patkou</t>
  </si>
  <si>
    <t>811487019</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</si>
  <si>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</si>
  <si>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"úsek 2b" 3</t>
  </si>
  <si>
    <t>966006211</t>
  </si>
  <si>
    <t>Odstranění (demontáž) svislých dopravních značek s odklizením materiálu na skládku na vzdálenost do 20 m nebo s naložením na dopravní prostředek ze sloupů, sloupků nebo konzol</t>
  </si>
  <si>
    <t>-314520375</t>
  </si>
  <si>
    <t xml:space="preserve">Poznámka k souboru cen:_x000D_
1. Přemístění demontovaných značek na vzdálenost přes 20 m se oceňuje cenami souborů cen 997 22-1 Vodorovná doprava vybouraných hmot. </t>
  </si>
  <si>
    <t>997221561</t>
  </si>
  <si>
    <t>Vodorovná doprava suti bez naložení, ale se složením a s hrubým urovnáním z kusových materiálů, na vzdálenost do 1 km</t>
  </si>
  <si>
    <t>1630743899</t>
  </si>
  <si>
    <t>997221569</t>
  </si>
  <si>
    <t>501333662</t>
  </si>
  <si>
    <t>0,852*24 'Přepočtené koeficientem množství</t>
  </si>
  <si>
    <t>997221815</t>
  </si>
  <si>
    <t>Poplatek za uložení stavebního odpadu na skládce (skládkovné) betonového</t>
  </si>
  <si>
    <t>1664336052</t>
  </si>
  <si>
    <t>998225111</t>
  </si>
  <si>
    <t>Přesun hmot pro komunikace s krytem z kameniva, monolitickým betonovým nebo živičným dopravní vzdálenost do 200 m jakékoliv délky objektu</t>
  </si>
  <si>
    <t>-1747912449</t>
  </si>
  <si>
    <t xml:space="preserve">Poznámka k souboru cen:_x000D_
1. Ceny lze použít i pro plochy letišť s krytem monolitickým betonovým nebo živičným. </t>
  </si>
  <si>
    <t>SO 198 - Propustky</t>
  </si>
  <si>
    <t xml:space="preserve">    3 - Svislé a kompletní konstrukce</t>
  </si>
  <si>
    <t xml:space="preserve">    4 - Vodorovné konstrukce</t>
  </si>
  <si>
    <t xml:space="preserve">    711 - Izolace proti vodě, vlhkosti a plynům</t>
  </si>
  <si>
    <t>115001105</t>
  </si>
  <si>
    <t>Převedení vody potrubím průměru DN přes 300 do 600</t>
  </si>
  <si>
    <t>1869224496</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</si>
  <si>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</si>
  <si>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115101201</t>
  </si>
  <si>
    <t>Čerpání vody na dopravní výšku do 10 m s uvažovaným průměrným přítokem do 500 l/min</t>
  </si>
  <si>
    <t>hod</t>
  </si>
  <si>
    <t>-1967723332</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</si>
  <si>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</si>
  <si>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-2077159006</t>
  </si>
  <si>
    <t>30m2 * 10m + 4 * 20m2 * 3,0m + 70m2 * 25m + 20m2 * 4 * 5m</t>
  </si>
  <si>
    <t>2690</t>
  </si>
  <si>
    <t>866112708</t>
  </si>
  <si>
    <t>2690*0,3</t>
  </si>
  <si>
    <t>162601102</t>
  </si>
  <si>
    <t>Vodorovné přemístění výkopku nebo sypaniny po suchu na obvyklém dopravním prostředku, bez naložení výkopku, avšak se složením bez rozhrnutí z horniny tř. 1 až 4 na vzdálenost přes 4 000 do 5 000 m</t>
  </si>
  <si>
    <t>-1181896271</t>
  </si>
  <si>
    <t>polovina zásypů z vykoné zeminy, druhá polovina z dovezené:</t>
  </si>
  <si>
    <t>1875/2</t>
  </si>
  <si>
    <t>167101102</t>
  </si>
  <si>
    <t>Nakládání, skládání a překládání neulehlého výkopku nebo sypaniny nakládání, množství přes 100 m3, z hornin tř. 1 až 4</t>
  </si>
  <si>
    <t>451875412</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</si>
  <si>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</si>
  <si>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-1287507855</t>
  </si>
  <si>
    <t>52m2 * 15m + 20m2 * 5m *4 + 15m2 * 25m + 20m2 * 16m</t>
  </si>
  <si>
    <t>1875</t>
  </si>
  <si>
    <t>2053809877</t>
  </si>
  <si>
    <t>1875/2*2</t>
  </si>
  <si>
    <t>-1179414328</t>
  </si>
  <si>
    <t>2690-1875/2</t>
  </si>
  <si>
    <t>1163018501</t>
  </si>
  <si>
    <t>-2012317622</t>
  </si>
  <si>
    <t>1752,5*2</t>
  </si>
  <si>
    <t>212792312</t>
  </si>
  <si>
    <t>Odvodnění mostní opěry z plastových trub drenážní potrubí HDPE DN 160</t>
  </si>
  <si>
    <t>-1728009807</t>
  </si>
  <si>
    <t xml:space="preserve">Poznámka k souboru cen:_x000D_
1. V ceně žlabu -1111 jsou započteny i náklady na podélné rozříznutí plastové trouby DN 75 do spádu a na sraz pro odtok vlhkosti do žlábku úložného prahu s přesahem 50 mm od bočního líce dříku opěry. 2. V cenách potrubí -2 . 1 . jsou započteny i náklady na položení plastového drenážního potrubí do spádu a na sraz na podkladní základový betonový trám za mostní opěrou k prostupu dříkem opěry, bez zemích prací, se zajištěním drenáže proti vychýlení. 3. V cenách nejsou započteny náklady na zemní práce, na betonáž podkladního trámu nebo úložného prahu opěry, na obklad potrubí drenážním betonem, na obklad štěrkem a na filtrační obal. </t>
  </si>
  <si>
    <t>23+23+9,5+9,5</t>
  </si>
  <si>
    <t>274321118</t>
  </si>
  <si>
    <t>Základové konstrukce z betonu železového pásy, prahy, věnce a ostruhy ve výkopu nebo na hlavách pilot C 30/37</t>
  </si>
  <si>
    <t>-750744086</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</si>
  <si>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</si>
  <si>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(16,9m2 + 17,37m2 + 37,95m2 + 35,85m2) * 0,4m</t>
  </si>
  <si>
    <t>43,23</t>
  </si>
  <si>
    <t>274354111</t>
  </si>
  <si>
    <t>Bednění základových konstrukcí pasů, prahů, věnců a ostruh zřízení</t>
  </si>
  <si>
    <t>1260936302</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</si>
  <si>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</si>
  <si>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(65,65m2 + 62,15m2 + 30,6m2 + 31,40m2) * 0,4m</t>
  </si>
  <si>
    <t>75,92</t>
  </si>
  <si>
    <t>274354211</t>
  </si>
  <si>
    <t>Bednění základových konstrukcí pasů, prahů, věnců a ostruh odstranění bednění</t>
  </si>
  <si>
    <t>-1634773248</t>
  </si>
  <si>
    <t>697268706</t>
  </si>
  <si>
    <t>Svislé a kompletní konstrukce</t>
  </si>
  <si>
    <t>317321118</t>
  </si>
  <si>
    <t>Římsy ze železového betonu C 30/37</t>
  </si>
  <si>
    <t>-1770803127</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</si>
  <si>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</si>
  <si>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0,3m2 * 9m * 2 + 0,3m2 * 12,6m * 2</t>
  </si>
  <si>
    <t>15,5</t>
  </si>
  <si>
    <t>317353121</t>
  </si>
  <si>
    <t>Bednění mostní římsy zřízení všech tvarů</t>
  </si>
  <si>
    <t>-1169300367</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</si>
  <si>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</si>
  <si>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2m * 12,6m * 2 + 4 * 0,3m2 + 2m * 9,0m * 2 + 4 * 0,3m2</t>
  </si>
  <si>
    <t>88,8</t>
  </si>
  <si>
    <t>317353221</t>
  </si>
  <si>
    <t>Bednění mostní římsy odstranění všech tvarů</t>
  </si>
  <si>
    <t>-1561568107</t>
  </si>
  <si>
    <t>317361116</t>
  </si>
  <si>
    <t>Výztuž mostních železobetonových říms z betonářské oceli 10 505 (R) nebo BSt 500</t>
  </si>
  <si>
    <t>-1127155305</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</si>
  <si>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</si>
  <si>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334323118</t>
  </si>
  <si>
    <t>Mostní opěry a úložné prahy z betonu železového C 30/37</t>
  </si>
  <si>
    <t>1524347801</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</si>
  <si>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 2. V cenách nejsou započteny náklady na: a) uložení plastového žlábku do úložného prahu opěry, tyto se oceňují souborem cen 212 79- . . Odvodnění z plastových trub u mostní opěry, b) navazující kamenný chrlič, tyto se oceňují souborem cen 936 91-11 Montáž chrliče Žlabového ze žulového kamene, c) výplň tmelem a ochranu pracovní nebo dilatační spáry rubové strany výplně za opěrou, tyto se oceňují souborem cen 931 99-41 Těsnění spáry betonové konstrukce pásy, profily, tmely. d) výplň dilatační spáry extrudovaným polystyrenem, tyto se oceňují souborem cen 931 99-21 Výplň dilatačních spár z polystyrenu, e) izolaci proti zemní vlhkosti, tyto se oceňují cenami katalogu 800-711 Izolace proti vodě, vlhkosti a plynům. </t>
  </si>
  <si>
    <t>24,6m3 + 64,7m3 (opěry a křídla)</t>
  </si>
  <si>
    <t>99,3</t>
  </si>
  <si>
    <t>334351112</t>
  </si>
  <si>
    <t>Bednění mostních opěr a úložných prahů ze systémového bednění zřízení z překližek, pro železobeton</t>
  </si>
  <si>
    <t>-266311475</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</si>
  <si>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výklenky, drážky, kapsy přes 0,1 m3, zakřivení líce bednění nebo sklon, tyto práce se oceňují cenami příplatku k rovinnému bednění, b) vložení těsnících pásů do bednění pracovních čel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</si>
  <si>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35m2 * 2 + 31m2 * 2 + 4 * 3,2m * 0,5m + 4 * 2,8m * 21m + 18m2 * 4</t>
  </si>
  <si>
    <t>+ 4 * 2,35m * 0,5m + 4 * 2,0m * 7,0m</t>
  </si>
  <si>
    <t>530</t>
  </si>
  <si>
    <t>334351211</t>
  </si>
  <si>
    <t>Bednění mostních opěr a úložných prahů ze systémového bednění odstranění z překližek</t>
  </si>
  <si>
    <t>1865027194</t>
  </si>
  <si>
    <t>334361216</t>
  </si>
  <si>
    <t>Výztuž betonářská mostních konstrukcí opěr, úložných prahů, křídel, závěrných zídek, bloků ložisek, pilířů a sloupů z oceli 10 505 (R) nebo BSt 500 dříků opěr</t>
  </si>
  <si>
    <t>1044772471</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</si>
  <si>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</si>
  <si>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348171111</t>
  </si>
  <si>
    <t>Osazení mostního ocelového zábradlí přímo do betonu říms</t>
  </si>
  <si>
    <t>-1049038221</t>
  </si>
  <si>
    <t xml:space="preserve">Poznámka k souboru cen:_x000D_
1. V cenách osazení zábradlí jsou započteny náklady na sejmutí dočasného ochranného zábradlí, osazení ocelového zábradlí s výškovým a směrovým vyrovnáním, zabetonování, u kapes osazení odvodňovací trubičky, uložení nastříhané sklotkaniny a výplně dna kapsy kamenivem frakce 8/16 a bednění kapsy. 2. V ceně -1911 Příplatek za dodávku a uložení lana do dvojdílných madel zábradlí jsou započteny náklady na vložení lana do spodního ocelového profilu madla, provedení lanové zatáčky nad sloupkem v každých dvou metrech dílu a zakončené smyčkou včetně spojkování lana a přišroubovaní horního profilu krytu madla. 3. V cenách nejsou započteny náklady na: a) zábradlí včetně povrchové ochrany metalizace a nátěru, tyto se oceňují ve specifikaci, b) ochranný elastický nátěr spáry mezi zabetonovaným nesnímatelným sloupkem zábradlí a betonem římsy, tyto se oceňují souborem cen 628 61-11.. Nátěr mostních betonových konstrukcí akrylátový na siloxanové a plasticko-elastické bázi, </t>
  </si>
  <si>
    <t>553912199</t>
  </si>
  <si>
    <t>zábradlí mostní</t>
  </si>
  <si>
    <t>915425467</t>
  </si>
  <si>
    <t>Vodorovné konstrukce</t>
  </si>
  <si>
    <t>421321128</t>
  </si>
  <si>
    <t>Mostní železobetonové nosné konstrukce deskové nebo klenbové, trámové, ostatní deskové, z betonu C 30/37</t>
  </si>
  <si>
    <t>698990202</t>
  </si>
  <si>
    <t xml:space="preserve">Poznámka k souboru cen:_x000D_
1. V cenách jsou započteny náklady na betonáž nosné konstrukce přechodové desky nebo nosné konstrukce mostu, kontrolu bednění, kontrolu uložení betonářské výztuže s požadovanou krycí vrstvou, vlastní betonáž mostní konstrukce zejména čerpadlem betonu, rozhrnutí a hutnění betonu požadované konsistence bez ohledu na hustotu výztuže, uhlazení betonu horního povrchu konstrukce, ošetření a ochranu čerstvě uloženého betonu. 2. Deskové konstrukce lze použít jako spřahující desku mostních nosníků. 3. Betonáž dilatačního závěru je prováděna po osazení ocelového dilatačního závěru do konstrukce. 4. V cenách nejsou započteny náklady na: a) frekvenci nájezdů mezi jednotlivými ukládkami do betonážních lamel ani rezervu prostředků na ukládku betonu a dopravy betonu, pokud jedna betonážní lamela má větší objem než 100 m3 ukládaného betonu, b) podkladní vrstvu z betonu pod přechodovou desku, tyto se oceňují souborem cen 451 31-51 Podkladní a výplňové vrstvy z betonu prostého, c) vrubový kloub (trn) přechodové desky do závěrné zídky případně vrubový kloub desky rámové konstrukce do spodní stavby nebo kloub pérový mostní desky vícepolového mostu , tyto se oceňují souborem cen 428 38 Vrubový a pérový kloub železobetonový. d) rovinnost povrchu mostní konstrukce, tyto se oceňují cenou 457 31-1191 Příplatek k ceně za rovinnost. </t>
  </si>
  <si>
    <t>0,95m2 * 22,5m + 0,95m2 * 8,2m</t>
  </si>
  <si>
    <t>29,5</t>
  </si>
  <si>
    <t>421351111</t>
  </si>
  <si>
    <t>Bednění deskových konstrukcí mostů z betonu železového nebo předpjatého zřízení přesahu spřažené mostovky šíře do 600 mm</t>
  </si>
  <si>
    <t>-1966680411</t>
  </si>
  <si>
    <t xml:space="preserve">Poznámka k souboru cen:_x000D_
1. Jedná se bednění: a) z palubek u podhledu vyložení spřahující desky nosné konstrukce, b) z prken u boku přechodové desky, c) z prken jako nepohledové bednění překryté následně mostní římsou u boční stěny spřahující desky nebo u boční stěny plné deskové konstrukce obdélníkového příčného řezu, d) z prken s otvory pro průchod betonářské výztuže do další lamely betonážní etapy nosné konstrukce u bednění čel pracovních spár. 2. V cenách jsou započteny náklady na založení a osazení bednění podhledů spřahující desky na ramenáty konzolového vyložení, u přechodové desky založení hranolů a sestavení bočních stěn desky na podkladní vrstvě z betonu, u bočních stěn deskové plné konstrukce mostu nebo spřahující desky založení hranolů na podlaze skruže nebo konzole vyložení spřahující desky, nástřik bednění odformovacím prostředkem, opotřebení bednění podle počtu užití, odbednění a očištění bednění. 3. U čel pracovní spáry železobetonové konstrukce je uvažováno pouze jedno užití. 4. V cenách jsou započteny náklady na distanční tělíska výztuže, ale vlastní ukládka tělísek je započtena v ceně výztuže deskové konstrukce. 5. Bednění vlastní deskové konstrukce se oceňuje cenami 421 95-5112 a -5113 Bednění na mostní skruži. 6. Ceny nelze použít pro bednění desky vylehčeného příčného řezu, které se oceňují souborem cen 423 35- . . Bednění trámové a komorové konstrukce. 7. V cenách nejsou započteny náklady na: a) ramenáty vyložení pro bednění podhledu nebo římsy, b) únosné pracovní podlahy a bednění spodního podhledu desky nosné konstrukce na skruži, tyto se oceňují souborem cen 421 95-3. Dřevěné podlahy mostní dočasné, c) podkladní vrstvu pod přechodovou deskou, tato vrstva se oceňuje souborem cen 451 31-51 Podkladní a výplňové vrstvy z betonu prostého. </t>
  </si>
  <si>
    <t>3,5m * 8,3m + 3,5m * 22,5</t>
  </si>
  <si>
    <t>107,8</t>
  </si>
  <si>
    <t>421351211</t>
  </si>
  <si>
    <t>Bednění deskových konstrukcí mostů z betonu železového nebo předpjatého odstranění přesahu spřažené mostovky šíře do 600 mm</t>
  </si>
  <si>
    <t>-2023635622</t>
  </si>
  <si>
    <t>421361226</t>
  </si>
  <si>
    <t>Výztuž deskových konstrukcí z betonářské oceli 10 505 (R) nebo BSt 500 deskového mostu</t>
  </si>
  <si>
    <t>-566098705</t>
  </si>
  <si>
    <t xml:space="preserve">Poznámka k souboru cen:_x000D_
1. Jedná se o výztuž deskových konstrukcí přechodové desky, spřahující desky nebo desky nosné konstrukce a dále o doplňkovou výztuž uzavírací spáry u letmé montáže nebo doplňkovou výztuž po osazení dilatačního závěru. 2. V cenách jsou započteny náklady na: a) uložení hlavní a rozdělovací výztuže a třmínků betonářské výztuže do konstrukce včetně betonových distančních podložek zajištujících požadované krytí, vázání nebo bodové sváry k vytvoření prostorového armokoše, případné úpravy výztuže pro osazení bednění a úpravy pro zajištění průběhu trubek předpínací výztuže. b) manipulaci s výztuží při ukládce jeřábem a ručně. 3. V cenách jsou započteny i náklady na osazení distančních tělísek. Náklady na tělíska jsou započteny ve skladbě bednění. 4. V cenách nejsou započteny náklady na uchycení tupých spojů závitové výztuže do bednění a jejich napojování, tyto se oceňují souborem cen 273 36-21 Svarové nosné spoje. </t>
  </si>
  <si>
    <t>451315114</t>
  </si>
  <si>
    <t>Podkladní a výplňové vrstvy z betonu prostého tloušťky do 100 mm, z betonu C 12/15</t>
  </si>
  <si>
    <t>699519861</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</si>
  <si>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</si>
  <si>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24,8m2 + 25,5m2 + 54,6m2 + 51,6m2</t>
  </si>
  <si>
    <t>156,5</t>
  </si>
  <si>
    <t>457311114</t>
  </si>
  <si>
    <t>Vyrovnávací nebo spádový beton včetně úpravy povrchu C 12/15</t>
  </si>
  <si>
    <t>-512760112</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</si>
  <si>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 2. Příplatek za rovinnost povrchu platí pro všechny ceny ukládaného konstrukčního betonu pod celoplošnou izolaci mostovky v požadovaném příčném nebo podélném minimálním sklonu 0,5 %. Rovinnost je daná normou 8 mm pod 2 m lati a třídou 8 přesnosti. 3. V cenách nejsou započteny náklady na: a) železobetonovou desku nebo spřahující desku ze železobetonu tloušťky přes 100 mm, b) bednění vyrovnávacího a spádového betonu, c) vyrovnávací vrstvy ze sanační reprofilační malty, tyto se oceňují souborem cen 628 63-21 Úprava příčných spár u montovaných mostů, d) dobroušení povrchu na požadovanou třídu 6 přesnosti. </t>
  </si>
  <si>
    <t>Za opěrou</t>
  </si>
  <si>
    <t>5m2 * 23m + 5,5m2 * 9,1m + 6m3 + 7m3</t>
  </si>
  <si>
    <t>178</t>
  </si>
  <si>
    <t>465513156</t>
  </si>
  <si>
    <t>Dlažba svahu u mostních opěr z upraveného lomového žulového kamene s vyspárováním maltou MC 25, šíře spáry 15 mm do betonového lože C 25/30 tloušťky 200 mm, plochy do 10 m2</t>
  </si>
  <si>
    <t>1717849960</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</si>
  <si>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</si>
  <si>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32m2 + 18m2 + 23m2 + 35m2 + 24m2 + 21m2 + 15m2 + 20m2 + 30m2 + 20m2 + 51m2</t>
  </si>
  <si>
    <t>289</t>
  </si>
  <si>
    <t>919121233u</t>
  </si>
  <si>
    <t>Utěsnění dilatačních spár zálivkou za studena v cementobetonovém nebo živičném krytu včetně adhezního nátěru bez těsnicího profilu pod zálivkou</t>
  </si>
  <si>
    <t>-1850029833</t>
  </si>
  <si>
    <t xml:space="preserve">Poznámka k souboru cen:_x000D_
1. V cenách jsou započteny i náklady na vyčištění spár před těsněním a zalitím a náklady na impregnaci, těsnění a zalití spár včetně dodání hmot. </t>
  </si>
  <si>
    <t>mezi římsou a žlabovkou</t>
  </si>
  <si>
    <t>935112311</t>
  </si>
  <si>
    <t>Osazení betonového příkopového žlabu s vyplněním a zatřením spár cementovou maltou s ložem tl. 100 mm z betonu prostého tř. C 12/15 z betonových příkopových tvárnic šířky přes 800 do 1200 mm</t>
  </si>
  <si>
    <t>-809305969</t>
  </si>
  <si>
    <t>12m + 13m</t>
  </si>
  <si>
    <t>592275700</t>
  </si>
  <si>
    <t>žlabovka betonová s lomenými stěnami příkopová 50x102,5x9 cm</t>
  </si>
  <si>
    <t>-885621010</t>
  </si>
  <si>
    <t>948411111</t>
  </si>
  <si>
    <t xml:space="preserve">Podpěrné skruže a podpěry dočasné kovové zřízení skruží výšky do 10 m z věží </t>
  </si>
  <si>
    <t>863505333</t>
  </si>
  <si>
    <t xml:space="preserve">Poznámka k souboru cen:_x000D_
1. V cenách podpěných skruží jsou započteny náklady na sestavení a zavětrování věží , osazení a vyrovnání stavěcích hlav a dolních základových rámů. 2. V cenách podpěr jsou započteny náklady na rozměření, sestavení modulů s uložením na základech, kontrolu stability, zavětrování konstrukce, osazení dočasných pomocných pracovních lávek a doprava podpěr do vzdálenosti 100 m v rámci staveniště. 3. Ceny nájemného skruží z věží a podpěr jsou pouze informativní, je nutné je posoudit s ohledem na konkrétní podmínky stavby. 4. Měsíční nájemné podpěr , které je uvedené s nulovou hodnotou, se stanovíinduviduálně podle konkrétních podmínek stavby, obvykle v hodnotě 6 % z ceny pořízení. 5. Drobný spotřební materiál (např. hřebíky, svorníky, matice) je započten v režijních nákladech. 6. V cenách nejsou započteny náklady na: a) odskružovací zařízení, tyto se oceňují souborem cen 429 94-1 . Odskružení bednění na podpěrné konstrukci, b) zřízení pracovních podlah a bednění spodní desky nebo trámu nosné konstrukce, tyto se oceňují souborem cen 421 95- . . Dřevěné deskové mostní nosné konstrukce, c) betonový základ nebo základ ze silničních panelů pod skruží nebo roznášecími nosníky dílců. d) mimostaveništní dopravu skruží a podpěr a jejich nakládku a vykládku; tyto náklady se oceňují individuálně. </t>
  </si>
  <si>
    <t>948411211</t>
  </si>
  <si>
    <t xml:space="preserve">Podpěrné skruže a podpěry dočasné kovové odstranění skruží výšky do 10 m z věží </t>
  </si>
  <si>
    <t>-1132252191</t>
  </si>
  <si>
    <t>1489462941</t>
  </si>
  <si>
    <t>962021112</t>
  </si>
  <si>
    <t>Bourání mostních konstrukcí zdiva a pilířů z kamene nebo cihel</t>
  </si>
  <si>
    <t>-636817638</t>
  </si>
  <si>
    <t>963051111</t>
  </si>
  <si>
    <t>Bourání mostních konstrukcí nosných konstrukcí ze železového betonu</t>
  </si>
  <si>
    <t>565415509</t>
  </si>
  <si>
    <t>966075141</t>
  </si>
  <si>
    <t>Odstranění různých konstrukcí na mostech kovového zábradlí vcelku</t>
  </si>
  <si>
    <t>1826316482</t>
  </si>
  <si>
    <t>1556465760</t>
  </si>
  <si>
    <t>753341943</t>
  </si>
  <si>
    <t>1846589371</t>
  </si>
  <si>
    <t>589,218*24 'Přepočtené koeficientem množství</t>
  </si>
  <si>
    <t>71137824</t>
  </si>
  <si>
    <t>343470688</t>
  </si>
  <si>
    <t>711</t>
  </si>
  <si>
    <t>Izolace proti vodě, vlhkosti a plynům</t>
  </si>
  <si>
    <t>711341991</t>
  </si>
  <si>
    <t>Hydroizolace mostů vč. ochranných a podkladních vrstev - dodávka a montáž</t>
  </si>
  <si>
    <t>-345991468</t>
  </si>
  <si>
    <t xml:space="preserve">8,2m * 9,0m + 2,8m * 9,0m + 40,8m * 0,4m + 12,0m2 + 40,0m2 + 295,1m2 + 21,0m2 + 16m2 + 130m2 </t>
  </si>
  <si>
    <t>584,87</t>
  </si>
  <si>
    <t>VON - Vedlejší a ostatní náklady</t>
  </si>
  <si>
    <t>D1 - Zařízení staveniště</t>
  </si>
  <si>
    <t>D2 - Projektové práce</t>
  </si>
  <si>
    <t>D3 - Geodetické práce</t>
  </si>
  <si>
    <t>D4 - Ostatní náklady</t>
  </si>
  <si>
    <t>D1</t>
  </si>
  <si>
    <t>Zařízení staveniště</t>
  </si>
  <si>
    <t>ZS_01</t>
  </si>
  <si>
    <t>Zařízení staveniště - zřízení, provoz, odstranění - položka obsahuje veškeré náklady zařízení staveniště, které nejsou uvedeny zvlášť</t>
  </si>
  <si>
    <t>kpl</t>
  </si>
  <si>
    <t>262144</t>
  </si>
  <si>
    <t>P</t>
  </si>
  <si>
    <t>Poznámka k položce:
položka obsahuje: Vybudování zařízení staveniště (nutného pro výkon činnosti zhotovitele a jeho subdodavatelů - vybavení staveniště, zabezpečení staveniště, zpevněné plochy, oplocení staveniště), stroje a zařízení, zvedací mechanismy, označení stavby, provozní náklady (ostraha, nájmy, poplatky, údržba), včetně čištění komunikací, průběžného a závěrečného úklidu stavby, vyklizení staveniště (včetně vybourání a odvozu veškerého zařízení, uvedení do původního stavu)</t>
  </si>
  <si>
    <t>D2</t>
  </si>
  <si>
    <t>Projektové práce</t>
  </si>
  <si>
    <t>PP_01</t>
  </si>
  <si>
    <t>Dopracování realizační dokumentace</t>
  </si>
  <si>
    <t>-313874673</t>
  </si>
  <si>
    <t>Poznámka k položce:
digitální i tištěná forma v požadovaném počtu paré</t>
  </si>
  <si>
    <t>PP_02</t>
  </si>
  <si>
    <t>Dokumentace skutečného provedení stavby</t>
  </si>
  <si>
    <t>PP_03</t>
  </si>
  <si>
    <t>Vypracování a projednání projektu DIO a DIR před zahájením stavby</t>
  </si>
  <si>
    <t>-967006586</t>
  </si>
  <si>
    <t>D3</t>
  </si>
  <si>
    <t>Geodetické práce</t>
  </si>
  <si>
    <t>GP_01</t>
  </si>
  <si>
    <t>Vytyčení stavby a geodetické práce dodavatele</t>
  </si>
  <si>
    <t>GP_02</t>
  </si>
  <si>
    <t>Vytýčení inženýrských sítí</t>
  </si>
  <si>
    <t>GP_03</t>
  </si>
  <si>
    <t>Geometrický plán</t>
  </si>
  <si>
    <t>GP_04</t>
  </si>
  <si>
    <t>Zaměření skutečného provedení stavby</t>
  </si>
  <si>
    <t>D4</t>
  </si>
  <si>
    <t>Ostatní náklady</t>
  </si>
  <si>
    <t>OST_01</t>
  </si>
  <si>
    <t>Geotechnické práce na silničním spodku</t>
  </si>
  <si>
    <t>OST_02</t>
  </si>
  <si>
    <t>Ostatní zkoušky neuvedené v jednotlivých objektech</t>
  </si>
  <si>
    <t>OST_03</t>
  </si>
  <si>
    <t>Informační tabule</t>
  </si>
  <si>
    <t>OST_04</t>
  </si>
  <si>
    <t>Měření hluku před stavbou</t>
  </si>
  <si>
    <t>-511608499</t>
  </si>
  <si>
    <t>OST_05</t>
  </si>
  <si>
    <t>Měření hluku po stavbě</t>
  </si>
  <si>
    <t>674062623</t>
  </si>
  <si>
    <t>OST_06</t>
  </si>
  <si>
    <t>Inženýrská činnost pro změnu využití pozemků – vynětí ze ZPF u pozemků pod stávající komunikací</t>
  </si>
  <si>
    <t>1034686379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</si>
</sst>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1">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color rgb="FF000000"/>
      <name val="Trebuchet MS"/>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2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0" fillId="0" borderId="0" applyNumberFormat="0" applyFill="0" applyBorder="0" applyAlignment="0" applyProtection="0"/>
  </cellStyleXfs>
  <cellXfs count="32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2" borderId="0" xfId="0" applyFont="1" applyFill="1" applyAlignment="1" applyProtection="1">
      <alignment horizontal="left" vertical="center"/>
    </xf>
    <xf numFmtId="0" fontId="5"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0"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5"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20"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8" fillId="0" borderId="19" xfId="0" applyFont="1" applyBorder="1" applyAlignment="1" applyProtection="1">
      <alignment horizontal="center" vertical="center" wrapText="1"/>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7"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8"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4"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4" xfId="0" applyFont="1" applyBorder="1" applyAlignment="1">
      <alignment vertical="center"/>
    </xf>
    <xf numFmtId="4" fontId="29" fillId="0" borderId="17"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8" xfId="0" applyNumberFormat="1" applyFont="1" applyBorder="1" applyAlignment="1" applyProtection="1">
      <alignment vertical="center"/>
    </xf>
    <xf numFmtId="0" fontId="4" fillId="0" borderId="0" xfId="0" applyFont="1" applyAlignment="1">
      <alignment horizontal="left" vertical="center"/>
    </xf>
    <xf numFmtId="0" fontId="5" fillId="0" borderId="4"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4" xfId="0" applyFont="1" applyBorder="1" applyAlignment="1">
      <alignment vertical="center"/>
    </xf>
    <xf numFmtId="4" fontId="31" fillId="0" borderId="17"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8" xfId="0" applyNumberFormat="1" applyFont="1" applyBorder="1" applyAlignment="1" applyProtection="1">
      <alignment vertical="center"/>
    </xf>
    <xf numFmtId="0" fontId="5" fillId="0" borderId="0" xfId="0" applyFont="1" applyAlignment="1">
      <alignment horizontal="left" vertical="center"/>
    </xf>
    <xf numFmtId="4" fontId="29" fillId="0" borderId="22" xfId="0" applyNumberFormat="1" applyFont="1" applyBorder="1" applyAlignment="1" applyProtection="1">
      <alignment vertical="center"/>
    </xf>
    <xf numFmtId="4" fontId="29" fillId="0" borderId="23" xfId="0" applyNumberFormat="1" applyFont="1" applyBorder="1" applyAlignment="1" applyProtection="1">
      <alignment vertical="center"/>
    </xf>
    <xf numFmtId="166"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3" fillId="2" borderId="0" xfId="0" applyFont="1" applyFill="1" applyAlignment="1">
      <alignment horizontal="left" vertical="center"/>
    </xf>
    <xf numFmtId="0" fontId="32" fillId="2" borderId="0" xfId="1" applyFont="1" applyFill="1" applyAlignment="1">
      <alignment vertical="center"/>
    </xf>
    <xf numFmtId="0" fontId="5" fillId="2" borderId="0" xfId="0" applyFont="1" applyFill="1" applyAlignment="1" applyProtection="1">
      <alignment vertical="center"/>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33" fillId="0" borderId="0" xfId="0" applyFont="1" applyBorder="1" applyAlignment="1" applyProtection="1">
      <alignment horizontal="lef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7" fillId="0" borderId="4" xfId="0" applyFont="1" applyBorder="1" applyAlignment="1" applyProtection="1">
      <alignment vertical="center"/>
    </xf>
    <xf numFmtId="0" fontId="7" fillId="0" borderId="0" xfId="0" applyFont="1" applyBorder="1" applyAlignment="1" applyProtection="1">
      <alignment vertical="center"/>
    </xf>
    <xf numFmtId="0" fontId="7" fillId="0" borderId="23" xfId="0" applyFont="1" applyBorder="1" applyAlignment="1" applyProtection="1">
      <alignment horizontal="left" vertical="center"/>
    </xf>
    <xf numFmtId="0" fontId="7" fillId="0" borderId="23" xfId="0" applyFont="1" applyBorder="1" applyAlignment="1" applyProtection="1">
      <alignment vertical="center"/>
    </xf>
    <xf numFmtId="0" fontId="7" fillId="0" borderId="23" xfId="0" applyFont="1" applyBorder="1" applyAlignment="1" applyProtection="1">
      <alignment vertical="center"/>
      <protection locked="0"/>
    </xf>
    <xf numFmtId="4" fontId="7" fillId="0" borderId="23" xfId="0" applyNumberFormat="1" applyFont="1" applyBorder="1" applyAlignment="1" applyProtection="1">
      <alignment vertical="center"/>
    </xf>
    <xf numFmtId="0" fontId="7"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3" fillId="0" borderId="0" xfId="0" applyNumberFormat="1" applyFont="1" applyAlignment="1" applyProtection="1"/>
    <xf numFmtId="166" fontId="34" fillId="0" borderId="15" xfId="0" applyNumberFormat="1" applyFont="1" applyBorder="1" applyAlignment="1" applyProtection="1"/>
    <xf numFmtId="166" fontId="34" fillId="0" borderId="16"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7"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8"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7"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7" xfId="0" applyFont="1" applyBorder="1" applyAlignment="1" applyProtection="1">
      <alignment vertical="center"/>
    </xf>
    <xf numFmtId="0" fontId="9" fillId="0" borderId="0" xfId="0" applyFont="1" applyBorder="1" applyAlignment="1" applyProtection="1">
      <alignment vertical="center"/>
    </xf>
    <xf numFmtId="0" fontId="9" fillId="0" borderId="18" xfId="0" applyFont="1" applyBorder="1" applyAlignment="1" applyProtection="1">
      <alignment vertical="center"/>
    </xf>
    <xf numFmtId="0" fontId="9" fillId="0" borderId="0" xfId="0" applyFont="1" applyAlignment="1">
      <alignment horizontal="left" vertical="center"/>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7" xfId="0" applyFont="1" applyBorder="1" applyAlignment="1" applyProtection="1">
      <alignment vertical="center"/>
    </xf>
    <xf numFmtId="0" fontId="10" fillId="0" borderId="0" xfId="0" applyFont="1" applyBorder="1" applyAlignment="1" applyProtection="1">
      <alignment vertical="center"/>
    </xf>
    <xf numFmtId="0" fontId="10" fillId="0" borderId="18"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7" xfId="0" applyFont="1" applyBorder="1" applyAlignment="1" applyProtection="1">
      <alignment vertical="center"/>
    </xf>
    <xf numFmtId="0" fontId="11" fillId="0" borderId="0" xfId="0" applyFont="1" applyBorder="1" applyAlignment="1" applyProtection="1">
      <alignment vertical="center"/>
    </xf>
    <xf numFmtId="0" fontId="11" fillId="0" borderId="18" xfId="0" applyFont="1" applyBorder="1" applyAlignment="1" applyProtection="1">
      <alignment vertical="center"/>
    </xf>
    <xf numFmtId="0" fontId="11" fillId="0" borderId="0" xfId="0" applyFont="1" applyAlignment="1">
      <alignment horizontal="left" vertical="center"/>
    </xf>
    <xf numFmtId="0" fontId="38" fillId="0" borderId="27" xfId="0" applyFont="1" applyBorder="1" applyAlignment="1" applyProtection="1">
      <alignment horizontal="center" vertical="center"/>
    </xf>
    <xf numFmtId="49" fontId="38" fillId="0" borderId="27" xfId="0" applyNumberFormat="1" applyFont="1" applyBorder="1" applyAlignment="1" applyProtection="1">
      <alignment horizontal="left" vertical="center" wrapText="1"/>
    </xf>
    <xf numFmtId="0" fontId="38" fillId="0" borderId="27" xfId="0" applyFont="1" applyBorder="1" applyAlignment="1" applyProtection="1">
      <alignment horizontal="left" vertical="center" wrapText="1"/>
    </xf>
    <xf numFmtId="0" fontId="38" fillId="0" borderId="27" xfId="0" applyFont="1" applyBorder="1" applyAlignment="1" applyProtection="1">
      <alignment horizontal="center" vertical="center" wrapText="1"/>
    </xf>
    <xf numFmtId="167" fontId="38" fillId="0" borderId="27" xfId="0" applyNumberFormat="1" applyFont="1" applyBorder="1" applyAlignment="1" applyProtection="1">
      <alignment vertical="center"/>
    </xf>
    <xf numFmtId="4" fontId="38" fillId="3" borderId="27" xfId="0" applyNumberFormat="1" applyFont="1" applyFill="1" applyBorder="1" applyAlignment="1" applyProtection="1">
      <alignment vertical="center"/>
      <protection locked="0"/>
    </xf>
    <xf numFmtId="4" fontId="38" fillId="0" borderId="27" xfId="0" applyNumberFormat="1" applyFont="1" applyBorder="1" applyAlignment="1" applyProtection="1">
      <alignment vertical="center"/>
    </xf>
    <xf numFmtId="0" fontId="38" fillId="0" borderId="4" xfId="0" applyFont="1" applyBorder="1" applyAlignment="1">
      <alignment vertical="center"/>
    </xf>
    <xf numFmtId="0" fontId="38" fillId="3" borderId="27"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9" fillId="0" borderId="22" xfId="0"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0" fillId="0" borderId="0" xfId="0" applyProtection="1"/>
    <xf numFmtId="0" fontId="0" fillId="0" borderId="4" xfId="0" applyBorder="1"/>
    <xf numFmtId="0" fontId="38" fillId="0" borderId="23" xfId="0" applyFont="1" applyBorder="1" applyAlignment="1" applyProtection="1">
      <alignment horizontal="center" vertical="center"/>
    </xf>
    <xf numFmtId="166" fontId="1" fillId="0" borderId="23" xfId="0" applyNumberFormat="1" applyFont="1" applyBorder="1" applyAlignment="1" applyProtection="1">
      <alignment vertical="center"/>
    </xf>
    <xf numFmtId="166" fontId="1" fillId="0" borderId="24" xfId="0" applyNumberFormat="1" applyFont="1" applyBorder="1" applyAlignment="1" applyProtection="1">
      <alignment vertical="center"/>
    </xf>
    <xf numFmtId="0" fontId="39" fillId="0" borderId="0" xfId="0" applyFont="1" applyAlignment="1">
      <alignment horizontal="left" vertical="center"/>
    </xf>
    <xf numFmtId="0" fontId="1" fillId="0" borderId="23" xfId="0" applyFont="1" applyBorder="1" applyAlignment="1" applyProtection="1">
      <alignment horizontal="center" vertical="center"/>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4" xfId="0" applyFont="1" applyBorder="1" applyAlignment="1">
      <alignment horizontal="center" vertical="center"/>
    </xf>
    <xf numFmtId="0" fontId="22" fillId="0" borderId="15" xfId="0" applyFont="1" applyBorder="1" applyAlignment="1">
      <alignment horizontal="left" vertical="center"/>
    </xf>
    <xf numFmtId="0" fontId="1" fillId="0" borderId="17" xfId="0" applyFont="1" applyBorder="1" applyAlignment="1">
      <alignment horizontal="left" vertical="center"/>
    </xf>
    <xf numFmtId="0" fontId="1" fillId="0" borderId="0" xfId="0" applyFont="1" applyBorder="1" applyAlignment="1">
      <alignment horizontal="left" vertical="center"/>
    </xf>
    <xf numFmtId="0" fontId="1" fillId="0" borderId="17"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8" xfId="0" applyFont="1" applyFill="1" applyBorder="1" applyAlignment="1" applyProtection="1">
      <alignment horizontal="center" vertical="center"/>
    </xf>
    <xf numFmtId="0" fontId="2" fillId="5" borderId="9" xfId="0" applyFont="1" applyFill="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horizontal="righ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2" fillId="2" borderId="0" xfId="1" applyFont="1" applyFill="1" applyAlignment="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tabSelected="1"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12"/>
      <c r="AS2" s="312"/>
      <c r="AT2" s="312"/>
      <c r="AU2" s="312"/>
      <c r="AV2" s="312"/>
      <c r="AW2" s="312"/>
      <c r="AX2" s="312"/>
      <c r="AY2" s="312"/>
      <c r="AZ2" s="312"/>
      <c r="BA2" s="312"/>
      <c r="BB2" s="312"/>
      <c r="BC2" s="312"/>
      <c r="BD2" s="312"/>
      <c r="BE2" s="312"/>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273" t="s">
        <v>16</v>
      </c>
      <c r="L5" s="274"/>
      <c r="M5" s="274"/>
      <c r="N5" s="274"/>
      <c r="O5" s="274"/>
      <c r="P5" s="274"/>
      <c r="Q5" s="274"/>
      <c r="R5" s="274"/>
      <c r="S5" s="274"/>
      <c r="T5" s="274"/>
      <c r="U5" s="274"/>
      <c r="V5" s="274"/>
      <c r="W5" s="274"/>
      <c r="X5" s="274"/>
      <c r="Y5" s="274"/>
      <c r="Z5" s="274"/>
      <c r="AA5" s="274"/>
      <c r="AB5" s="274"/>
      <c r="AC5" s="274"/>
      <c r="AD5" s="274"/>
      <c r="AE5" s="274"/>
      <c r="AF5" s="274"/>
      <c r="AG5" s="274"/>
      <c r="AH5" s="274"/>
      <c r="AI5" s="274"/>
      <c r="AJ5" s="274"/>
      <c r="AK5" s="274"/>
      <c r="AL5" s="274"/>
      <c r="AM5" s="274"/>
      <c r="AN5" s="274"/>
      <c r="AO5" s="274"/>
      <c r="AP5" s="28"/>
      <c r="AQ5" s="30"/>
      <c r="BE5" s="271" t="s">
        <v>17</v>
      </c>
      <c r="BS5" s="23" t="s">
        <v>8</v>
      </c>
    </row>
    <row r="6" spans="1:74" ht="36.950000000000003" customHeight="1">
      <c r="B6" s="27"/>
      <c r="C6" s="28"/>
      <c r="D6" s="35" t="s">
        <v>18</v>
      </c>
      <c r="E6" s="28"/>
      <c r="F6" s="28"/>
      <c r="G6" s="28"/>
      <c r="H6" s="28"/>
      <c r="I6" s="28"/>
      <c r="J6" s="28"/>
      <c r="K6" s="275" t="s">
        <v>19</v>
      </c>
      <c r="L6" s="274"/>
      <c r="M6" s="274"/>
      <c r="N6" s="274"/>
      <c r="O6" s="274"/>
      <c r="P6" s="274"/>
      <c r="Q6" s="274"/>
      <c r="R6" s="274"/>
      <c r="S6" s="274"/>
      <c r="T6" s="274"/>
      <c r="U6" s="274"/>
      <c r="V6" s="274"/>
      <c r="W6" s="274"/>
      <c r="X6" s="274"/>
      <c r="Y6" s="274"/>
      <c r="Z6" s="274"/>
      <c r="AA6" s="274"/>
      <c r="AB6" s="274"/>
      <c r="AC6" s="274"/>
      <c r="AD6" s="274"/>
      <c r="AE6" s="274"/>
      <c r="AF6" s="274"/>
      <c r="AG6" s="274"/>
      <c r="AH6" s="274"/>
      <c r="AI6" s="274"/>
      <c r="AJ6" s="274"/>
      <c r="AK6" s="274"/>
      <c r="AL6" s="274"/>
      <c r="AM6" s="274"/>
      <c r="AN6" s="274"/>
      <c r="AO6" s="274"/>
      <c r="AP6" s="28"/>
      <c r="AQ6" s="30"/>
      <c r="BE6" s="272"/>
      <c r="BS6" s="23" t="s">
        <v>8</v>
      </c>
    </row>
    <row r="7" spans="1:74" ht="14.45" customHeight="1">
      <c r="B7" s="27"/>
      <c r="C7" s="28"/>
      <c r="D7" s="36"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23</v>
      </c>
      <c r="AO7" s="28"/>
      <c r="AP7" s="28"/>
      <c r="AQ7" s="30"/>
      <c r="BE7" s="272"/>
      <c r="BS7" s="23" t="s">
        <v>8</v>
      </c>
    </row>
    <row r="8" spans="1:74" ht="14.45" customHeight="1">
      <c r="B8" s="27"/>
      <c r="C8" s="28"/>
      <c r="D8" s="36"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26</v>
      </c>
      <c r="AL8" s="28"/>
      <c r="AM8" s="28"/>
      <c r="AN8" s="37" t="s">
        <v>27</v>
      </c>
      <c r="AO8" s="28"/>
      <c r="AP8" s="28"/>
      <c r="AQ8" s="30"/>
      <c r="BE8" s="272"/>
      <c r="BS8" s="23" t="s">
        <v>8</v>
      </c>
    </row>
    <row r="9" spans="1:74" ht="29.25" customHeight="1">
      <c r="B9" s="27"/>
      <c r="C9" s="28"/>
      <c r="D9" s="33" t="s">
        <v>28</v>
      </c>
      <c r="E9" s="28"/>
      <c r="F9" s="28"/>
      <c r="G9" s="28"/>
      <c r="H9" s="28"/>
      <c r="I9" s="28"/>
      <c r="J9" s="28"/>
      <c r="K9" s="38" t="s">
        <v>29</v>
      </c>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272"/>
      <c r="BS9" s="23" t="s">
        <v>8</v>
      </c>
    </row>
    <row r="10" spans="1:74" ht="14.45" customHeight="1">
      <c r="B10" s="27"/>
      <c r="C10" s="28"/>
      <c r="D10" s="36" t="s">
        <v>30</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31</v>
      </c>
      <c r="AL10" s="28"/>
      <c r="AM10" s="28"/>
      <c r="AN10" s="34" t="s">
        <v>32</v>
      </c>
      <c r="AO10" s="28"/>
      <c r="AP10" s="28"/>
      <c r="AQ10" s="30"/>
      <c r="BE10" s="272"/>
      <c r="BS10" s="23" t="s">
        <v>8</v>
      </c>
    </row>
    <row r="11" spans="1:74" ht="18.399999999999999"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34</v>
      </c>
      <c r="AL11" s="28"/>
      <c r="AM11" s="28"/>
      <c r="AN11" s="34" t="s">
        <v>35</v>
      </c>
      <c r="AO11" s="28"/>
      <c r="AP11" s="28"/>
      <c r="AQ11" s="30"/>
      <c r="BE11" s="272"/>
      <c r="BS11" s="23" t="s">
        <v>8</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272"/>
      <c r="BS12" s="23" t="s">
        <v>8</v>
      </c>
    </row>
    <row r="13" spans="1:74" ht="14.45" customHeight="1">
      <c r="B13" s="27"/>
      <c r="C13" s="28"/>
      <c r="D13" s="36" t="s">
        <v>36</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31</v>
      </c>
      <c r="AL13" s="28"/>
      <c r="AM13" s="28"/>
      <c r="AN13" s="39" t="s">
        <v>37</v>
      </c>
      <c r="AO13" s="28"/>
      <c r="AP13" s="28"/>
      <c r="AQ13" s="30"/>
      <c r="BE13" s="272"/>
      <c r="BS13" s="23" t="s">
        <v>8</v>
      </c>
    </row>
    <row r="14" spans="1:74" ht="15">
      <c r="B14" s="27"/>
      <c r="C14" s="28"/>
      <c r="D14" s="28"/>
      <c r="E14" s="276" t="s">
        <v>37</v>
      </c>
      <c r="F14" s="277"/>
      <c r="G14" s="277"/>
      <c r="H14" s="277"/>
      <c r="I14" s="277"/>
      <c r="J14" s="277"/>
      <c r="K14" s="277"/>
      <c r="L14" s="277"/>
      <c r="M14" s="277"/>
      <c r="N14" s="277"/>
      <c r="O14" s="277"/>
      <c r="P14" s="277"/>
      <c r="Q14" s="277"/>
      <c r="R14" s="277"/>
      <c r="S14" s="277"/>
      <c r="T14" s="277"/>
      <c r="U14" s="277"/>
      <c r="V14" s="277"/>
      <c r="W14" s="277"/>
      <c r="X14" s="277"/>
      <c r="Y14" s="277"/>
      <c r="Z14" s="277"/>
      <c r="AA14" s="277"/>
      <c r="AB14" s="277"/>
      <c r="AC14" s="277"/>
      <c r="AD14" s="277"/>
      <c r="AE14" s="277"/>
      <c r="AF14" s="277"/>
      <c r="AG14" s="277"/>
      <c r="AH14" s="277"/>
      <c r="AI14" s="277"/>
      <c r="AJ14" s="277"/>
      <c r="AK14" s="36" t="s">
        <v>34</v>
      </c>
      <c r="AL14" s="28"/>
      <c r="AM14" s="28"/>
      <c r="AN14" s="39" t="s">
        <v>37</v>
      </c>
      <c r="AO14" s="28"/>
      <c r="AP14" s="28"/>
      <c r="AQ14" s="30"/>
      <c r="BE14" s="272"/>
      <c r="BS14" s="23" t="s">
        <v>8</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272"/>
      <c r="BS15" s="23" t="s">
        <v>6</v>
      </c>
    </row>
    <row r="16" spans="1:74" ht="14.45" customHeight="1">
      <c r="B16" s="27"/>
      <c r="C16" s="28"/>
      <c r="D16" s="36" t="s">
        <v>38</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31</v>
      </c>
      <c r="AL16" s="28"/>
      <c r="AM16" s="28"/>
      <c r="AN16" s="34" t="s">
        <v>39</v>
      </c>
      <c r="AO16" s="28"/>
      <c r="AP16" s="28"/>
      <c r="AQ16" s="30"/>
      <c r="BE16" s="272"/>
      <c r="BS16" s="23" t="s">
        <v>6</v>
      </c>
    </row>
    <row r="17" spans="2:71" ht="18.399999999999999" customHeight="1">
      <c r="B17" s="27"/>
      <c r="C17" s="28"/>
      <c r="D17" s="28"/>
      <c r="E17" s="34" t="s">
        <v>40</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34</v>
      </c>
      <c r="AL17" s="28"/>
      <c r="AM17" s="28"/>
      <c r="AN17" s="34" t="s">
        <v>41</v>
      </c>
      <c r="AO17" s="28"/>
      <c r="AP17" s="28"/>
      <c r="AQ17" s="30"/>
      <c r="BE17" s="272"/>
      <c r="BS17" s="23" t="s">
        <v>42</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272"/>
      <c r="BS18" s="23" t="s">
        <v>8</v>
      </c>
    </row>
    <row r="19" spans="2:71" ht="14.45" customHeight="1">
      <c r="B19" s="27"/>
      <c r="C19" s="28"/>
      <c r="D19" s="36" t="s">
        <v>43</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272"/>
      <c r="BS19" s="23" t="s">
        <v>8</v>
      </c>
    </row>
    <row r="20" spans="2:71" ht="57" customHeight="1">
      <c r="B20" s="27"/>
      <c r="C20" s="28"/>
      <c r="D20" s="28"/>
      <c r="E20" s="278" t="s">
        <v>44</v>
      </c>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8"/>
      <c r="AP20" s="28"/>
      <c r="AQ20" s="30"/>
      <c r="BE20" s="272"/>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272"/>
    </row>
    <row r="22" spans="2:71" ht="6.95" customHeight="1">
      <c r="B22" s="27"/>
      <c r="C22" s="28"/>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8"/>
      <c r="AQ22" s="30"/>
      <c r="BE22" s="272"/>
    </row>
    <row r="23" spans="2:71" s="1" customFormat="1" ht="25.9" customHeight="1">
      <c r="B23" s="41"/>
      <c r="C23" s="42"/>
      <c r="D23" s="43" t="s">
        <v>45</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279">
        <f>ROUND(AG51,2)</f>
        <v>0</v>
      </c>
      <c r="AL23" s="280"/>
      <c r="AM23" s="280"/>
      <c r="AN23" s="280"/>
      <c r="AO23" s="280"/>
      <c r="AP23" s="42"/>
      <c r="AQ23" s="45"/>
      <c r="BE23" s="272"/>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272"/>
    </row>
    <row r="25" spans="2:71" s="1" customFormat="1" ht="13.5">
      <c r="B25" s="41"/>
      <c r="C25" s="42"/>
      <c r="D25" s="42"/>
      <c r="E25" s="42"/>
      <c r="F25" s="42"/>
      <c r="G25" s="42"/>
      <c r="H25" s="42"/>
      <c r="I25" s="42"/>
      <c r="J25" s="42"/>
      <c r="K25" s="42"/>
      <c r="L25" s="281" t="s">
        <v>46</v>
      </c>
      <c r="M25" s="281"/>
      <c r="N25" s="281"/>
      <c r="O25" s="281"/>
      <c r="P25" s="42"/>
      <c r="Q25" s="42"/>
      <c r="R25" s="42"/>
      <c r="S25" s="42"/>
      <c r="T25" s="42"/>
      <c r="U25" s="42"/>
      <c r="V25" s="42"/>
      <c r="W25" s="281" t="s">
        <v>47</v>
      </c>
      <c r="X25" s="281"/>
      <c r="Y25" s="281"/>
      <c r="Z25" s="281"/>
      <c r="AA25" s="281"/>
      <c r="AB25" s="281"/>
      <c r="AC25" s="281"/>
      <c r="AD25" s="281"/>
      <c r="AE25" s="281"/>
      <c r="AF25" s="42"/>
      <c r="AG25" s="42"/>
      <c r="AH25" s="42"/>
      <c r="AI25" s="42"/>
      <c r="AJ25" s="42"/>
      <c r="AK25" s="281" t="s">
        <v>48</v>
      </c>
      <c r="AL25" s="281"/>
      <c r="AM25" s="281"/>
      <c r="AN25" s="281"/>
      <c r="AO25" s="281"/>
      <c r="AP25" s="42"/>
      <c r="AQ25" s="45"/>
      <c r="BE25" s="272"/>
    </row>
    <row r="26" spans="2:71" s="2" customFormat="1" ht="14.45" customHeight="1">
      <c r="B26" s="47"/>
      <c r="C26" s="48"/>
      <c r="D26" s="49" t="s">
        <v>49</v>
      </c>
      <c r="E26" s="48"/>
      <c r="F26" s="49" t="s">
        <v>50</v>
      </c>
      <c r="G26" s="48"/>
      <c r="H26" s="48"/>
      <c r="I26" s="48"/>
      <c r="J26" s="48"/>
      <c r="K26" s="48"/>
      <c r="L26" s="282">
        <v>0.21</v>
      </c>
      <c r="M26" s="283"/>
      <c r="N26" s="283"/>
      <c r="O26" s="283"/>
      <c r="P26" s="48"/>
      <c r="Q26" s="48"/>
      <c r="R26" s="48"/>
      <c r="S26" s="48"/>
      <c r="T26" s="48"/>
      <c r="U26" s="48"/>
      <c r="V26" s="48"/>
      <c r="W26" s="284">
        <f>ROUND(AZ51,2)</f>
        <v>0</v>
      </c>
      <c r="X26" s="283"/>
      <c r="Y26" s="283"/>
      <c r="Z26" s="283"/>
      <c r="AA26" s="283"/>
      <c r="AB26" s="283"/>
      <c r="AC26" s="283"/>
      <c r="AD26" s="283"/>
      <c r="AE26" s="283"/>
      <c r="AF26" s="48"/>
      <c r="AG26" s="48"/>
      <c r="AH26" s="48"/>
      <c r="AI26" s="48"/>
      <c r="AJ26" s="48"/>
      <c r="AK26" s="284">
        <f>ROUND(AV51,2)</f>
        <v>0</v>
      </c>
      <c r="AL26" s="283"/>
      <c r="AM26" s="283"/>
      <c r="AN26" s="283"/>
      <c r="AO26" s="283"/>
      <c r="AP26" s="48"/>
      <c r="AQ26" s="50"/>
      <c r="BE26" s="272"/>
    </row>
    <row r="27" spans="2:71" s="2" customFormat="1" ht="14.45" customHeight="1">
      <c r="B27" s="47"/>
      <c r="C27" s="48"/>
      <c r="D27" s="48"/>
      <c r="E27" s="48"/>
      <c r="F27" s="49" t="s">
        <v>51</v>
      </c>
      <c r="G27" s="48"/>
      <c r="H27" s="48"/>
      <c r="I27" s="48"/>
      <c r="J27" s="48"/>
      <c r="K27" s="48"/>
      <c r="L27" s="282">
        <v>0.15</v>
      </c>
      <c r="M27" s="283"/>
      <c r="N27" s="283"/>
      <c r="O27" s="283"/>
      <c r="P27" s="48"/>
      <c r="Q27" s="48"/>
      <c r="R27" s="48"/>
      <c r="S27" s="48"/>
      <c r="T27" s="48"/>
      <c r="U27" s="48"/>
      <c r="V27" s="48"/>
      <c r="W27" s="284">
        <f>ROUND(BA51,2)</f>
        <v>0</v>
      </c>
      <c r="X27" s="283"/>
      <c r="Y27" s="283"/>
      <c r="Z27" s="283"/>
      <c r="AA27" s="283"/>
      <c r="AB27" s="283"/>
      <c r="AC27" s="283"/>
      <c r="AD27" s="283"/>
      <c r="AE27" s="283"/>
      <c r="AF27" s="48"/>
      <c r="AG27" s="48"/>
      <c r="AH27" s="48"/>
      <c r="AI27" s="48"/>
      <c r="AJ27" s="48"/>
      <c r="AK27" s="284">
        <f>ROUND(AW51,2)</f>
        <v>0</v>
      </c>
      <c r="AL27" s="283"/>
      <c r="AM27" s="283"/>
      <c r="AN27" s="283"/>
      <c r="AO27" s="283"/>
      <c r="AP27" s="48"/>
      <c r="AQ27" s="50"/>
      <c r="BE27" s="272"/>
    </row>
    <row r="28" spans="2:71" s="2" customFormat="1" ht="14.45" hidden="1" customHeight="1">
      <c r="B28" s="47"/>
      <c r="C28" s="48"/>
      <c r="D28" s="48"/>
      <c r="E28" s="48"/>
      <c r="F28" s="49" t="s">
        <v>52</v>
      </c>
      <c r="G28" s="48"/>
      <c r="H28" s="48"/>
      <c r="I28" s="48"/>
      <c r="J28" s="48"/>
      <c r="K28" s="48"/>
      <c r="L28" s="282">
        <v>0.21</v>
      </c>
      <c r="M28" s="283"/>
      <c r="N28" s="283"/>
      <c r="O28" s="283"/>
      <c r="P28" s="48"/>
      <c r="Q28" s="48"/>
      <c r="R28" s="48"/>
      <c r="S28" s="48"/>
      <c r="T28" s="48"/>
      <c r="U28" s="48"/>
      <c r="V28" s="48"/>
      <c r="W28" s="284">
        <f>ROUND(BB51,2)</f>
        <v>0</v>
      </c>
      <c r="X28" s="283"/>
      <c r="Y28" s="283"/>
      <c r="Z28" s="283"/>
      <c r="AA28" s="283"/>
      <c r="AB28" s="283"/>
      <c r="AC28" s="283"/>
      <c r="AD28" s="283"/>
      <c r="AE28" s="283"/>
      <c r="AF28" s="48"/>
      <c r="AG28" s="48"/>
      <c r="AH28" s="48"/>
      <c r="AI28" s="48"/>
      <c r="AJ28" s="48"/>
      <c r="AK28" s="284">
        <v>0</v>
      </c>
      <c r="AL28" s="283"/>
      <c r="AM28" s="283"/>
      <c r="AN28" s="283"/>
      <c r="AO28" s="283"/>
      <c r="AP28" s="48"/>
      <c r="AQ28" s="50"/>
      <c r="BE28" s="272"/>
    </row>
    <row r="29" spans="2:71" s="2" customFormat="1" ht="14.45" hidden="1" customHeight="1">
      <c r="B29" s="47"/>
      <c r="C29" s="48"/>
      <c r="D29" s="48"/>
      <c r="E29" s="48"/>
      <c r="F29" s="49" t="s">
        <v>53</v>
      </c>
      <c r="G29" s="48"/>
      <c r="H29" s="48"/>
      <c r="I29" s="48"/>
      <c r="J29" s="48"/>
      <c r="K29" s="48"/>
      <c r="L29" s="282">
        <v>0.15</v>
      </c>
      <c r="M29" s="283"/>
      <c r="N29" s="283"/>
      <c r="O29" s="283"/>
      <c r="P29" s="48"/>
      <c r="Q29" s="48"/>
      <c r="R29" s="48"/>
      <c r="S29" s="48"/>
      <c r="T29" s="48"/>
      <c r="U29" s="48"/>
      <c r="V29" s="48"/>
      <c r="W29" s="284">
        <f>ROUND(BC51,2)</f>
        <v>0</v>
      </c>
      <c r="X29" s="283"/>
      <c r="Y29" s="283"/>
      <c r="Z29" s="283"/>
      <c r="AA29" s="283"/>
      <c r="AB29" s="283"/>
      <c r="AC29" s="283"/>
      <c r="AD29" s="283"/>
      <c r="AE29" s="283"/>
      <c r="AF29" s="48"/>
      <c r="AG29" s="48"/>
      <c r="AH29" s="48"/>
      <c r="AI29" s="48"/>
      <c r="AJ29" s="48"/>
      <c r="AK29" s="284">
        <v>0</v>
      </c>
      <c r="AL29" s="283"/>
      <c r="AM29" s="283"/>
      <c r="AN29" s="283"/>
      <c r="AO29" s="283"/>
      <c r="AP29" s="48"/>
      <c r="AQ29" s="50"/>
      <c r="BE29" s="272"/>
    </row>
    <row r="30" spans="2:71" s="2" customFormat="1" ht="14.45" hidden="1" customHeight="1">
      <c r="B30" s="47"/>
      <c r="C30" s="48"/>
      <c r="D30" s="48"/>
      <c r="E30" s="48"/>
      <c r="F30" s="49" t="s">
        <v>54</v>
      </c>
      <c r="G30" s="48"/>
      <c r="H30" s="48"/>
      <c r="I30" s="48"/>
      <c r="J30" s="48"/>
      <c r="K30" s="48"/>
      <c r="L30" s="282">
        <v>0</v>
      </c>
      <c r="M30" s="283"/>
      <c r="N30" s="283"/>
      <c r="O30" s="283"/>
      <c r="P30" s="48"/>
      <c r="Q30" s="48"/>
      <c r="R30" s="48"/>
      <c r="S30" s="48"/>
      <c r="T30" s="48"/>
      <c r="U30" s="48"/>
      <c r="V30" s="48"/>
      <c r="W30" s="284">
        <f>ROUND(BD51,2)</f>
        <v>0</v>
      </c>
      <c r="X30" s="283"/>
      <c r="Y30" s="283"/>
      <c r="Z30" s="283"/>
      <c r="AA30" s="283"/>
      <c r="AB30" s="283"/>
      <c r="AC30" s="283"/>
      <c r="AD30" s="283"/>
      <c r="AE30" s="283"/>
      <c r="AF30" s="48"/>
      <c r="AG30" s="48"/>
      <c r="AH30" s="48"/>
      <c r="AI30" s="48"/>
      <c r="AJ30" s="48"/>
      <c r="AK30" s="284">
        <v>0</v>
      </c>
      <c r="AL30" s="283"/>
      <c r="AM30" s="283"/>
      <c r="AN30" s="283"/>
      <c r="AO30" s="283"/>
      <c r="AP30" s="48"/>
      <c r="AQ30" s="50"/>
      <c r="BE30" s="272"/>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272"/>
    </row>
    <row r="32" spans="2:71" s="1" customFormat="1" ht="25.9" customHeight="1">
      <c r="B32" s="41"/>
      <c r="C32" s="51"/>
      <c r="D32" s="52" t="s">
        <v>55</v>
      </c>
      <c r="E32" s="53"/>
      <c r="F32" s="53"/>
      <c r="G32" s="53"/>
      <c r="H32" s="53"/>
      <c r="I32" s="53"/>
      <c r="J32" s="53"/>
      <c r="K32" s="53"/>
      <c r="L32" s="53"/>
      <c r="M32" s="53"/>
      <c r="N32" s="53"/>
      <c r="O32" s="53"/>
      <c r="P32" s="53"/>
      <c r="Q32" s="53"/>
      <c r="R32" s="53"/>
      <c r="S32" s="53"/>
      <c r="T32" s="54" t="s">
        <v>56</v>
      </c>
      <c r="U32" s="53"/>
      <c r="V32" s="53"/>
      <c r="W32" s="53"/>
      <c r="X32" s="285" t="s">
        <v>57</v>
      </c>
      <c r="Y32" s="286"/>
      <c r="Z32" s="286"/>
      <c r="AA32" s="286"/>
      <c r="AB32" s="286"/>
      <c r="AC32" s="53"/>
      <c r="AD32" s="53"/>
      <c r="AE32" s="53"/>
      <c r="AF32" s="53"/>
      <c r="AG32" s="53"/>
      <c r="AH32" s="53"/>
      <c r="AI32" s="53"/>
      <c r="AJ32" s="53"/>
      <c r="AK32" s="287">
        <f>SUM(AK23:AK30)</f>
        <v>0</v>
      </c>
      <c r="AL32" s="286"/>
      <c r="AM32" s="286"/>
      <c r="AN32" s="286"/>
      <c r="AO32" s="288"/>
      <c r="AP32" s="51"/>
      <c r="AQ32" s="55"/>
      <c r="BE32" s="272"/>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58</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15</v>
      </c>
      <c r="D41" s="66"/>
      <c r="E41" s="66"/>
      <c r="F41" s="66"/>
      <c r="G41" s="66"/>
      <c r="H41" s="66"/>
      <c r="I41" s="66"/>
      <c r="J41" s="66"/>
      <c r="K41" s="66"/>
      <c r="L41" s="66" t="str">
        <f>K5</f>
        <v>7027</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18</v>
      </c>
      <c r="D42" s="70"/>
      <c r="E42" s="70"/>
      <c r="F42" s="70"/>
      <c r="G42" s="70"/>
      <c r="H42" s="70"/>
      <c r="I42" s="70"/>
      <c r="J42" s="70"/>
      <c r="K42" s="70"/>
      <c r="L42" s="289" t="str">
        <f>K6</f>
        <v>II/124 Hostišov Jiřetice Hranice Okresu</v>
      </c>
      <c r="M42" s="290"/>
      <c r="N42" s="290"/>
      <c r="O42" s="290"/>
      <c r="P42" s="290"/>
      <c r="Q42" s="290"/>
      <c r="R42" s="290"/>
      <c r="S42" s="290"/>
      <c r="T42" s="290"/>
      <c r="U42" s="290"/>
      <c r="V42" s="290"/>
      <c r="W42" s="290"/>
      <c r="X42" s="290"/>
      <c r="Y42" s="290"/>
      <c r="Z42" s="290"/>
      <c r="AA42" s="290"/>
      <c r="AB42" s="290"/>
      <c r="AC42" s="290"/>
      <c r="AD42" s="290"/>
      <c r="AE42" s="290"/>
      <c r="AF42" s="290"/>
      <c r="AG42" s="290"/>
      <c r="AH42" s="290"/>
      <c r="AI42" s="290"/>
      <c r="AJ42" s="290"/>
      <c r="AK42" s="290"/>
      <c r="AL42" s="290"/>
      <c r="AM42" s="290"/>
      <c r="AN42" s="290"/>
      <c r="AO42" s="290"/>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ht="15">
      <c r="B44" s="41"/>
      <c r="C44" s="65" t="s">
        <v>24</v>
      </c>
      <c r="D44" s="63"/>
      <c r="E44" s="63"/>
      <c r="F44" s="63"/>
      <c r="G44" s="63"/>
      <c r="H44" s="63"/>
      <c r="I44" s="63"/>
      <c r="J44" s="63"/>
      <c r="K44" s="63"/>
      <c r="L44" s="72" t="str">
        <f>IF(K8="","",K8)</f>
        <v>město Votice, městys Neustupov</v>
      </c>
      <c r="M44" s="63"/>
      <c r="N44" s="63"/>
      <c r="O44" s="63"/>
      <c r="P44" s="63"/>
      <c r="Q44" s="63"/>
      <c r="R44" s="63"/>
      <c r="S44" s="63"/>
      <c r="T44" s="63"/>
      <c r="U44" s="63"/>
      <c r="V44" s="63"/>
      <c r="W44" s="63"/>
      <c r="X44" s="63"/>
      <c r="Y44" s="63"/>
      <c r="Z44" s="63"/>
      <c r="AA44" s="63"/>
      <c r="AB44" s="63"/>
      <c r="AC44" s="63"/>
      <c r="AD44" s="63"/>
      <c r="AE44" s="63"/>
      <c r="AF44" s="63"/>
      <c r="AG44" s="63"/>
      <c r="AH44" s="63"/>
      <c r="AI44" s="65" t="s">
        <v>26</v>
      </c>
      <c r="AJ44" s="63"/>
      <c r="AK44" s="63"/>
      <c r="AL44" s="63"/>
      <c r="AM44" s="291" t="str">
        <f>IF(AN8= "","",AN8)</f>
        <v>27.10.2017</v>
      </c>
      <c r="AN44" s="291"/>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ht="15">
      <c r="B46" s="41"/>
      <c r="C46" s="65" t="s">
        <v>30</v>
      </c>
      <c r="D46" s="63"/>
      <c r="E46" s="63"/>
      <c r="F46" s="63"/>
      <c r="G46" s="63"/>
      <c r="H46" s="63"/>
      <c r="I46" s="63"/>
      <c r="J46" s="63"/>
      <c r="K46" s="63"/>
      <c r="L46" s="66" t="str">
        <f>IF(E11= "","",E11)</f>
        <v>Středočeský kraj</v>
      </c>
      <c r="M46" s="63"/>
      <c r="N46" s="63"/>
      <c r="O46" s="63"/>
      <c r="P46" s="63"/>
      <c r="Q46" s="63"/>
      <c r="R46" s="63"/>
      <c r="S46" s="63"/>
      <c r="T46" s="63"/>
      <c r="U46" s="63"/>
      <c r="V46" s="63"/>
      <c r="W46" s="63"/>
      <c r="X46" s="63"/>
      <c r="Y46" s="63"/>
      <c r="Z46" s="63"/>
      <c r="AA46" s="63"/>
      <c r="AB46" s="63"/>
      <c r="AC46" s="63"/>
      <c r="AD46" s="63"/>
      <c r="AE46" s="63"/>
      <c r="AF46" s="63"/>
      <c r="AG46" s="63"/>
      <c r="AH46" s="63"/>
      <c r="AI46" s="65" t="s">
        <v>38</v>
      </c>
      <c r="AJ46" s="63"/>
      <c r="AK46" s="63"/>
      <c r="AL46" s="63"/>
      <c r="AM46" s="292" t="str">
        <f>IF(E17="","",E17)</f>
        <v>METROPROJEKT Praha a.s.</v>
      </c>
      <c r="AN46" s="292"/>
      <c r="AO46" s="292"/>
      <c r="AP46" s="292"/>
      <c r="AQ46" s="63"/>
      <c r="AR46" s="61"/>
      <c r="AS46" s="293" t="s">
        <v>59</v>
      </c>
      <c r="AT46" s="294"/>
      <c r="AU46" s="74"/>
      <c r="AV46" s="74"/>
      <c r="AW46" s="74"/>
      <c r="AX46" s="74"/>
      <c r="AY46" s="74"/>
      <c r="AZ46" s="74"/>
      <c r="BA46" s="74"/>
      <c r="BB46" s="74"/>
      <c r="BC46" s="74"/>
      <c r="BD46" s="75"/>
    </row>
    <row r="47" spans="2:56" s="1" customFormat="1" ht="15">
      <c r="B47" s="41"/>
      <c r="C47" s="65" t="s">
        <v>36</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295"/>
      <c r="AT47" s="296"/>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297"/>
      <c r="AT48" s="298"/>
      <c r="AU48" s="42"/>
      <c r="AV48" s="42"/>
      <c r="AW48" s="42"/>
      <c r="AX48" s="42"/>
      <c r="AY48" s="42"/>
      <c r="AZ48" s="42"/>
      <c r="BA48" s="42"/>
      <c r="BB48" s="42"/>
      <c r="BC48" s="42"/>
      <c r="BD48" s="78"/>
    </row>
    <row r="49" spans="1:91" s="1" customFormat="1" ht="29.25" customHeight="1">
      <c r="B49" s="41"/>
      <c r="C49" s="299" t="s">
        <v>60</v>
      </c>
      <c r="D49" s="300"/>
      <c r="E49" s="300"/>
      <c r="F49" s="300"/>
      <c r="G49" s="300"/>
      <c r="H49" s="79"/>
      <c r="I49" s="301" t="s">
        <v>61</v>
      </c>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2" t="s">
        <v>62</v>
      </c>
      <c r="AH49" s="300"/>
      <c r="AI49" s="300"/>
      <c r="AJ49" s="300"/>
      <c r="AK49" s="300"/>
      <c r="AL49" s="300"/>
      <c r="AM49" s="300"/>
      <c r="AN49" s="301" t="s">
        <v>63</v>
      </c>
      <c r="AO49" s="300"/>
      <c r="AP49" s="300"/>
      <c r="AQ49" s="80" t="s">
        <v>64</v>
      </c>
      <c r="AR49" s="61"/>
      <c r="AS49" s="81" t="s">
        <v>65</v>
      </c>
      <c r="AT49" s="82" t="s">
        <v>66</v>
      </c>
      <c r="AU49" s="82" t="s">
        <v>67</v>
      </c>
      <c r="AV49" s="82" t="s">
        <v>68</v>
      </c>
      <c r="AW49" s="82" t="s">
        <v>69</v>
      </c>
      <c r="AX49" s="82" t="s">
        <v>70</v>
      </c>
      <c r="AY49" s="82" t="s">
        <v>71</v>
      </c>
      <c r="AZ49" s="82" t="s">
        <v>72</v>
      </c>
      <c r="BA49" s="82" t="s">
        <v>73</v>
      </c>
      <c r="BB49" s="82" t="s">
        <v>74</v>
      </c>
      <c r="BC49" s="82" t="s">
        <v>75</v>
      </c>
      <c r="BD49" s="83" t="s">
        <v>76</v>
      </c>
    </row>
    <row r="50" spans="1:91"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50000000000003" customHeight="1">
      <c r="B51" s="68"/>
      <c r="C51" s="87" t="s">
        <v>77</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10">
        <f>ROUND(AG52+AG53+SUM(AG57:AG59),2)</f>
        <v>0</v>
      </c>
      <c r="AH51" s="310"/>
      <c r="AI51" s="310"/>
      <c r="AJ51" s="310"/>
      <c r="AK51" s="310"/>
      <c r="AL51" s="310"/>
      <c r="AM51" s="310"/>
      <c r="AN51" s="311">
        <f t="shared" ref="AN51:AN59" si="0">SUM(AG51,AT51)</f>
        <v>0</v>
      </c>
      <c r="AO51" s="311"/>
      <c r="AP51" s="311"/>
      <c r="AQ51" s="89" t="s">
        <v>78</v>
      </c>
      <c r="AR51" s="71"/>
      <c r="AS51" s="90">
        <f>ROUND(AS52+AS53+SUM(AS57:AS59),2)</f>
        <v>0</v>
      </c>
      <c r="AT51" s="91">
        <f t="shared" ref="AT51:AT59" si="1">ROUND(SUM(AV51:AW51),2)</f>
        <v>0</v>
      </c>
      <c r="AU51" s="92">
        <f>ROUND(AU52+AU53+SUM(AU57:AU59),5)</f>
        <v>0</v>
      </c>
      <c r="AV51" s="91">
        <f>ROUND(AZ51*L26,2)</f>
        <v>0</v>
      </c>
      <c r="AW51" s="91">
        <f>ROUND(BA51*L27,2)</f>
        <v>0</v>
      </c>
      <c r="AX51" s="91">
        <f>ROUND(BB51*L26,2)</f>
        <v>0</v>
      </c>
      <c r="AY51" s="91">
        <f>ROUND(BC51*L27,2)</f>
        <v>0</v>
      </c>
      <c r="AZ51" s="91">
        <f>ROUND(AZ52+AZ53+SUM(AZ57:AZ59),2)</f>
        <v>0</v>
      </c>
      <c r="BA51" s="91">
        <f>ROUND(BA52+BA53+SUM(BA57:BA59),2)</f>
        <v>0</v>
      </c>
      <c r="BB51" s="91">
        <f>ROUND(BB52+BB53+SUM(BB57:BB59),2)</f>
        <v>0</v>
      </c>
      <c r="BC51" s="91">
        <f>ROUND(BC52+BC53+SUM(BC57:BC59),2)</f>
        <v>0</v>
      </c>
      <c r="BD51" s="93">
        <f>ROUND(BD52+BD53+SUM(BD57:BD59),2)</f>
        <v>0</v>
      </c>
      <c r="BS51" s="94" t="s">
        <v>79</v>
      </c>
      <c r="BT51" s="94" t="s">
        <v>80</v>
      </c>
      <c r="BU51" s="95" t="s">
        <v>81</v>
      </c>
      <c r="BV51" s="94" t="s">
        <v>82</v>
      </c>
      <c r="BW51" s="94" t="s">
        <v>7</v>
      </c>
      <c r="BX51" s="94" t="s">
        <v>83</v>
      </c>
      <c r="CL51" s="94" t="s">
        <v>21</v>
      </c>
    </row>
    <row r="52" spans="1:91" s="5" customFormat="1" ht="16.5" customHeight="1">
      <c r="A52" s="96" t="s">
        <v>84</v>
      </c>
      <c r="B52" s="97"/>
      <c r="C52" s="98"/>
      <c r="D52" s="305" t="s">
        <v>85</v>
      </c>
      <c r="E52" s="305"/>
      <c r="F52" s="305"/>
      <c r="G52" s="305"/>
      <c r="H52" s="305"/>
      <c r="I52" s="99"/>
      <c r="J52" s="305" t="s">
        <v>86</v>
      </c>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3">
        <f>'SO 021 - Ochrana inženýrs...'!J27</f>
        <v>0</v>
      </c>
      <c r="AH52" s="304"/>
      <c r="AI52" s="304"/>
      <c r="AJ52" s="304"/>
      <c r="AK52" s="304"/>
      <c r="AL52" s="304"/>
      <c r="AM52" s="304"/>
      <c r="AN52" s="303">
        <f t="shared" si="0"/>
        <v>0</v>
      </c>
      <c r="AO52" s="304"/>
      <c r="AP52" s="304"/>
      <c r="AQ52" s="100" t="s">
        <v>87</v>
      </c>
      <c r="AR52" s="101"/>
      <c r="AS52" s="102">
        <v>0</v>
      </c>
      <c r="AT52" s="103">
        <f t="shared" si="1"/>
        <v>0</v>
      </c>
      <c r="AU52" s="104">
        <f>'SO 021 - Ochrana inženýrs...'!P80</f>
        <v>0</v>
      </c>
      <c r="AV52" s="103">
        <f>'SO 021 - Ochrana inženýrs...'!J30</f>
        <v>0</v>
      </c>
      <c r="AW52" s="103">
        <f>'SO 021 - Ochrana inženýrs...'!J31</f>
        <v>0</v>
      </c>
      <c r="AX52" s="103">
        <f>'SO 021 - Ochrana inženýrs...'!J32</f>
        <v>0</v>
      </c>
      <c r="AY52" s="103">
        <f>'SO 021 - Ochrana inženýrs...'!J33</f>
        <v>0</v>
      </c>
      <c r="AZ52" s="103">
        <f>'SO 021 - Ochrana inženýrs...'!F30</f>
        <v>0</v>
      </c>
      <c r="BA52" s="103">
        <f>'SO 021 - Ochrana inženýrs...'!F31</f>
        <v>0</v>
      </c>
      <c r="BB52" s="103">
        <f>'SO 021 - Ochrana inženýrs...'!F32</f>
        <v>0</v>
      </c>
      <c r="BC52" s="103">
        <f>'SO 021 - Ochrana inženýrs...'!F33</f>
        <v>0</v>
      </c>
      <c r="BD52" s="105">
        <f>'SO 021 - Ochrana inženýrs...'!F34</f>
        <v>0</v>
      </c>
      <c r="BT52" s="106" t="s">
        <v>88</v>
      </c>
      <c r="BV52" s="106" t="s">
        <v>82</v>
      </c>
      <c r="BW52" s="106" t="s">
        <v>89</v>
      </c>
      <c r="BX52" s="106" t="s">
        <v>7</v>
      </c>
      <c r="CL52" s="106" t="s">
        <v>21</v>
      </c>
      <c r="CM52" s="106" t="s">
        <v>90</v>
      </c>
    </row>
    <row r="53" spans="1:91" s="5" customFormat="1" ht="16.5" customHeight="1">
      <c r="B53" s="97"/>
      <c r="C53" s="98"/>
      <c r="D53" s="305" t="s">
        <v>91</v>
      </c>
      <c r="E53" s="305"/>
      <c r="F53" s="305"/>
      <c r="G53" s="305"/>
      <c r="H53" s="305"/>
      <c r="I53" s="99"/>
      <c r="J53" s="305" t="s">
        <v>92</v>
      </c>
      <c r="K53" s="305"/>
      <c r="L53" s="305"/>
      <c r="M53" s="305"/>
      <c r="N53" s="305"/>
      <c r="O53" s="305"/>
      <c r="P53" s="305"/>
      <c r="Q53" s="305"/>
      <c r="R53" s="305"/>
      <c r="S53" s="305"/>
      <c r="T53" s="305"/>
      <c r="U53" s="305"/>
      <c r="V53" s="305"/>
      <c r="W53" s="305"/>
      <c r="X53" s="305"/>
      <c r="Y53" s="305"/>
      <c r="Z53" s="305"/>
      <c r="AA53" s="305"/>
      <c r="AB53" s="305"/>
      <c r="AC53" s="305"/>
      <c r="AD53" s="305"/>
      <c r="AE53" s="305"/>
      <c r="AF53" s="305"/>
      <c r="AG53" s="306">
        <f>ROUND(SUM(AG54:AG56),2)</f>
        <v>0</v>
      </c>
      <c r="AH53" s="304"/>
      <c r="AI53" s="304"/>
      <c r="AJ53" s="304"/>
      <c r="AK53" s="304"/>
      <c r="AL53" s="304"/>
      <c r="AM53" s="304"/>
      <c r="AN53" s="303">
        <f t="shared" si="0"/>
        <v>0</v>
      </c>
      <c r="AO53" s="304"/>
      <c r="AP53" s="304"/>
      <c r="AQ53" s="100" t="s">
        <v>87</v>
      </c>
      <c r="AR53" s="101"/>
      <c r="AS53" s="102">
        <f>ROUND(SUM(AS54:AS56),2)</f>
        <v>0</v>
      </c>
      <c r="AT53" s="103">
        <f t="shared" si="1"/>
        <v>0</v>
      </c>
      <c r="AU53" s="104">
        <f>ROUND(SUM(AU54:AU56),5)</f>
        <v>0</v>
      </c>
      <c r="AV53" s="103">
        <f>ROUND(AZ53*L26,2)</f>
        <v>0</v>
      </c>
      <c r="AW53" s="103">
        <f>ROUND(BA53*L27,2)</f>
        <v>0</v>
      </c>
      <c r="AX53" s="103">
        <f>ROUND(BB53*L26,2)</f>
        <v>0</v>
      </c>
      <c r="AY53" s="103">
        <f>ROUND(BC53*L27,2)</f>
        <v>0</v>
      </c>
      <c r="AZ53" s="103">
        <f>ROUND(SUM(AZ54:AZ56),2)</f>
        <v>0</v>
      </c>
      <c r="BA53" s="103">
        <f>ROUND(SUM(BA54:BA56),2)</f>
        <v>0</v>
      </c>
      <c r="BB53" s="103">
        <f>ROUND(SUM(BB54:BB56),2)</f>
        <v>0</v>
      </c>
      <c r="BC53" s="103">
        <f>ROUND(SUM(BC54:BC56),2)</f>
        <v>0</v>
      </c>
      <c r="BD53" s="105">
        <f>ROUND(SUM(BD54:BD56),2)</f>
        <v>0</v>
      </c>
      <c r="BS53" s="106" t="s">
        <v>79</v>
      </c>
      <c r="BT53" s="106" t="s">
        <v>88</v>
      </c>
      <c r="BV53" s="106" t="s">
        <v>82</v>
      </c>
      <c r="BW53" s="106" t="s">
        <v>93</v>
      </c>
      <c r="BX53" s="106" t="s">
        <v>7</v>
      </c>
      <c r="CL53" s="106" t="s">
        <v>21</v>
      </c>
      <c r="CM53" s="106" t="s">
        <v>90</v>
      </c>
    </row>
    <row r="54" spans="1:91" s="6" customFormat="1" ht="16.5" customHeight="1">
      <c r="A54" s="96" t="s">
        <v>84</v>
      </c>
      <c r="B54" s="107"/>
      <c r="C54" s="108"/>
      <c r="D54" s="108"/>
      <c r="E54" s="309" t="s">
        <v>91</v>
      </c>
      <c r="F54" s="309"/>
      <c r="G54" s="309"/>
      <c r="H54" s="309"/>
      <c r="I54" s="309"/>
      <c r="J54" s="108"/>
      <c r="K54" s="309" t="s">
        <v>92</v>
      </c>
      <c r="L54" s="309"/>
      <c r="M54" s="309"/>
      <c r="N54" s="309"/>
      <c r="O54" s="309"/>
      <c r="P54" s="309"/>
      <c r="Q54" s="309"/>
      <c r="R54" s="309"/>
      <c r="S54" s="309"/>
      <c r="T54" s="309"/>
      <c r="U54" s="309"/>
      <c r="V54" s="309"/>
      <c r="W54" s="309"/>
      <c r="X54" s="309"/>
      <c r="Y54" s="309"/>
      <c r="Z54" s="309"/>
      <c r="AA54" s="309"/>
      <c r="AB54" s="309"/>
      <c r="AC54" s="309"/>
      <c r="AD54" s="309"/>
      <c r="AE54" s="309"/>
      <c r="AF54" s="309"/>
      <c r="AG54" s="307">
        <f>'SO 101 - Hlavní trasa'!J27</f>
        <v>0</v>
      </c>
      <c r="AH54" s="308"/>
      <c r="AI54" s="308"/>
      <c r="AJ54" s="308"/>
      <c r="AK54" s="308"/>
      <c r="AL54" s="308"/>
      <c r="AM54" s="308"/>
      <c r="AN54" s="307">
        <f t="shared" si="0"/>
        <v>0</v>
      </c>
      <c r="AO54" s="308"/>
      <c r="AP54" s="308"/>
      <c r="AQ54" s="109" t="s">
        <v>94</v>
      </c>
      <c r="AR54" s="110"/>
      <c r="AS54" s="111">
        <v>0</v>
      </c>
      <c r="AT54" s="112">
        <f t="shared" si="1"/>
        <v>0</v>
      </c>
      <c r="AU54" s="113">
        <f>'SO 101 - Hlavní trasa'!P84</f>
        <v>0</v>
      </c>
      <c r="AV54" s="112">
        <f>'SO 101 - Hlavní trasa'!J30</f>
        <v>0</v>
      </c>
      <c r="AW54" s="112">
        <f>'SO 101 - Hlavní trasa'!J31</f>
        <v>0</v>
      </c>
      <c r="AX54" s="112">
        <f>'SO 101 - Hlavní trasa'!J32</f>
        <v>0</v>
      </c>
      <c r="AY54" s="112">
        <f>'SO 101 - Hlavní trasa'!J33</f>
        <v>0</v>
      </c>
      <c r="AZ54" s="112">
        <f>'SO 101 - Hlavní trasa'!F30</f>
        <v>0</v>
      </c>
      <c r="BA54" s="112">
        <f>'SO 101 - Hlavní trasa'!F31</f>
        <v>0</v>
      </c>
      <c r="BB54" s="112">
        <f>'SO 101 - Hlavní trasa'!F32</f>
        <v>0</v>
      </c>
      <c r="BC54" s="112">
        <f>'SO 101 - Hlavní trasa'!F33</f>
        <v>0</v>
      </c>
      <c r="BD54" s="114">
        <f>'SO 101 - Hlavní trasa'!F34</f>
        <v>0</v>
      </c>
      <c r="BT54" s="115" t="s">
        <v>90</v>
      </c>
      <c r="BU54" s="115" t="s">
        <v>95</v>
      </c>
      <c r="BV54" s="115" t="s">
        <v>82</v>
      </c>
      <c r="BW54" s="115" t="s">
        <v>93</v>
      </c>
      <c r="BX54" s="115" t="s">
        <v>7</v>
      </c>
      <c r="CL54" s="115" t="s">
        <v>21</v>
      </c>
      <c r="CM54" s="115" t="s">
        <v>90</v>
      </c>
    </row>
    <row r="55" spans="1:91" s="6" customFormat="1" ht="28.5" customHeight="1">
      <c r="A55" s="96" t="s">
        <v>84</v>
      </c>
      <c r="B55" s="107"/>
      <c r="C55" s="108"/>
      <c r="D55" s="108"/>
      <c r="E55" s="309" t="s">
        <v>96</v>
      </c>
      <c r="F55" s="309"/>
      <c r="G55" s="309"/>
      <c r="H55" s="309"/>
      <c r="I55" s="309"/>
      <c r="J55" s="108"/>
      <c r="K55" s="309" t="s">
        <v>97</v>
      </c>
      <c r="L55" s="309"/>
      <c r="M55" s="309"/>
      <c r="N55" s="309"/>
      <c r="O55" s="309"/>
      <c r="P55" s="309"/>
      <c r="Q55" s="309"/>
      <c r="R55" s="309"/>
      <c r="S55" s="309"/>
      <c r="T55" s="309"/>
      <c r="U55" s="309"/>
      <c r="V55" s="309"/>
      <c r="W55" s="309"/>
      <c r="X55" s="309"/>
      <c r="Y55" s="309"/>
      <c r="Z55" s="309"/>
      <c r="AA55" s="309"/>
      <c r="AB55" s="309"/>
      <c r="AC55" s="309"/>
      <c r="AD55" s="309"/>
      <c r="AE55" s="309"/>
      <c r="AF55" s="309"/>
      <c r="AG55" s="307">
        <f>'SO 101.1 - Propustky'!J29</f>
        <v>0</v>
      </c>
      <c r="AH55" s="308"/>
      <c r="AI55" s="308"/>
      <c r="AJ55" s="308"/>
      <c r="AK55" s="308"/>
      <c r="AL55" s="308"/>
      <c r="AM55" s="308"/>
      <c r="AN55" s="307">
        <f t="shared" si="0"/>
        <v>0</v>
      </c>
      <c r="AO55" s="308"/>
      <c r="AP55" s="308"/>
      <c r="AQ55" s="109" t="s">
        <v>94</v>
      </c>
      <c r="AR55" s="110"/>
      <c r="AS55" s="111">
        <v>0</v>
      </c>
      <c r="AT55" s="112">
        <f t="shared" si="1"/>
        <v>0</v>
      </c>
      <c r="AU55" s="113">
        <f>'SO 101.1 - Propustky'!P88</f>
        <v>0</v>
      </c>
      <c r="AV55" s="112">
        <f>'SO 101.1 - Propustky'!J32</f>
        <v>0</v>
      </c>
      <c r="AW55" s="112">
        <f>'SO 101.1 - Propustky'!J33</f>
        <v>0</v>
      </c>
      <c r="AX55" s="112">
        <f>'SO 101.1 - Propustky'!J34</f>
        <v>0</v>
      </c>
      <c r="AY55" s="112">
        <f>'SO 101.1 - Propustky'!J35</f>
        <v>0</v>
      </c>
      <c r="AZ55" s="112">
        <f>'SO 101.1 - Propustky'!F32</f>
        <v>0</v>
      </c>
      <c r="BA55" s="112">
        <f>'SO 101.1 - Propustky'!F33</f>
        <v>0</v>
      </c>
      <c r="BB55" s="112">
        <f>'SO 101.1 - Propustky'!F34</f>
        <v>0</v>
      </c>
      <c r="BC55" s="112">
        <f>'SO 101.1 - Propustky'!F35</f>
        <v>0</v>
      </c>
      <c r="BD55" s="114">
        <f>'SO 101.1 - Propustky'!F36</f>
        <v>0</v>
      </c>
      <c r="BT55" s="115" t="s">
        <v>90</v>
      </c>
      <c r="BV55" s="115" t="s">
        <v>82</v>
      </c>
      <c r="BW55" s="115" t="s">
        <v>98</v>
      </c>
      <c r="BX55" s="115" t="s">
        <v>93</v>
      </c>
      <c r="CL55" s="115" t="s">
        <v>21</v>
      </c>
    </row>
    <row r="56" spans="1:91" s="6" customFormat="1" ht="28.5" customHeight="1">
      <c r="A56" s="96" t="s">
        <v>84</v>
      </c>
      <c r="B56" s="107"/>
      <c r="C56" s="108"/>
      <c r="D56" s="108"/>
      <c r="E56" s="309" t="s">
        <v>99</v>
      </c>
      <c r="F56" s="309"/>
      <c r="G56" s="309"/>
      <c r="H56" s="309"/>
      <c r="I56" s="309"/>
      <c r="J56" s="108"/>
      <c r="K56" s="309" t="s">
        <v>100</v>
      </c>
      <c r="L56" s="309"/>
      <c r="M56" s="309"/>
      <c r="N56" s="309"/>
      <c r="O56" s="309"/>
      <c r="P56" s="309"/>
      <c r="Q56" s="309"/>
      <c r="R56" s="309"/>
      <c r="S56" s="309"/>
      <c r="T56" s="309"/>
      <c r="U56" s="309"/>
      <c r="V56" s="309"/>
      <c r="W56" s="309"/>
      <c r="X56" s="309"/>
      <c r="Y56" s="309"/>
      <c r="Z56" s="309"/>
      <c r="AA56" s="309"/>
      <c r="AB56" s="309"/>
      <c r="AC56" s="309"/>
      <c r="AD56" s="309"/>
      <c r="AE56" s="309"/>
      <c r="AF56" s="309"/>
      <c r="AG56" s="307">
        <f>'SO 101.2 - Kácení a přesa...'!J29</f>
        <v>0</v>
      </c>
      <c r="AH56" s="308"/>
      <c r="AI56" s="308"/>
      <c r="AJ56" s="308"/>
      <c r="AK56" s="308"/>
      <c r="AL56" s="308"/>
      <c r="AM56" s="308"/>
      <c r="AN56" s="307">
        <f t="shared" si="0"/>
        <v>0</v>
      </c>
      <c r="AO56" s="308"/>
      <c r="AP56" s="308"/>
      <c r="AQ56" s="109" t="s">
        <v>94</v>
      </c>
      <c r="AR56" s="110"/>
      <c r="AS56" s="111">
        <v>0</v>
      </c>
      <c r="AT56" s="112">
        <f t="shared" si="1"/>
        <v>0</v>
      </c>
      <c r="AU56" s="113">
        <f>'SO 101.2 - Kácení a přesa...'!P84</f>
        <v>0</v>
      </c>
      <c r="AV56" s="112">
        <f>'SO 101.2 - Kácení a přesa...'!J32</f>
        <v>0</v>
      </c>
      <c r="AW56" s="112">
        <f>'SO 101.2 - Kácení a přesa...'!J33</f>
        <v>0</v>
      </c>
      <c r="AX56" s="112">
        <f>'SO 101.2 - Kácení a přesa...'!J34</f>
        <v>0</v>
      </c>
      <c r="AY56" s="112">
        <f>'SO 101.2 - Kácení a přesa...'!J35</f>
        <v>0</v>
      </c>
      <c r="AZ56" s="112">
        <f>'SO 101.2 - Kácení a přesa...'!F32</f>
        <v>0</v>
      </c>
      <c r="BA56" s="112">
        <f>'SO 101.2 - Kácení a přesa...'!F33</f>
        <v>0</v>
      </c>
      <c r="BB56" s="112">
        <f>'SO 101.2 - Kácení a přesa...'!F34</f>
        <v>0</v>
      </c>
      <c r="BC56" s="112">
        <f>'SO 101.2 - Kácení a přesa...'!F35</f>
        <v>0</v>
      </c>
      <c r="BD56" s="114">
        <f>'SO 101.2 - Kácení a přesa...'!F36</f>
        <v>0</v>
      </c>
      <c r="BT56" s="115" t="s">
        <v>90</v>
      </c>
      <c r="BV56" s="115" t="s">
        <v>82</v>
      </c>
      <c r="BW56" s="115" t="s">
        <v>101</v>
      </c>
      <c r="BX56" s="115" t="s">
        <v>93</v>
      </c>
      <c r="CL56" s="115" t="s">
        <v>21</v>
      </c>
    </row>
    <row r="57" spans="1:91" s="5" customFormat="1" ht="16.5" customHeight="1">
      <c r="A57" s="96" t="s">
        <v>84</v>
      </c>
      <c r="B57" s="97"/>
      <c r="C57" s="98"/>
      <c r="D57" s="305" t="s">
        <v>102</v>
      </c>
      <c r="E57" s="305"/>
      <c r="F57" s="305"/>
      <c r="G57" s="305"/>
      <c r="H57" s="305"/>
      <c r="I57" s="99"/>
      <c r="J57" s="305" t="s">
        <v>103</v>
      </c>
      <c r="K57" s="305"/>
      <c r="L57" s="305"/>
      <c r="M57" s="305"/>
      <c r="N57" s="305"/>
      <c r="O57" s="305"/>
      <c r="P57" s="305"/>
      <c r="Q57" s="305"/>
      <c r="R57" s="305"/>
      <c r="S57" s="305"/>
      <c r="T57" s="305"/>
      <c r="U57" s="305"/>
      <c r="V57" s="305"/>
      <c r="W57" s="305"/>
      <c r="X57" s="305"/>
      <c r="Y57" s="305"/>
      <c r="Z57" s="305"/>
      <c r="AA57" s="305"/>
      <c r="AB57" s="305"/>
      <c r="AC57" s="305"/>
      <c r="AD57" s="305"/>
      <c r="AE57" s="305"/>
      <c r="AF57" s="305"/>
      <c r="AG57" s="303">
        <f>'SO 190 - Dopravní značení'!J27</f>
        <v>0</v>
      </c>
      <c r="AH57" s="304"/>
      <c r="AI57" s="304"/>
      <c r="AJ57" s="304"/>
      <c r="AK57" s="304"/>
      <c r="AL57" s="304"/>
      <c r="AM57" s="304"/>
      <c r="AN57" s="303">
        <f t="shared" si="0"/>
        <v>0</v>
      </c>
      <c r="AO57" s="304"/>
      <c r="AP57" s="304"/>
      <c r="AQ57" s="100" t="s">
        <v>87</v>
      </c>
      <c r="AR57" s="101"/>
      <c r="AS57" s="102">
        <v>0</v>
      </c>
      <c r="AT57" s="103">
        <f t="shared" si="1"/>
        <v>0</v>
      </c>
      <c r="AU57" s="104">
        <f>'SO 190 - Dopravní značení'!P80</f>
        <v>0</v>
      </c>
      <c r="AV57" s="103">
        <f>'SO 190 - Dopravní značení'!J30</f>
        <v>0</v>
      </c>
      <c r="AW57" s="103">
        <f>'SO 190 - Dopravní značení'!J31</f>
        <v>0</v>
      </c>
      <c r="AX57" s="103">
        <f>'SO 190 - Dopravní značení'!J32</f>
        <v>0</v>
      </c>
      <c r="AY57" s="103">
        <f>'SO 190 - Dopravní značení'!J33</f>
        <v>0</v>
      </c>
      <c r="AZ57" s="103">
        <f>'SO 190 - Dopravní značení'!F30</f>
        <v>0</v>
      </c>
      <c r="BA57" s="103">
        <f>'SO 190 - Dopravní značení'!F31</f>
        <v>0</v>
      </c>
      <c r="BB57" s="103">
        <f>'SO 190 - Dopravní značení'!F32</f>
        <v>0</v>
      </c>
      <c r="BC57" s="103">
        <f>'SO 190 - Dopravní značení'!F33</f>
        <v>0</v>
      </c>
      <c r="BD57" s="105">
        <f>'SO 190 - Dopravní značení'!F34</f>
        <v>0</v>
      </c>
      <c r="BT57" s="106" t="s">
        <v>88</v>
      </c>
      <c r="BV57" s="106" t="s">
        <v>82</v>
      </c>
      <c r="BW57" s="106" t="s">
        <v>104</v>
      </c>
      <c r="BX57" s="106" t="s">
        <v>7</v>
      </c>
      <c r="CL57" s="106" t="s">
        <v>21</v>
      </c>
      <c r="CM57" s="106" t="s">
        <v>90</v>
      </c>
    </row>
    <row r="58" spans="1:91" s="5" customFormat="1" ht="16.5" customHeight="1">
      <c r="A58" s="96" t="s">
        <v>84</v>
      </c>
      <c r="B58" s="97"/>
      <c r="C58" s="98"/>
      <c r="D58" s="305" t="s">
        <v>105</v>
      </c>
      <c r="E58" s="305"/>
      <c r="F58" s="305"/>
      <c r="G58" s="305"/>
      <c r="H58" s="305"/>
      <c r="I58" s="99"/>
      <c r="J58" s="305" t="s">
        <v>97</v>
      </c>
      <c r="K58" s="305"/>
      <c r="L58" s="305"/>
      <c r="M58" s="305"/>
      <c r="N58" s="305"/>
      <c r="O58" s="305"/>
      <c r="P58" s="305"/>
      <c r="Q58" s="305"/>
      <c r="R58" s="305"/>
      <c r="S58" s="305"/>
      <c r="T58" s="305"/>
      <c r="U58" s="305"/>
      <c r="V58" s="305"/>
      <c r="W58" s="305"/>
      <c r="X58" s="305"/>
      <c r="Y58" s="305"/>
      <c r="Z58" s="305"/>
      <c r="AA58" s="305"/>
      <c r="AB58" s="305"/>
      <c r="AC58" s="305"/>
      <c r="AD58" s="305"/>
      <c r="AE58" s="305"/>
      <c r="AF58" s="305"/>
      <c r="AG58" s="303">
        <f>'SO 198 - Propustky'!J27</f>
        <v>0</v>
      </c>
      <c r="AH58" s="304"/>
      <c r="AI58" s="304"/>
      <c r="AJ58" s="304"/>
      <c r="AK58" s="304"/>
      <c r="AL58" s="304"/>
      <c r="AM58" s="304"/>
      <c r="AN58" s="303">
        <f t="shared" si="0"/>
        <v>0</v>
      </c>
      <c r="AO58" s="304"/>
      <c r="AP58" s="304"/>
      <c r="AQ58" s="100" t="s">
        <v>87</v>
      </c>
      <c r="AR58" s="101"/>
      <c r="AS58" s="102">
        <v>0</v>
      </c>
      <c r="AT58" s="103">
        <f t="shared" si="1"/>
        <v>0</v>
      </c>
      <c r="AU58" s="104">
        <f>'SO 198 - Propustky'!P86</f>
        <v>0</v>
      </c>
      <c r="AV58" s="103">
        <f>'SO 198 - Propustky'!J30</f>
        <v>0</v>
      </c>
      <c r="AW58" s="103">
        <f>'SO 198 - Propustky'!J31</f>
        <v>0</v>
      </c>
      <c r="AX58" s="103">
        <f>'SO 198 - Propustky'!J32</f>
        <v>0</v>
      </c>
      <c r="AY58" s="103">
        <f>'SO 198 - Propustky'!J33</f>
        <v>0</v>
      </c>
      <c r="AZ58" s="103">
        <f>'SO 198 - Propustky'!F30</f>
        <v>0</v>
      </c>
      <c r="BA58" s="103">
        <f>'SO 198 - Propustky'!F31</f>
        <v>0</v>
      </c>
      <c r="BB58" s="103">
        <f>'SO 198 - Propustky'!F32</f>
        <v>0</v>
      </c>
      <c r="BC58" s="103">
        <f>'SO 198 - Propustky'!F33</f>
        <v>0</v>
      </c>
      <c r="BD58" s="105">
        <f>'SO 198 - Propustky'!F34</f>
        <v>0</v>
      </c>
      <c r="BT58" s="106" t="s">
        <v>88</v>
      </c>
      <c r="BV58" s="106" t="s">
        <v>82</v>
      </c>
      <c r="BW58" s="106" t="s">
        <v>106</v>
      </c>
      <c r="BX58" s="106" t="s">
        <v>7</v>
      </c>
      <c r="CL58" s="106" t="s">
        <v>78</v>
      </c>
      <c r="CM58" s="106" t="s">
        <v>90</v>
      </c>
    </row>
    <row r="59" spans="1:91" s="5" customFormat="1" ht="16.5" customHeight="1">
      <c r="A59" s="96" t="s">
        <v>84</v>
      </c>
      <c r="B59" s="97"/>
      <c r="C59" s="98"/>
      <c r="D59" s="305" t="s">
        <v>107</v>
      </c>
      <c r="E59" s="305"/>
      <c r="F59" s="305"/>
      <c r="G59" s="305"/>
      <c r="H59" s="305"/>
      <c r="I59" s="99"/>
      <c r="J59" s="305" t="s">
        <v>108</v>
      </c>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3">
        <f>'VON - Vedlejší a ostatní ...'!J27</f>
        <v>0</v>
      </c>
      <c r="AH59" s="304"/>
      <c r="AI59" s="304"/>
      <c r="AJ59" s="304"/>
      <c r="AK59" s="304"/>
      <c r="AL59" s="304"/>
      <c r="AM59" s="304"/>
      <c r="AN59" s="303">
        <f t="shared" si="0"/>
        <v>0</v>
      </c>
      <c r="AO59" s="304"/>
      <c r="AP59" s="304"/>
      <c r="AQ59" s="100" t="s">
        <v>87</v>
      </c>
      <c r="AR59" s="101"/>
      <c r="AS59" s="116">
        <v>0</v>
      </c>
      <c r="AT59" s="117">
        <f t="shared" si="1"/>
        <v>0</v>
      </c>
      <c r="AU59" s="118">
        <f>'VON - Vedlejší a ostatní ...'!P80</f>
        <v>0</v>
      </c>
      <c r="AV59" s="117">
        <f>'VON - Vedlejší a ostatní ...'!J30</f>
        <v>0</v>
      </c>
      <c r="AW59" s="117">
        <f>'VON - Vedlejší a ostatní ...'!J31</f>
        <v>0</v>
      </c>
      <c r="AX59" s="117">
        <f>'VON - Vedlejší a ostatní ...'!J32</f>
        <v>0</v>
      </c>
      <c r="AY59" s="117">
        <f>'VON - Vedlejší a ostatní ...'!J33</f>
        <v>0</v>
      </c>
      <c r="AZ59" s="117">
        <f>'VON - Vedlejší a ostatní ...'!F30</f>
        <v>0</v>
      </c>
      <c r="BA59" s="117">
        <f>'VON - Vedlejší a ostatní ...'!F31</f>
        <v>0</v>
      </c>
      <c r="BB59" s="117">
        <f>'VON - Vedlejší a ostatní ...'!F32</f>
        <v>0</v>
      </c>
      <c r="BC59" s="117">
        <f>'VON - Vedlejší a ostatní ...'!F33</f>
        <v>0</v>
      </c>
      <c r="BD59" s="119">
        <f>'VON - Vedlejší a ostatní ...'!F34</f>
        <v>0</v>
      </c>
      <c r="BT59" s="106" t="s">
        <v>88</v>
      </c>
      <c r="BV59" s="106" t="s">
        <v>82</v>
      </c>
      <c r="BW59" s="106" t="s">
        <v>109</v>
      </c>
      <c r="BX59" s="106" t="s">
        <v>7</v>
      </c>
      <c r="CL59" s="106" t="s">
        <v>78</v>
      </c>
      <c r="CM59" s="106" t="s">
        <v>90</v>
      </c>
    </row>
    <row r="60" spans="1:91" s="1" customFormat="1" ht="30" customHeight="1">
      <c r="B60" s="41"/>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1"/>
    </row>
    <row r="61" spans="1:91" s="1" customFormat="1" ht="6.95" customHeight="1">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61"/>
    </row>
  </sheetData>
  <sheetProtection algorithmName="SHA-512" hashValue="ZV8VmLQ5/6D+58zMCpPrUfldDaBvFkmOLXvHJL2jivbVlg5/9S1qBwSLOgmowPt7DVj7fY9FZ/SfZ++qR4EUUQ==" saltValue="5fjDFxYeKzngHfenxcItVA5pQoty3XekHcgOyN7AQwTSTk6WvZadFvrCMVWvhU0tgIBpnL0hGdT8L8fTFxY2mQ==" spinCount="100000" sheet="1" objects="1" scenarios="1" formatColumns="0" formatRows="0"/>
  <mergeCells count="69">
    <mergeCell ref="AG51:AM51"/>
    <mergeCell ref="AN51:AP51"/>
    <mergeCell ref="AR2:BE2"/>
    <mergeCell ref="AN58:AP58"/>
    <mergeCell ref="AG58:AM58"/>
    <mergeCell ref="D58:H58"/>
    <mergeCell ref="J58:AF58"/>
    <mergeCell ref="AN59:AP59"/>
    <mergeCell ref="AG59:AM59"/>
    <mergeCell ref="D59:H59"/>
    <mergeCell ref="J59:AF59"/>
    <mergeCell ref="AN56:AP56"/>
    <mergeCell ref="AG56:AM56"/>
    <mergeCell ref="E56:I56"/>
    <mergeCell ref="K56:AF56"/>
    <mergeCell ref="AN57:AP57"/>
    <mergeCell ref="AG57:AM57"/>
    <mergeCell ref="D57:H57"/>
    <mergeCell ref="J57:AF57"/>
    <mergeCell ref="AN54:AP54"/>
    <mergeCell ref="AG54:AM54"/>
    <mergeCell ref="E54:I54"/>
    <mergeCell ref="K54:AF54"/>
    <mergeCell ref="AN55:AP55"/>
    <mergeCell ref="AG55:AM55"/>
    <mergeCell ref="E55:I55"/>
    <mergeCell ref="K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021 - Ochrana inženýrs...'!C2" display="/"/>
    <hyperlink ref="A54" location="'SO 101 - Hlavní trasa'!C2" display="/"/>
    <hyperlink ref="A55" location="'SO 101.1 - Propustky'!C2" display="/"/>
    <hyperlink ref="A56" location="'SO 101.2 - Kácení a přesa...'!C2" display="/"/>
    <hyperlink ref="A57" location="'SO 190 - Dopravní značení'!C2" display="/"/>
    <hyperlink ref="A58" location="'SO 198 - Propustky'!C2" display="/"/>
    <hyperlink ref="A59" location="'VON - Vedlejší a ostatní ...'!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4"/>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21"/>
      <c r="C1" s="121"/>
      <c r="D1" s="122" t="s">
        <v>1</v>
      </c>
      <c r="E1" s="121"/>
      <c r="F1" s="123" t="s">
        <v>110</v>
      </c>
      <c r="G1" s="321" t="s">
        <v>111</v>
      </c>
      <c r="H1" s="321"/>
      <c r="I1" s="124"/>
      <c r="J1" s="123" t="s">
        <v>112</v>
      </c>
      <c r="K1" s="122" t="s">
        <v>113</v>
      </c>
      <c r="L1" s="123" t="s">
        <v>114</v>
      </c>
      <c r="M1" s="123"/>
      <c r="N1" s="123"/>
      <c r="O1" s="123"/>
      <c r="P1" s="123"/>
      <c r="Q1" s="123"/>
      <c r="R1" s="123"/>
      <c r="S1" s="123"/>
      <c r="T1" s="12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12"/>
      <c r="M2" s="312"/>
      <c r="N2" s="312"/>
      <c r="O2" s="312"/>
      <c r="P2" s="312"/>
      <c r="Q2" s="312"/>
      <c r="R2" s="312"/>
      <c r="S2" s="312"/>
      <c r="T2" s="312"/>
      <c r="U2" s="312"/>
      <c r="V2" s="312"/>
      <c r="AT2" s="23" t="s">
        <v>89</v>
      </c>
    </row>
    <row r="3" spans="1:70" ht="6.95" customHeight="1">
      <c r="B3" s="24"/>
      <c r="C3" s="25"/>
      <c r="D3" s="25"/>
      <c r="E3" s="25"/>
      <c r="F3" s="25"/>
      <c r="G3" s="25"/>
      <c r="H3" s="25"/>
      <c r="I3" s="125"/>
      <c r="J3" s="25"/>
      <c r="K3" s="26"/>
      <c r="AT3" s="23" t="s">
        <v>90</v>
      </c>
    </row>
    <row r="4" spans="1:70" ht="36.950000000000003" customHeight="1">
      <c r="B4" s="27"/>
      <c r="C4" s="28"/>
      <c r="D4" s="29" t="s">
        <v>115</v>
      </c>
      <c r="E4" s="28"/>
      <c r="F4" s="28"/>
      <c r="G4" s="28"/>
      <c r="H4" s="28"/>
      <c r="I4" s="126"/>
      <c r="J4" s="28"/>
      <c r="K4" s="30"/>
      <c r="M4" s="31" t="s">
        <v>12</v>
      </c>
      <c r="AT4" s="23" t="s">
        <v>6</v>
      </c>
    </row>
    <row r="5" spans="1:70" ht="6.95" customHeight="1">
      <c r="B5" s="27"/>
      <c r="C5" s="28"/>
      <c r="D5" s="28"/>
      <c r="E5" s="28"/>
      <c r="F5" s="28"/>
      <c r="G5" s="28"/>
      <c r="H5" s="28"/>
      <c r="I5" s="126"/>
      <c r="J5" s="28"/>
      <c r="K5" s="30"/>
    </row>
    <row r="6" spans="1:70" ht="15">
      <c r="B6" s="27"/>
      <c r="C6" s="28"/>
      <c r="D6" s="36" t="s">
        <v>18</v>
      </c>
      <c r="E6" s="28"/>
      <c r="F6" s="28"/>
      <c r="G6" s="28"/>
      <c r="H6" s="28"/>
      <c r="I6" s="126"/>
      <c r="J6" s="28"/>
      <c r="K6" s="30"/>
    </row>
    <row r="7" spans="1:70" ht="16.5" customHeight="1">
      <c r="B7" s="27"/>
      <c r="C7" s="28"/>
      <c r="D7" s="28"/>
      <c r="E7" s="313" t="str">
        <f>'Rekapitulace stavby'!K6</f>
        <v>II/124 Hostišov Jiřetice Hranice Okresu</v>
      </c>
      <c r="F7" s="314"/>
      <c r="G7" s="314"/>
      <c r="H7" s="314"/>
      <c r="I7" s="126"/>
      <c r="J7" s="28"/>
      <c r="K7" s="30"/>
    </row>
    <row r="8" spans="1:70" s="1" customFormat="1" ht="15">
      <c r="B8" s="41"/>
      <c r="C8" s="42"/>
      <c r="D8" s="36" t="s">
        <v>116</v>
      </c>
      <c r="E8" s="42"/>
      <c r="F8" s="42"/>
      <c r="G8" s="42"/>
      <c r="H8" s="42"/>
      <c r="I8" s="127"/>
      <c r="J8" s="42"/>
      <c r="K8" s="45"/>
    </row>
    <row r="9" spans="1:70" s="1" customFormat="1" ht="36.950000000000003" customHeight="1">
      <c r="B9" s="41"/>
      <c r="C9" s="42"/>
      <c r="D9" s="42"/>
      <c r="E9" s="315" t="s">
        <v>117</v>
      </c>
      <c r="F9" s="316"/>
      <c r="G9" s="316"/>
      <c r="H9" s="316"/>
      <c r="I9" s="127"/>
      <c r="J9" s="42"/>
      <c r="K9" s="45"/>
    </row>
    <row r="10" spans="1:70" s="1" customFormat="1" ht="13.5">
      <c r="B10" s="41"/>
      <c r="C10" s="42"/>
      <c r="D10" s="42"/>
      <c r="E10" s="42"/>
      <c r="F10" s="42"/>
      <c r="G10" s="42"/>
      <c r="H10" s="42"/>
      <c r="I10" s="127"/>
      <c r="J10" s="42"/>
      <c r="K10" s="45"/>
    </row>
    <row r="11" spans="1:70" s="1" customFormat="1" ht="14.45" customHeight="1">
      <c r="B11" s="41"/>
      <c r="C11" s="42"/>
      <c r="D11" s="36" t="s">
        <v>20</v>
      </c>
      <c r="E11" s="42"/>
      <c r="F11" s="34" t="s">
        <v>21</v>
      </c>
      <c r="G11" s="42"/>
      <c r="H11" s="42"/>
      <c r="I11" s="128" t="s">
        <v>22</v>
      </c>
      <c r="J11" s="34" t="s">
        <v>78</v>
      </c>
      <c r="K11" s="45"/>
    </row>
    <row r="12" spans="1:70" s="1" customFormat="1" ht="14.45" customHeight="1">
      <c r="B12" s="41"/>
      <c r="C12" s="42"/>
      <c r="D12" s="36" t="s">
        <v>24</v>
      </c>
      <c r="E12" s="42"/>
      <c r="F12" s="34" t="s">
        <v>25</v>
      </c>
      <c r="G12" s="42"/>
      <c r="H12" s="42"/>
      <c r="I12" s="128" t="s">
        <v>26</v>
      </c>
      <c r="J12" s="129" t="str">
        <f>'Rekapitulace stavby'!AN8</f>
        <v>27.10.2017</v>
      </c>
      <c r="K12" s="45"/>
    </row>
    <row r="13" spans="1:70" s="1" customFormat="1" ht="10.9" customHeight="1">
      <c r="B13" s="41"/>
      <c r="C13" s="42"/>
      <c r="D13" s="42"/>
      <c r="E13" s="42"/>
      <c r="F13" s="42"/>
      <c r="G13" s="42"/>
      <c r="H13" s="42"/>
      <c r="I13" s="127"/>
      <c r="J13" s="42"/>
      <c r="K13" s="45"/>
    </row>
    <row r="14" spans="1:70" s="1" customFormat="1" ht="14.45" customHeight="1">
      <c r="B14" s="41"/>
      <c r="C14" s="42"/>
      <c r="D14" s="36" t="s">
        <v>30</v>
      </c>
      <c r="E14" s="42"/>
      <c r="F14" s="42"/>
      <c r="G14" s="42"/>
      <c r="H14" s="42"/>
      <c r="I14" s="128" t="s">
        <v>31</v>
      </c>
      <c r="J14" s="34" t="s">
        <v>32</v>
      </c>
      <c r="K14" s="45"/>
    </row>
    <row r="15" spans="1:70" s="1" customFormat="1" ht="18" customHeight="1">
      <c r="B15" s="41"/>
      <c r="C15" s="42"/>
      <c r="D15" s="42"/>
      <c r="E15" s="34" t="s">
        <v>33</v>
      </c>
      <c r="F15" s="42"/>
      <c r="G15" s="42"/>
      <c r="H15" s="42"/>
      <c r="I15" s="128" t="s">
        <v>34</v>
      </c>
      <c r="J15" s="34" t="s">
        <v>35</v>
      </c>
      <c r="K15" s="45"/>
    </row>
    <row r="16" spans="1:70" s="1" customFormat="1" ht="6.95" customHeight="1">
      <c r="B16" s="41"/>
      <c r="C16" s="42"/>
      <c r="D16" s="42"/>
      <c r="E16" s="42"/>
      <c r="F16" s="42"/>
      <c r="G16" s="42"/>
      <c r="H16" s="42"/>
      <c r="I16" s="127"/>
      <c r="J16" s="42"/>
      <c r="K16" s="45"/>
    </row>
    <row r="17" spans="2:11" s="1" customFormat="1" ht="14.45" customHeight="1">
      <c r="B17" s="41"/>
      <c r="C17" s="42"/>
      <c r="D17" s="36" t="s">
        <v>36</v>
      </c>
      <c r="E17" s="42"/>
      <c r="F17" s="42"/>
      <c r="G17" s="42"/>
      <c r="H17" s="42"/>
      <c r="I17" s="128" t="s">
        <v>31</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8" t="s">
        <v>34</v>
      </c>
      <c r="J18" s="34" t="str">
        <f>IF('Rekapitulace stavby'!AN14="Vyplň údaj","",IF('Rekapitulace stavby'!AN14="","",'Rekapitulace stavby'!AN14))</f>
        <v/>
      </c>
      <c r="K18" s="45"/>
    </row>
    <row r="19" spans="2:11" s="1" customFormat="1" ht="6.95" customHeight="1">
      <c r="B19" s="41"/>
      <c r="C19" s="42"/>
      <c r="D19" s="42"/>
      <c r="E19" s="42"/>
      <c r="F19" s="42"/>
      <c r="G19" s="42"/>
      <c r="H19" s="42"/>
      <c r="I19" s="127"/>
      <c r="J19" s="42"/>
      <c r="K19" s="45"/>
    </row>
    <row r="20" spans="2:11" s="1" customFormat="1" ht="14.45" customHeight="1">
      <c r="B20" s="41"/>
      <c r="C20" s="42"/>
      <c r="D20" s="36" t="s">
        <v>38</v>
      </c>
      <c r="E20" s="42"/>
      <c r="F20" s="42"/>
      <c r="G20" s="42"/>
      <c r="H20" s="42"/>
      <c r="I20" s="128" t="s">
        <v>31</v>
      </c>
      <c r="J20" s="34" t="s">
        <v>39</v>
      </c>
      <c r="K20" s="45"/>
    </row>
    <row r="21" spans="2:11" s="1" customFormat="1" ht="18" customHeight="1">
      <c r="B21" s="41"/>
      <c r="C21" s="42"/>
      <c r="D21" s="42"/>
      <c r="E21" s="34" t="s">
        <v>40</v>
      </c>
      <c r="F21" s="42"/>
      <c r="G21" s="42"/>
      <c r="H21" s="42"/>
      <c r="I21" s="128" t="s">
        <v>34</v>
      </c>
      <c r="J21" s="34" t="s">
        <v>41</v>
      </c>
      <c r="K21" s="45"/>
    </row>
    <row r="22" spans="2:11" s="1" customFormat="1" ht="6.95" customHeight="1">
      <c r="B22" s="41"/>
      <c r="C22" s="42"/>
      <c r="D22" s="42"/>
      <c r="E22" s="42"/>
      <c r="F22" s="42"/>
      <c r="G22" s="42"/>
      <c r="H22" s="42"/>
      <c r="I22" s="127"/>
      <c r="J22" s="42"/>
      <c r="K22" s="45"/>
    </row>
    <row r="23" spans="2:11" s="1" customFormat="1" ht="14.45" customHeight="1">
      <c r="B23" s="41"/>
      <c r="C23" s="42"/>
      <c r="D23" s="36" t="s">
        <v>43</v>
      </c>
      <c r="E23" s="42"/>
      <c r="F23" s="42"/>
      <c r="G23" s="42"/>
      <c r="H23" s="42"/>
      <c r="I23" s="127"/>
      <c r="J23" s="42"/>
      <c r="K23" s="45"/>
    </row>
    <row r="24" spans="2:11" s="7" customFormat="1" ht="71.25" customHeight="1">
      <c r="B24" s="130"/>
      <c r="C24" s="131"/>
      <c r="D24" s="131"/>
      <c r="E24" s="278" t="s">
        <v>44</v>
      </c>
      <c r="F24" s="278"/>
      <c r="G24" s="278"/>
      <c r="H24" s="278"/>
      <c r="I24" s="132"/>
      <c r="J24" s="131"/>
      <c r="K24" s="133"/>
    </row>
    <row r="25" spans="2:11" s="1" customFormat="1" ht="6.95" customHeight="1">
      <c r="B25" s="41"/>
      <c r="C25" s="42"/>
      <c r="D25" s="42"/>
      <c r="E25" s="42"/>
      <c r="F25" s="42"/>
      <c r="G25" s="42"/>
      <c r="H25" s="42"/>
      <c r="I25" s="127"/>
      <c r="J25" s="42"/>
      <c r="K25" s="45"/>
    </row>
    <row r="26" spans="2:11" s="1" customFormat="1" ht="6.95" customHeight="1">
      <c r="B26" s="41"/>
      <c r="C26" s="42"/>
      <c r="D26" s="85"/>
      <c r="E26" s="85"/>
      <c r="F26" s="85"/>
      <c r="G26" s="85"/>
      <c r="H26" s="85"/>
      <c r="I26" s="134"/>
      <c r="J26" s="85"/>
      <c r="K26" s="135"/>
    </row>
    <row r="27" spans="2:11" s="1" customFormat="1" ht="25.35" customHeight="1">
      <c r="B27" s="41"/>
      <c r="C27" s="42"/>
      <c r="D27" s="136" t="s">
        <v>45</v>
      </c>
      <c r="E27" s="42"/>
      <c r="F27" s="42"/>
      <c r="G27" s="42"/>
      <c r="H27" s="42"/>
      <c r="I27" s="127"/>
      <c r="J27" s="137">
        <f>ROUND(J80,2)</f>
        <v>0</v>
      </c>
      <c r="K27" s="45"/>
    </row>
    <row r="28" spans="2:11" s="1" customFormat="1" ht="6.95" customHeight="1">
      <c r="B28" s="41"/>
      <c r="C28" s="42"/>
      <c r="D28" s="85"/>
      <c r="E28" s="85"/>
      <c r="F28" s="85"/>
      <c r="G28" s="85"/>
      <c r="H28" s="85"/>
      <c r="I28" s="134"/>
      <c r="J28" s="85"/>
      <c r="K28" s="135"/>
    </row>
    <row r="29" spans="2:11" s="1" customFormat="1" ht="14.45" customHeight="1">
      <c r="B29" s="41"/>
      <c r="C29" s="42"/>
      <c r="D29" s="42"/>
      <c r="E29" s="42"/>
      <c r="F29" s="46" t="s">
        <v>47</v>
      </c>
      <c r="G29" s="42"/>
      <c r="H29" s="42"/>
      <c r="I29" s="138" t="s">
        <v>46</v>
      </c>
      <c r="J29" s="46" t="s">
        <v>48</v>
      </c>
      <c r="K29" s="45"/>
    </row>
    <row r="30" spans="2:11" s="1" customFormat="1" ht="14.45" customHeight="1">
      <c r="B30" s="41"/>
      <c r="C30" s="42"/>
      <c r="D30" s="49" t="s">
        <v>49</v>
      </c>
      <c r="E30" s="49" t="s">
        <v>50</v>
      </c>
      <c r="F30" s="139">
        <f>ROUND(SUM(BE80:BE143), 2)</f>
        <v>0</v>
      </c>
      <c r="G30" s="42"/>
      <c r="H30" s="42"/>
      <c r="I30" s="140">
        <v>0.21</v>
      </c>
      <c r="J30" s="139">
        <f>ROUND(ROUND((SUM(BE80:BE143)), 2)*I30, 2)</f>
        <v>0</v>
      </c>
      <c r="K30" s="45"/>
    </row>
    <row r="31" spans="2:11" s="1" customFormat="1" ht="14.45" customHeight="1">
      <c r="B31" s="41"/>
      <c r="C31" s="42"/>
      <c r="D31" s="42"/>
      <c r="E31" s="49" t="s">
        <v>51</v>
      </c>
      <c r="F31" s="139">
        <f>ROUND(SUM(BF80:BF143), 2)</f>
        <v>0</v>
      </c>
      <c r="G31" s="42"/>
      <c r="H31" s="42"/>
      <c r="I31" s="140">
        <v>0.15</v>
      </c>
      <c r="J31" s="139">
        <f>ROUND(ROUND((SUM(BF80:BF143)), 2)*I31, 2)</f>
        <v>0</v>
      </c>
      <c r="K31" s="45"/>
    </row>
    <row r="32" spans="2:11" s="1" customFormat="1" ht="14.45" hidden="1" customHeight="1">
      <c r="B32" s="41"/>
      <c r="C32" s="42"/>
      <c r="D32" s="42"/>
      <c r="E32" s="49" t="s">
        <v>52</v>
      </c>
      <c r="F32" s="139">
        <f>ROUND(SUM(BG80:BG143), 2)</f>
        <v>0</v>
      </c>
      <c r="G32" s="42"/>
      <c r="H32" s="42"/>
      <c r="I32" s="140">
        <v>0.21</v>
      </c>
      <c r="J32" s="139">
        <v>0</v>
      </c>
      <c r="K32" s="45"/>
    </row>
    <row r="33" spans="2:11" s="1" customFormat="1" ht="14.45" hidden="1" customHeight="1">
      <c r="B33" s="41"/>
      <c r="C33" s="42"/>
      <c r="D33" s="42"/>
      <c r="E33" s="49" t="s">
        <v>53</v>
      </c>
      <c r="F33" s="139">
        <f>ROUND(SUM(BH80:BH143), 2)</f>
        <v>0</v>
      </c>
      <c r="G33" s="42"/>
      <c r="H33" s="42"/>
      <c r="I33" s="140">
        <v>0.15</v>
      </c>
      <c r="J33" s="139">
        <v>0</v>
      </c>
      <c r="K33" s="45"/>
    </row>
    <row r="34" spans="2:11" s="1" customFormat="1" ht="14.45" hidden="1" customHeight="1">
      <c r="B34" s="41"/>
      <c r="C34" s="42"/>
      <c r="D34" s="42"/>
      <c r="E34" s="49" t="s">
        <v>54</v>
      </c>
      <c r="F34" s="139">
        <f>ROUND(SUM(BI80:BI143), 2)</f>
        <v>0</v>
      </c>
      <c r="G34" s="42"/>
      <c r="H34" s="42"/>
      <c r="I34" s="140">
        <v>0</v>
      </c>
      <c r="J34" s="139">
        <v>0</v>
      </c>
      <c r="K34" s="45"/>
    </row>
    <row r="35" spans="2:11" s="1" customFormat="1" ht="6.95" customHeight="1">
      <c r="B35" s="41"/>
      <c r="C35" s="42"/>
      <c r="D35" s="42"/>
      <c r="E35" s="42"/>
      <c r="F35" s="42"/>
      <c r="G35" s="42"/>
      <c r="H35" s="42"/>
      <c r="I35" s="127"/>
      <c r="J35" s="42"/>
      <c r="K35" s="45"/>
    </row>
    <row r="36" spans="2:11" s="1" customFormat="1" ht="25.35" customHeight="1">
      <c r="B36" s="41"/>
      <c r="C36" s="141"/>
      <c r="D36" s="142" t="s">
        <v>55</v>
      </c>
      <c r="E36" s="79"/>
      <c r="F36" s="79"/>
      <c r="G36" s="143" t="s">
        <v>56</v>
      </c>
      <c r="H36" s="144" t="s">
        <v>57</v>
      </c>
      <c r="I36" s="145"/>
      <c r="J36" s="146">
        <f>SUM(J27:J34)</f>
        <v>0</v>
      </c>
      <c r="K36" s="147"/>
    </row>
    <row r="37" spans="2:11" s="1" customFormat="1" ht="14.45" customHeight="1">
      <c r="B37" s="56"/>
      <c r="C37" s="57"/>
      <c r="D37" s="57"/>
      <c r="E37" s="57"/>
      <c r="F37" s="57"/>
      <c r="G37" s="57"/>
      <c r="H37" s="57"/>
      <c r="I37" s="148"/>
      <c r="J37" s="57"/>
      <c r="K37" s="58"/>
    </row>
    <row r="41" spans="2:11" s="1" customFormat="1" ht="6.95" customHeight="1">
      <c r="B41" s="149"/>
      <c r="C41" s="150"/>
      <c r="D41" s="150"/>
      <c r="E41" s="150"/>
      <c r="F41" s="150"/>
      <c r="G41" s="150"/>
      <c r="H41" s="150"/>
      <c r="I41" s="151"/>
      <c r="J41" s="150"/>
      <c r="K41" s="152"/>
    </row>
    <row r="42" spans="2:11" s="1" customFormat="1" ht="36.950000000000003" customHeight="1">
      <c r="B42" s="41"/>
      <c r="C42" s="29" t="s">
        <v>118</v>
      </c>
      <c r="D42" s="42"/>
      <c r="E42" s="42"/>
      <c r="F42" s="42"/>
      <c r="G42" s="42"/>
      <c r="H42" s="42"/>
      <c r="I42" s="127"/>
      <c r="J42" s="42"/>
      <c r="K42" s="45"/>
    </row>
    <row r="43" spans="2:11" s="1" customFormat="1" ht="6.95" customHeight="1">
      <c r="B43" s="41"/>
      <c r="C43" s="42"/>
      <c r="D43" s="42"/>
      <c r="E43" s="42"/>
      <c r="F43" s="42"/>
      <c r="G43" s="42"/>
      <c r="H43" s="42"/>
      <c r="I43" s="127"/>
      <c r="J43" s="42"/>
      <c r="K43" s="45"/>
    </row>
    <row r="44" spans="2:11" s="1" customFormat="1" ht="14.45" customHeight="1">
      <c r="B44" s="41"/>
      <c r="C44" s="36" t="s">
        <v>18</v>
      </c>
      <c r="D44" s="42"/>
      <c r="E44" s="42"/>
      <c r="F44" s="42"/>
      <c r="G44" s="42"/>
      <c r="H44" s="42"/>
      <c r="I44" s="127"/>
      <c r="J44" s="42"/>
      <c r="K44" s="45"/>
    </row>
    <row r="45" spans="2:11" s="1" customFormat="1" ht="16.5" customHeight="1">
      <c r="B45" s="41"/>
      <c r="C45" s="42"/>
      <c r="D45" s="42"/>
      <c r="E45" s="313" t="str">
        <f>E7</f>
        <v>II/124 Hostišov Jiřetice Hranice Okresu</v>
      </c>
      <c r="F45" s="314"/>
      <c r="G45" s="314"/>
      <c r="H45" s="314"/>
      <c r="I45" s="127"/>
      <c r="J45" s="42"/>
      <c r="K45" s="45"/>
    </row>
    <row r="46" spans="2:11" s="1" customFormat="1" ht="14.45" customHeight="1">
      <c r="B46" s="41"/>
      <c r="C46" s="36" t="s">
        <v>116</v>
      </c>
      <c r="D46" s="42"/>
      <c r="E46" s="42"/>
      <c r="F46" s="42"/>
      <c r="G46" s="42"/>
      <c r="H46" s="42"/>
      <c r="I46" s="127"/>
      <c r="J46" s="42"/>
      <c r="K46" s="45"/>
    </row>
    <row r="47" spans="2:11" s="1" customFormat="1" ht="17.25" customHeight="1">
      <c r="B47" s="41"/>
      <c r="C47" s="42"/>
      <c r="D47" s="42"/>
      <c r="E47" s="315" t="str">
        <f>E9</f>
        <v>SO 021 - Ochrana inženýrských sítí při výstavbě</v>
      </c>
      <c r="F47" s="316"/>
      <c r="G47" s="316"/>
      <c r="H47" s="316"/>
      <c r="I47" s="127"/>
      <c r="J47" s="42"/>
      <c r="K47" s="45"/>
    </row>
    <row r="48" spans="2:11" s="1" customFormat="1" ht="6.95" customHeight="1">
      <c r="B48" s="41"/>
      <c r="C48" s="42"/>
      <c r="D48" s="42"/>
      <c r="E48" s="42"/>
      <c r="F48" s="42"/>
      <c r="G48" s="42"/>
      <c r="H48" s="42"/>
      <c r="I48" s="127"/>
      <c r="J48" s="42"/>
      <c r="K48" s="45"/>
    </row>
    <row r="49" spans="2:47" s="1" customFormat="1" ht="18" customHeight="1">
      <c r="B49" s="41"/>
      <c r="C49" s="36" t="s">
        <v>24</v>
      </c>
      <c r="D49" s="42"/>
      <c r="E49" s="42"/>
      <c r="F49" s="34" t="str">
        <f>F12</f>
        <v>město Votice, městys Neustupov</v>
      </c>
      <c r="G49" s="42"/>
      <c r="H49" s="42"/>
      <c r="I49" s="128" t="s">
        <v>26</v>
      </c>
      <c r="J49" s="129" t="str">
        <f>IF(J12="","",J12)</f>
        <v>27.10.2017</v>
      </c>
      <c r="K49" s="45"/>
    </row>
    <row r="50" spans="2:47" s="1" customFormat="1" ht="6.95" customHeight="1">
      <c r="B50" s="41"/>
      <c r="C50" s="42"/>
      <c r="D50" s="42"/>
      <c r="E50" s="42"/>
      <c r="F50" s="42"/>
      <c r="G50" s="42"/>
      <c r="H50" s="42"/>
      <c r="I50" s="127"/>
      <c r="J50" s="42"/>
      <c r="K50" s="45"/>
    </row>
    <row r="51" spans="2:47" s="1" customFormat="1" ht="15">
      <c r="B51" s="41"/>
      <c r="C51" s="36" t="s">
        <v>30</v>
      </c>
      <c r="D51" s="42"/>
      <c r="E51" s="42"/>
      <c r="F51" s="34" t="str">
        <f>E15</f>
        <v>Středočeský kraj</v>
      </c>
      <c r="G51" s="42"/>
      <c r="H51" s="42"/>
      <c r="I51" s="128" t="s">
        <v>38</v>
      </c>
      <c r="J51" s="278" t="str">
        <f>E21</f>
        <v>METROPROJEKT Praha a.s.</v>
      </c>
      <c r="K51" s="45"/>
    </row>
    <row r="52" spans="2:47" s="1" customFormat="1" ht="14.45" customHeight="1">
      <c r="B52" s="41"/>
      <c r="C52" s="36" t="s">
        <v>36</v>
      </c>
      <c r="D52" s="42"/>
      <c r="E52" s="42"/>
      <c r="F52" s="34" t="str">
        <f>IF(E18="","",E18)</f>
        <v/>
      </c>
      <c r="G52" s="42"/>
      <c r="H52" s="42"/>
      <c r="I52" s="127"/>
      <c r="J52" s="317"/>
      <c r="K52" s="45"/>
    </row>
    <row r="53" spans="2:47" s="1" customFormat="1" ht="10.35" customHeight="1">
      <c r="B53" s="41"/>
      <c r="C53" s="42"/>
      <c r="D53" s="42"/>
      <c r="E53" s="42"/>
      <c r="F53" s="42"/>
      <c r="G53" s="42"/>
      <c r="H53" s="42"/>
      <c r="I53" s="127"/>
      <c r="J53" s="42"/>
      <c r="K53" s="45"/>
    </row>
    <row r="54" spans="2:47" s="1" customFormat="1" ht="29.25" customHeight="1">
      <c r="B54" s="41"/>
      <c r="C54" s="153" t="s">
        <v>119</v>
      </c>
      <c r="D54" s="141"/>
      <c r="E54" s="141"/>
      <c r="F54" s="141"/>
      <c r="G54" s="141"/>
      <c r="H54" s="141"/>
      <c r="I54" s="154"/>
      <c r="J54" s="155" t="s">
        <v>120</v>
      </c>
      <c r="K54" s="156"/>
    </row>
    <row r="55" spans="2:47" s="1" customFormat="1" ht="10.35" customHeight="1">
      <c r="B55" s="41"/>
      <c r="C55" s="42"/>
      <c r="D55" s="42"/>
      <c r="E55" s="42"/>
      <c r="F55" s="42"/>
      <c r="G55" s="42"/>
      <c r="H55" s="42"/>
      <c r="I55" s="127"/>
      <c r="J55" s="42"/>
      <c r="K55" s="45"/>
    </row>
    <row r="56" spans="2:47" s="1" customFormat="1" ht="29.25" customHeight="1">
      <c r="B56" s="41"/>
      <c r="C56" s="157" t="s">
        <v>121</v>
      </c>
      <c r="D56" s="42"/>
      <c r="E56" s="42"/>
      <c r="F56" s="42"/>
      <c r="G56" s="42"/>
      <c r="H56" s="42"/>
      <c r="I56" s="127"/>
      <c r="J56" s="137">
        <f>J80</f>
        <v>0</v>
      </c>
      <c r="K56" s="45"/>
      <c r="AU56" s="23" t="s">
        <v>122</v>
      </c>
    </row>
    <row r="57" spans="2:47" s="8" customFormat="1" ht="24.95" customHeight="1">
      <c r="B57" s="158"/>
      <c r="C57" s="159"/>
      <c r="D57" s="160" t="s">
        <v>123</v>
      </c>
      <c r="E57" s="161"/>
      <c r="F57" s="161"/>
      <c r="G57" s="161"/>
      <c r="H57" s="161"/>
      <c r="I57" s="162"/>
      <c r="J57" s="163">
        <f>J81</f>
        <v>0</v>
      </c>
      <c r="K57" s="164"/>
    </row>
    <row r="58" spans="2:47" s="9" customFormat="1" ht="19.899999999999999" customHeight="1">
      <c r="B58" s="165"/>
      <c r="C58" s="166"/>
      <c r="D58" s="167" t="s">
        <v>124</v>
      </c>
      <c r="E58" s="168"/>
      <c r="F58" s="168"/>
      <c r="G58" s="168"/>
      <c r="H58" s="168"/>
      <c r="I58" s="169"/>
      <c r="J58" s="170">
        <f>J82</f>
        <v>0</v>
      </c>
      <c r="K58" s="171"/>
    </row>
    <row r="59" spans="2:47" s="9" customFormat="1" ht="19.899999999999999" customHeight="1">
      <c r="B59" s="165"/>
      <c r="C59" s="166"/>
      <c r="D59" s="167" t="s">
        <v>125</v>
      </c>
      <c r="E59" s="168"/>
      <c r="F59" s="168"/>
      <c r="G59" s="168"/>
      <c r="H59" s="168"/>
      <c r="I59" s="169"/>
      <c r="J59" s="170">
        <f>J109</f>
        <v>0</v>
      </c>
      <c r="K59" s="171"/>
    </row>
    <row r="60" spans="2:47" s="9" customFormat="1" ht="19.899999999999999" customHeight="1">
      <c r="B60" s="165"/>
      <c r="C60" s="166"/>
      <c r="D60" s="167" t="s">
        <v>126</v>
      </c>
      <c r="E60" s="168"/>
      <c r="F60" s="168"/>
      <c r="G60" s="168"/>
      <c r="H60" s="168"/>
      <c r="I60" s="169"/>
      <c r="J60" s="170">
        <f>J134</f>
        <v>0</v>
      </c>
      <c r="K60" s="171"/>
    </row>
    <row r="61" spans="2:47" s="1" customFormat="1" ht="21.75" customHeight="1">
      <c r="B61" s="41"/>
      <c r="C61" s="42"/>
      <c r="D61" s="42"/>
      <c r="E61" s="42"/>
      <c r="F61" s="42"/>
      <c r="G61" s="42"/>
      <c r="H61" s="42"/>
      <c r="I61" s="127"/>
      <c r="J61" s="42"/>
      <c r="K61" s="45"/>
    </row>
    <row r="62" spans="2:47" s="1" customFormat="1" ht="6.95" customHeight="1">
      <c r="B62" s="56"/>
      <c r="C62" s="57"/>
      <c r="D62" s="57"/>
      <c r="E62" s="57"/>
      <c r="F62" s="57"/>
      <c r="G62" s="57"/>
      <c r="H62" s="57"/>
      <c r="I62" s="148"/>
      <c r="J62" s="57"/>
      <c r="K62" s="58"/>
    </row>
    <row r="66" spans="2:63" s="1" customFormat="1" ht="6.95" customHeight="1">
      <c r="B66" s="59"/>
      <c r="C66" s="60"/>
      <c r="D66" s="60"/>
      <c r="E66" s="60"/>
      <c r="F66" s="60"/>
      <c r="G66" s="60"/>
      <c r="H66" s="60"/>
      <c r="I66" s="151"/>
      <c r="J66" s="60"/>
      <c r="K66" s="60"/>
      <c r="L66" s="61"/>
    </row>
    <row r="67" spans="2:63" s="1" customFormat="1" ht="36.950000000000003" customHeight="1">
      <c r="B67" s="41"/>
      <c r="C67" s="62" t="s">
        <v>127</v>
      </c>
      <c r="D67" s="63"/>
      <c r="E67" s="63"/>
      <c r="F67" s="63"/>
      <c r="G67" s="63"/>
      <c r="H67" s="63"/>
      <c r="I67" s="172"/>
      <c r="J67" s="63"/>
      <c r="K67" s="63"/>
      <c r="L67" s="61"/>
    </row>
    <row r="68" spans="2:63" s="1" customFormat="1" ht="6.95" customHeight="1">
      <c r="B68" s="41"/>
      <c r="C68" s="63"/>
      <c r="D68" s="63"/>
      <c r="E68" s="63"/>
      <c r="F68" s="63"/>
      <c r="G68" s="63"/>
      <c r="H68" s="63"/>
      <c r="I68" s="172"/>
      <c r="J68" s="63"/>
      <c r="K68" s="63"/>
      <c r="L68" s="61"/>
    </row>
    <row r="69" spans="2:63" s="1" customFormat="1" ht="14.45" customHeight="1">
      <c r="B69" s="41"/>
      <c r="C69" s="65" t="s">
        <v>18</v>
      </c>
      <c r="D69" s="63"/>
      <c r="E69" s="63"/>
      <c r="F69" s="63"/>
      <c r="G69" s="63"/>
      <c r="H69" s="63"/>
      <c r="I69" s="172"/>
      <c r="J69" s="63"/>
      <c r="K69" s="63"/>
      <c r="L69" s="61"/>
    </row>
    <row r="70" spans="2:63" s="1" customFormat="1" ht="16.5" customHeight="1">
      <c r="B70" s="41"/>
      <c r="C70" s="63"/>
      <c r="D70" s="63"/>
      <c r="E70" s="318" t="str">
        <f>E7</f>
        <v>II/124 Hostišov Jiřetice Hranice Okresu</v>
      </c>
      <c r="F70" s="319"/>
      <c r="G70" s="319"/>
      <c r="H70" s="319"/>
      <c r="I70" s="172"/>
      <c r="J70" s="63"/>
      <c r="K70" s="63"/>
      <c r="L70" s="61"/>
    </row>
    <row r="71" spans="2:63" s="1" customFormat="1" ht="14.45" customHeight="1">
      <c r="B71" s="41"/>
      <c r="C71" s="65" t="s">
        <v>116</v>
      </c>
      <c r="D71" s="63"/>
      <c r="E71" s="63"/>
      <c r="F71" s="63"/>
      <c r="G71" s="63"/>
      <c r="H71" s="63"/>
      <c r="I71" s="172"/>
      <c r="J71" s="63"/>
      <c r="K71" s="63"/>
      <c r="L71" s="61"/>
    </row>
    <row r="72" spans="2:63" s="1" customFormat="1" ht="17.25" customHeight="1">
      <c r="B72" s="41"/>
      <c r="C72" s="63"/>
      <c r="D72" s="63"/>
      <c r="E72" s="289" t="str">
        <f>E9</f>
        <v>SO 021 - Ochrana inženýrských sítí při výstavbě</v>
      </c>
      <c r="F72" s="320"/>
      <c r="G72" s="320"/>
      <c r="H72" s="320"/>
      <c r="I72" s="172"/>
      <c r="J72" s="63"/>
      <c r="K72" s="63"/>
      <c r="L72" s="61"/>
    </row>
    <row r="73" spans="2:63" s="1" customFormat="1" ht="6.95" customHeight="1">
      <c r="B73" s="41"/>
      <c r="C73" s="63"/>
      <c r="D73" s="63"/>
      <c r="E73" s="63"/>
      <c r="F73" s="63"/>
      <c r="G73" s="63"/>
      <c r="H73" s="63"/>
      <c r="I73" s="172"/>
      <c r="J73" s="63"/>
      <c r="K73" s="63"/>
      <c r="L73" s="61"/>
    </row>
    <row r="74" spans="2:63" s="1" customFormat="1" ht="18" customHeight="1">
      <c r="B74" s="41"/>
      <c r="C74" s="65" t="s">
        <v>24</v>
      </c>
      <c r="D74" s="63"/>
      <c r="E74" s="63"/>
      <c r="F74" s="173" t="str">
        <f>F12</f>
        <v>město Votice, městys Neustupov</v>
      </c>
      <c r="G74" s="63"/>
      <c r="H74" s="63"/>
      <c r="I74" s="174" t="s">
        <v>26</v>
      </c>
      <c r="J74" s="73" t="str">
        <f>IF(J12="","",J12)</f>
        <v>27.10.2017</v>
      </c>
      <c r="K74" s="63"/>
      <c r="L74" s="61"/>
    </row>
    <row r="75" spans="2:63" s="1" customFormat="1" ht="6.95" customHeight="1">
      <c r="B75" s="41"/>
      <c r="C75" s="63"/>
      <c r="D75" s="63"/>
      <c r="E75" s="63"/>
      <c r="F75" s="63"/>
      <c r="G75" s="63"/>
      <c r="H75" s="63"/>
      <c r="I75" s="172"/>
      <c r="J75" s="63"/>
      <c r="K75" s="63"/>
      <c r="L75" s="61"/>
    </row>
    <row r="76" spans="2:63" s="1" customFormat="1" ht="15">
      <c r="B76" s="41"/>
      <c r="C76" s="65" t="s">
        <v>30</v>
      </c>
      <c r="D76" s="63"/>
      <c r="E76" s="63"/>
      <c r="F76" s="173" t="str">
        <f>E15</f>
        <v>Středočeský kraj</v>
      </c>
      <c r="G76" s="63"/>
      <c r="H76" s="63"/>
      <c r="I76" s="174" t="s">
        <v>38</v>
      </c>
      <c r="J76" s="173" t="str">
        <f>E21</f>
        <v>METROPROJEKT Praha a.s.</v>
      </c>
      <c r="K76" s="63"/>
      <c r="L76" s="61"/>
    </row>
    <row r="77" spans="2:63" s="1" customFormat="1" ht="14.45" customHeight="1">
      <c r="B77" s="41"/>
      <c r="C77" s="65" t="s">
        <v>36</v>
      </c>
      <c r="D77" s="63"/>
      <c r="E77" s="63"/>
      <c r="F77" s="173" t="str">
        <f>IF(E18="","",E18)</f>
        <v/>
      </c>
      <c r="G77" s="63"/>
      <c r="H77" s="63"/>
      <c r="I77" s="172"/>
      <c r="J77" s="63"/>
      <c r="K77" s="63"/>
      <c r="L77" s="61"/>
    </row>
    <row r="78" spans="2:63" s="1" customFormat="1" ht="10.35" customHeight="1">
      <c r="B78" s="41"/>
      <c r="C78" s="63"/>
      <c r="D78" s="63"/>
      <c r="E78" s="63"/>
      <c r="F78" s="63"/>
      <c r="G78" s="63"/>
      <c r="H78" s="63"/>
      <c r="I78" s="172"/>
      <c r="J78" s="63"/>
      <c r="K78" s="63"/>
      <c r="L78" s="61"/>
    </row>
    <row r="79" spans="2:63" s="10" customFormat="1" ht="29.25" customHeight="1">
      <c r="B79" s="175"/>
      <c r="C79" s="176" t="s">
        <v>128</v>
      </c>
      <c r="D79" s="177" t="s">
        <v>64</v>
      </c>
      <c r="E79" s="177" t="s">
        <v>60</v>
      </c>
      <c r="F79" s="177" t="s">
        <v>129</v>
      </c>
      <c r="G79" s="177" t="s">
        <v>130</v>
      </c>
      <c r="H79" s="177" t="s">
        <v>131</v>
      </c>
      <c r="I79" s="178" t="s">
        <v>132</v>
      </c>
      <c r="J79" s="177" t="s">
        <v>120</v>
      </c>
      <c r="K79" s="179" t="s">
        <v>133</v>
      </c>
      <c r="L79" s="180"/>
      <c r="M79" s="81" t="s">
        <v>134</v>
      </c>
      <c r="N79" s="82" t="s">
        <v>49</v>
      </c>
      <c r="O79" s="82" t="s">
        <v>135</v>
      </c>
      <c r="P79" s="82" t="s">
        <v>136</v>
      </c>
      <c r="Q79" s="82" t="s">
        <v>137</v>
      </c>
      <c r="R79" s="82" t="s">
        <v>138</v>
      </c>
      <c r="S79" s="82" t="s">
        <v>139</v>
      </c>
      <c r="T79" s="83" t="s">
        <v>140</v>
      </c>
    </row>
    <row r="80" spans="2:63" s="1" customFormat="1" ht="29.25" customHeight="1">
      <c r="B80" s="41"/>
      <c r="C80" s="87" t="s">
        <v>121</v>
      </c>
      <c r="D80" s="63"/>
      <c r="E80" s="63"/>
      <c r="F80" s="63"/>
      <c r="G80" s="63"/>
      <c r="H80" s="63"/>
      <c r="I80" s="172"/>
      <c r="J80" s="181">
        <f>BK80</f>
        <v>0</v>
      </c>
      <c r="K80" s="63"/>
      <c r="L80" s="61"/>
      <c r="M80" s="84"/>
      <c r="N80" s="85"/>
      <c r="O80" s="85"/>
      <c r="P80" s="182">
        <f>P81</f>
        <v>0</v>
      </c>
      <c r="Q80" s="85"/>
      <c r="R80" s="182">
        <f>R81</f>
        <v>12.601808200000001</v>
      </c>
      <c r="S80" s="85"/>
      <c r="T80" s="183">
        <f>T81</f>
        <v>13.794</v>
      </c>
      <c r="AT80" s="23" t="s">
        <v>79</v>
      </c>
      <c r="AU80" s="23" t="s">
        <v>122</v>
      </c>
      <c r="BK80" s="184">
        <f>BK81</f>
        <v>0</v>
      </c>
    </row>
    <row r="81" spans="2:65" s="11" customFormat="1" ht="37.35" customHeight="1">
      <c r="B81" s="185"/>
      <c r="C81" s="186"/>
      <c r="D81" s="187" t="s">
        <v>79</v>
      </c>
      <c r="E81" s="188" t="s">
        <v>141</v>
      </c>
      <c r="F81" s="188" t="s">
        <v>142</v>
      </c>
      <c r="G81" s="186"/>
      <c r="H81" s="186"/>
      <c r="I81" s="189"/>
      <c r="J81" s="190">
        <f>BK81</f>
        <v>0</v>
      </c>
      <c r="K81" s="186"/>
      <c r="L81" s="191"/>
      <c r="M81" s="192"/>
      <c r="N81" s="193"/>
      <c r="O81" s="193"/>
      <c r="P81" s="194">
        <f>P82+P109+P134</f>
        <v>0</v>
      </c>
      <c r="Q81" s="193"/>
      <c r="R81" s="194">
        <f>R82+R109+R134</f>
        <v>12.601808200000001</v>
      </c>
      <c r="S81" s="193"/>
      <c r="T81" s="195">
        <f>T82+T109+T134</f>
        <v>13.794</v>
      </c>
      <c r="AR81" s="196" t="s">
        <v>88</v>
      </c>
      <c r="AT81" s="197" t="s">
        <v>79</v>
      </c>
      <c r="AU81" s="197" t="s">
        <v>80</v>
      </c>
      <c r="AY81" s="196" t="s">
        <v>143</v>
      </c>
      <c r="BK81" s="198">
        <f>BK82+BK109+BK134</f>
        <v>0</v>
      </c>
    </row>
    <row r="82" spans="2:65" s="11" customFormat="1" ht="19.899999999999999" customHeight="1">
      <c r="B82" s="185"/>
      <c r="C82" s="186"/>
      <c r="D82" s="187" t="s">
        <v>79</v>
      </c>
      <c r="E82" s="199" t="s">
        <v>88</v>
      </c>
      <c r="F82" s="199" t="s">
        <v>144</v>
      </c>
      <c r="G82" s="186"/>
      <c r="H82" s="186"/>
      <c r="I82" s="189"/>
      <c r="J82" s="200">
        <f>BK82</f>
        <v>0</v>
      </c>
      <c r="K82" s="186"/>
      <c r="L82" s="191"/>
      <c r="M82" s="192"/>
      <c r="N82" s="193"/>
      <c r="O82" s="193"/>
      <c r="P82" s="194">
        <f>SUM(P83:P108)</f>
        <v>0</v>
      </c>
      <c r="Q82" s="193"/>
      <c r="R82" s="194">
        <f>SUM(R83:R108)</f>
        <v>0</v>
      </c>
      <c r="S82" s="193"/>
      <c r="T82" s="195">
        <f>SUM(T83:T108)</f>
        <v>13.794</v>
      </c>
      <c r="AR82" s="196" t="s">
        <v>88</v>
      </c>
      <c r="AT82" s="197" t="s">
        <v>79</v>
      </c>
      <c r="AU82" s="197" t="s">
        <v>88</v>
      </c>
      <c r="AY82" s="196" t="s">
        <v>143</v>
      </c>
      <c r="BK82" s="198">
        <f>SUM(BK83:BK108)</f>
        <v>0</v>
      </c>
    </row>
    <row r="83" spans="2:65" s="1" customFormat="1" ht="51" customHeight="1">
      <c r="B83" s="41"/>
      <c r="C83" s="201" t="s">
        <v>88</v>
      </c>
      <c r="D83" s="201" t="s">
        <v>145</v>
      </c>
      <c r="E83" s="202" t="s">
        <v>146</v>
      </c>
      <c r="F83" s="203" t="s">
        <v>147</v>
      </c>
      <c r="G83" s="204" t="s">
        <v>148</v>
      </c>
      <c r="H83" s="205">
        <v>20.9</v>
      </c>
      <c r="I83" s="206"/>
      <c r="J83" s="207">
        <f>ROUND(I83*H83,2)</f>
        <v>0</v>
      </c>
      <c r="K83" s="203" t="s">
        <v>149</v>
      </c>
      <c r="L83" s="61"/>
      <c r="M83" s="208" t="s">
        <v>78</v>
      </c>
      <c r="N83" s="209" t="s">
        <v>50</v>
      </c>
      <c r="O83" s="42"/>
      <c r="P83" s="210">
        <f>O83*H83</f>
        <v>0</v>
      </c>
      <c r="Q83" s="210">
        <v>0</v>
      </c>
      <c r="R83" s="210">
        <f>Q83*H83</f>
        <v>0</v>
      </c>
      <c r="S83" s="210">
        <v>0.44</v>
      </c>
      <c r="T83" s="211">
        <f>S83*H83</f>
        <v>9.1959999999999997</v>
      </c>
      <c r="AR83" s="23" t="s">
        <v>150</v>
      </c>
      <c r="AT83" s="23" t="s">
        <v>145</v>
      </c>
      <c r="AU83" s="23" t="s">
        <v>90</v>
      </c>
      <c r="AY83" s="23" t="s">
        <v>143</v>
      </c>
      <c r="BE83" s="212">
        <f>IF(N83="základní",J83,0)</f>
        <v>0</v>
      </c>
      <c r="BF83" s="212">
        <f>IF(N83="snížená",J83,0)</f>
        <v>0</v>
      </c>
      <c r="BG83" s="212">
        <f>IF(N83="zákl. přenesená",J83,0)</f>
        <v>0</v>
      </c>
      <c r="BH83" s="212">
        <f>IF(N83="sníž. přenesená",J83,0)</f>
        <v>0</v>
      </c>
      <c r="BI83" s="212">
        <f>IF(N83="nulová",J83,0)</f>
        <v>0</v>
      </c>
      <c r="BJ83" s="23" t="s">
        <v>88</v>
      </c>
      <c r="BK83" s="212">
        <f>ROUND(I83*H83,2)</f>
        <v>0</v>
      </c>
      <c r="BL83" s="23" t="s">
        <v>150</v>
      </c>
      <c r="BM83" s="23" t="s">
        <v>151</v>
      </c>
    </row>
    <row r="84" spans="2:65" s="1" customFormat="1" ht="256.5">
      <c r="B84" s="41"/>
      <c r="C84" s="63"/>
      <c r="D84" s="213" t="s">
        <v>152</v>
      </c>
      <c r="E84" s="63"/>
      <c r="F84" s="214" t="s">
        <v>153</v>
      </c>
      <c r="G84" s="63"/>
      <c r="H84" s="63"/>
      <c r="I84" s="172"/>
      <c r="J84" s="63"/>
      <c r="K84" s="63"/>
      <c r="L84" s="61"/>
      <c r="M84" s="215"/>
      <c r="N84" s="42"/>
      <c r="O84" s="42"/>
      <c r="P84" s="42"/>
      <c r="Q84" s="42"/>
      <c r="R84" s="42"/>
      <c r="S84" s="42"/>
      <c r="T84" s="78"/>
      <c r="AT84" s="23" t="s">
        <v>152</v>
      </c>
      <c r="AU84" s="23" t="s">
        <v>90</v>
      </c>
    </row>
    <row r="85" spans="2:65" s="12" customFormat="1" ht="13.5">
      <c r="B85" s="216"/>
      <c r="C85" s="217"/>
      <c r="D85" s="213" t="s">
        <v>154</v>
      </c>
      <c r="E85" s="218" t="s">
        <v>78</v>
      </c>
      <c r="F85" s="219" t="s">
        <v>155</v>
      </c>
      <c r="G85" s="217"/>
      <c r="H85" s="220">
        <v>20.9</v>
      </c>
      <c r="I85" s="221"/>
      <c r="J85" s="217"/>
      <c r="K85" s="217"/>
      <c r="L85" s="222"/>
      <c r="M85" s="223"/>
      <c r="N85" s="224"/>
      <c r="O85" s="224"/>
      <c r="P85" s="224"/>
      <c r="Q85" s="224"/>
      <c r="R85" s="224"/>
      <c r="S85" s="224"/>
      <c r="T85" s="225"/>
      <c r="AT85" s="226" t="s">
        <v>154</v>
      </c>
      <c r="AU85" s="226" t="s">
        <v>90</v>
      </c>
      <c r="AV85" s="12" t="s">
        <v>90</v>
      </c>
      <c r="AW85" s="12" t="s">
        <v>42</v>
      </c>
      <c r="AX85" s="12" t="s">
        <v>88</v>
      </c>
      <c r="AY85" s="226" t="s">
        <v>143</v>
      </c>
    </row>
    <row r="86" spans="2:65" s="1" customFormat="1" ht="38.25" customHeight="1">
      <c r="B86" s="41"/>
      <c r="C86" s="201" t="s">
        <v>90</v>
      </c>
      <c r="D86" s="201" t="s">
        <v>145</v>
      </c>
      <c r="E86" s="202" t="s">
        <v>156</v>
      </c>
      <c r="F86" s="203" t="s">
        <v>157</v>
      </c>
      <c r="G86" s="204" t="s">
        <v>148</v>
      </c>
      <c r="H86" s="205">
        <v>20.9</v>
      </c>
      <c r="I86" s="206"/>
      <c r="J86" s="207">
        <f>ROUND(I86*H86,2)</f>
        <v>0</v>
      </c>
      <c r="K86" s="203" t="s">
        <v>149</v>
      </c>
      <c r="L86" s="61"/>
      <c r="M86" s="208" t="s">
        <v>78</v>
      </c>
      <c r="N86" s="209" t="s">
        <v>50</v>
      </c>
      <c r="O86" s="42"/>
      <c r="P86" s="210">
        <f>O86*H86</f>
        <v>0</v>
      </c>
      <c r="Q86" s="210">
        <v>0</v>
      </c>
      <c r="R86" s="210">
        <f>Q86*H86</f>
        <v>0</v>
      </c>
      <c r="S86" s="210">
        <v>0.22</v>
      </c>
      <c r="T86" s="211">
        <f>S86*H86</f>
        <v>4.5979999999999999</v>
      </c>
      <c r="AR86" s="23" t="s">
        <v>150</v>
      </c>
      <c r="AT86" s="23" t="s">
        <v>145</v>
      </c>
      <c r="AU86" s="23" t="s">
        <v>90</v>
      </c>
      <c r="AY86" s="23" t="s">
        <v>143</v>
      </c>
      <c r="BE86" s="212">
        <f>IF(N86="základní",J86,0)</f>
        <v>0</v>
      </c>
      <c r="BF86" s="212">
        <f>IF(N86="snížená",J86,0)</f>
        <v>0</v>
      </c>
      <c r="BG86" s="212">
        <f>IF(N86="zákl. přenesená",J86,0)</f>
        <v>0</v>
      </c>
      <c r="BH86" s="212">
        <f>IF(N86="sníž. přenesená",J86,0)</f>
        <v>0</v>
      </c>
      <c r="BI86" s="212">
        <f>IF(N86="nulová",J86,0)</f>
        <v>0</v>
      </c>
      <c r="BJ86" s="23" t="s">
        <v>88</v>
      </c>
      <c r="BK86" s="212">
        <f>ROUND(I86*H86,2)</f>
        <v>0</v>
      </c>
      <c r="BL86" s="23" t="s">
        <v>150</v>
      </c>
      <c r="BM86" s="23" t="s">
        <v>158</v>
      </c>
    </row>
    <row r="87" spans="2:65" s="1" customFormat="1" ht="256.5">
      <c r="B87" s="41"/>
      <c r="C87" s="63"/>
      <c r="D87" s="213" t="s">
        <v>152</v>
      </c>
      <c r="E87" s="63"/>
      <c r="F87" s="214" t="s">
        <v>153</v>
      </c>
      <c r="G87" s="63"/>
      <c r="H87" s="63"/>
      <c r="I87" s="172"/>
      <c r="J87" s="63"/>
      <c r="K87" s="63"/>
      <c r="L87" s="61"/>
      <c r="M87" s="215"/>
      <c r="N87" s="42"/>
      <c r="O87" s="42"/>
      <c r="P87" s="42"/>
      <c r="Q87" s="42"/>
      <c r="R87" s="42"/>
      <c r="S87" s="42"/>
      <c r="T87" s="78"/>
      <c r="AT87" s="23" t="s">
        <v>152</v>
      </c>
      <c r="AU87" s="23" t="s">
        <v>90</v>
      </c>
    </row>
    <row r="88" spans="2:65" s="12" customFormat="1" ht="13.5">
      <c r="B88" s="216"/>
      <c r="C88" s="217"/>
      <c r="D88" s="213" t="s">
        <v>154</v>
      </c>
      <c r="E88" s="218" t="s">
        <v>78</v>
      </c>
      <c r="F88" s="219" t="s">
        <v>155</v>
      </c>
      <c r="G88" s="217"/>
      <c r="H88" s="220">
        <v>20.9</v>
      </c>
      <c r="I88" s="221"/>
      <c r="J88" s="217"/>
      <c r="K88" s="217"/>
      <c r="L88" s="222"/>
      <c r="M88" s="223"/>
      <c r="N88" s="224"/>
      <c r="O88" s="224"/>
      <c r="P88" s="224"/>
      <c r="Q88" s="224"/>
      <c r="R88" s="224"/>
      <c r="S88" s="224"/>
      <c r="T88" s="225"/>
      <c r="AT88" s="226" t="s">
        <v>154</v>
      </c>
      <c r="AU88" s="226" t="s">
        <v>90</v>
      </c>
      <c r="AV88" s="12" t="s">
        <v>90</v>
      </c>
      <c r="AW88" s="12" t="s">
        <v>42</v>
      </c>
      <c r="AX88" s="12" t="s">
        <v>88</v>
      </c>
      <c r="AY88" s="226" t="s">
        <v>143</v>
      </c>
    </row>
    <row r="89" spans="2:65" s="1" customFormat="1" ht="38.25" customHeight="1">
      <c r="B89" s="41"/>
      <c r="C89" s="201" t="s">
        <v>159</v>
      </c>
      <c r="D89" s="201" t="s">
        <v>145</v>
      </c>
      <c r="E89" s="202" t="s">
        <v>160</v>
      </c>
      <c r="F89" s="203" t="s">
        <v>161</v>
      </c>
      <c r="G89" s="204" t="s">
        <v>162</v>
      </c>
      <c r="H89" s="205">
        <v>19.760000000000002</v>
      </c>
      <c r="I89" s="206"/>
      <c r="J89" s="207">
        <f>ROUND(I89*H89,2)</f>
        <v>0</v>
      </c>
      <c r="K89" s="203" t="s">
        <v>149</v>
      </c>
      <c r="L89" s="61"/>
      <c r="M89" s="208" t="s">
        <v>78</v>
      </c>
      <c r="N89" s="209" t="s">
        <v>50</v>
      </c>
      <c r="O89" s="42"/>
      <c r="P89" s="210">
        <f>O89*H89</f>
        <v>0</v>
      </c>
      <c r="Q89" s="210">
        <v>0</v>
      </c>
      <c r="R89" s="210">
        <f>Q89*H89</f>
        <v>0</v>
      </c>
      <c r="S89" s="210">
        <v>0</v>
      </c>
      <c r="T89" s="211">
        <f>S89*H89</f>
        <v>0</v>
      </c>
      <c r="AR89" s="23" t="s">
        <v>150</v>
      </c>
      <c r="AT89" s="23" t="s">
        <v>145</v>
      </c>
      <c r="AU89" s="23" t="s">
        <v>90</v>
      </c>
      <c r="AY89" s="23" t="s">
        <v>143</v>
      </c>
      <c r="BE89" s="212">
        <f>IF(N89="základní",J89,0)</f>
        <v>0</v>
      </c>
      <c r="BF89" s="212">
        <f>IF(N89="snížená",J89,0)</f>
        <v>0</v>
      </c>
      <c r="BG89" s="212">
        <f>IF(N89="zákl. přenesená",J89,0)</f>
        <v>0</v>
      </c>
      <c r="BH89" s="212">
        <f>IF(N89="sníž. přenesená",J89,0)</f>
        <v>0</v>
      </c>
      <c r="BI89" s="212">
        <f>IF(N89="nulová",J89,0)</f>
        <v>0</v>
      </c>
      <c r="BJ89" s="23" t="s">
        <v>88</v>
      </c>
      <c r="BK89" s="212">
        <f>ROUND(I89*H89,2)</f>
        <v>0</v>
      </c>
      <c r="BL89" s="23" t="s">
        <v>150</v>
      </c>
      <c r="BM89" s="23" t="s">
        <v>163</v>
      </c>
    </row>
    <row r="90" spans="2:65" s="1" customFormat="1" ht="94.5">
      <c r="B90" s="41"/>
      <c r="C90" s="63"/>
      <c r="D90" s="213" t="s">
        <v>152</v>
      </c>
      <c r="E90" s="63"/>
      <c r="F90" s="214" t="s">
        <v>164</v>
      </c>
      <c r="G90" s="63"/>
      <c r="H90" s="63"/>
      <c r="I90" s="172"/>
      <c r="J90" s="63"/>
      <c r="K90" s="63"/>
      <c r="L90" s="61"/>
      <c r="M90" s="215"/>
      <c r="N90" s="42"/>
      <c r="O90" s="42"/>
      <c r="P90" s="42"/>
      <c r="Q90" s="42"/>
      <c r="R90" s="42"/>
      <c r="S90" s="42"/>
      <c r="T90" s="78"/>
      <c r="AT90" s="23" t="s">
        <v>152</v>
      </c>
      <c r="AU90" s="23" t="s">
        <v>90</v>
      </c>
    </row>
    <row r="91" spans="2:65" s="12" customFormat="1" ht="13.5">
      <c r="B91" s="216"/>
      <c r="C91" s="217"/>
      <c r="D91" s="213" t="s">
        <v>154</v>
      </c>
      <c r="E91" s="218" t="s">
        <v>78</v>
      </c>
      <c r="F91" s="219" t="s">
        <v>165</v>
      </c>
      <c r="G91" s="217"/>
      <c r="H91" s="220">
        <v>2.4700000000000002</v>
      </c>
      <c r="I91" s="221"/>
      <c r="J91" s="217"/>
      <c r="K91" s="217"/>
      <c r="L91" s="222"/>
      <c r="M91" s="223"/>
      <c r="N91" s="224"/>
      <c r="O91" s="224"/>
      <c r="P91" s="224"/>
      <c r="Q91" s="224"/>
      <c r="R91" s="224"/>
      <c r="S91" s="224"/>
      <c r="T91" s="225"/>
      <c r="AT91" s="226" t="s">
        <v>154</v>
      </c>
      <c r="AU91" s="226" t="s">
        <v>90</v>
      </c>
      <c r="AV91" s="12" t="s">
        <v>90</v>
      </c>
      <c r="AW91" s="12" t="s">
        <v>42</v>
      </c>
      <c r="AX91" s="12" t="s">
        <v>80</v>
      </c>
      <c r="AY91" s="226" t="s">
        <v>143</v>
      </c>
    </row>
    <row r="92" spans="2:65" s="12" customFormat="1" ht="13.5">
      <c r="B92" s="216"/>
      <c r="C92" s="217"/>
      <c r="D92" s="213" t="s">
        <v>154</v>
      </c>
      <c r="E92" s="218" t="s">
        <v>78</v>
      </c>
      <c r="F92" s="219" t="s">
        <v>166</v>
      </c>
      <c r="G92" s="217"/>
      <c r="H92" s="220">
        <v>8</v>
      </c>
      <c r="I92" s="221"/>
      <c r="J92" s="217"/>
      <c r="K92" s="217"/>
      <c r="L92" s="222"/>
      <c r="M92" s="223"/>
      <c r="N92" s="224"/>
      <c r="O92" s="224"/>
      <c r="P92" s="224"/>
      <c r="Q92" s="224"/>
      <c r="R92" s="224"/>
      <c r="S92" s="224"/>
      <c r="T92" s="225"/>
      <c r="AT92" s="226" t="s">
        <v>154</v>
      </c>
      <c r="AU92" s="226" t="s">
        <v>90</v>
      </c>
      <c r="AV92" s="12" t="s">
        <v>90</v>
      </c>
      <c r="AW92" s="12" t="s">
        <v>42</v>
      </c>
      <c r="AX92" s="12" t="s">
        <v>80</v>
      </c>
      <c r="AY92" s="226" t="s">
        <v>143</v>
      </c>
    </row>
    <row r="93" spans="2:65" s="12" customFormat="1" ht="13.5">
      <c r="B93" s="216"/>
      <c r="C93" s="217"/>
      <c r="D93" s="213" t="s">
        <v>154</v>
      </c>
      <c r="E93" s="218" t="s">
        <v>78</v>
      </c>
      <c r="F93" s="219" t="s">
        <v>167</v>
      </c>
      <c r="G93" s="217"/>
      <c r="H93" s="220">
        <v>19.760000000000002</v>
      </c>
      <c r="I93" s="221"/>
      <c r="J93" s="217"/>
      <c r="K93" s="217"/>
      <c r="L93" s="222"/>
      <c r="M93" s="223"/>
      <c r="N93" s="224"/>
      <c r="O93" s="224"/>
      <c r="P93" s="224"/>
      <c r="Q93" s="224"/>
      <c r="R93" s="224"/>
      <c r="S93" s="224"/>
      <c r="T93" s="225"/>
      <c r="AT93" s="226" t="s">
        <v>154</v>
      </c>
      <c r="AU93" s="226" t="s">
        <v>90</v>
      </c>
      <c r="AV93" s="12" t="s">
        <v>90</v>
      </c>
      <c r="AW93" s="12" t="s">
        <v>42</v>
      </c>
      <c r="AX93" s="12" t="s">
        <v>88</v>
      </c>
      <c r="AY93" s="226" t="s">
        <v>143</v>
      </c>
    </row>
    <row r="94" spans="2:65" s="1" customFormat="1" ht="38.25" customHeight="1">
      <c r="B94" s="41"/>
      <c r="C94" s="201" t="s">
        <v>150</v>
      </c>
      <c r="D94" s="201" t="s">
        <v>145</v>
      </c>
      <c r="E94" s="202" t="s">
        <v>168</v>
      </c>
      <c r="F94" s="203" t="s">
        <v>169</v>
      </c>
      <c r="G94" s="204" t="s">
        <v>162</v>
      </c>
      <c r="H94" s="205">
        <v>4.875</v>
      </c>
      <c r="I94" s="206"/>
      <c r="J94" s="207">
        <f>ROUND(I94*H94,2)</f>
        <v>0</v>
      </c>
      <c r="K94" s="203" t="s">
        <v>149</v>
      </c>
      <c r="L94" s="61"/>
      <c r="M94" s="208" t="s">
        <v>78</v>
      </c>
      <c r="N94" s="209" t="s">
        <v>50</v>
      </c>
      <c r="O94" s="42"/>
      <c r="P94" s="210">
        <f>O94*H94</f>
        <v>0</v>
      </c>
      <c r="Q94" s="210">
        <v>0</v>
      </c>
      <c r="R94" s="210">
        <f>Q94*H94</f>
        <v>0</v>
      </c>
      <c r="S94" s="210">
        <v>0</v>
      </c>
      <c r="T94" s="211">
        <f>S94*H94</f>
        <v>0</v>
      </c>
      <c r="AR94" s="23" t="s">
        <v>150</v>
      </c>
      <c r="AT94" s="23" t="s">
        <v>145</v>
      </c>
      <c r="AU94" s="23" t="s">
        <v>90</v>
      </c>
      <c r="AY94" s="23" t="s">
        <v>143</v>
      </c>
      <c r="BE94" s="212">
        <f>IF(N94="základní",J94,0)</f>
        <v>0</v>
      </c>
      <c r="BF94" s="212">
        <f>IF(N94="snížená",J94,0)</f>
        <v>0</v>
      </c>
      <c r="BG94" s="212">
        <f>IF(N94="zákl. přenesená",J94,0)</f>
        <v>0</v>
      </c>
      <c r="BH94" s="212">
        <f>IF(N94="sníž. přenesená",J94,0)</f>
        <v>0</v>
      </c>
      <c r="BI94" s="212">
        <f>IF(N94="nulová",J94,0)</f>
        <v>0</v>
      </c>
      <c r="BJ94" s="23" t="s">
        <v>88</v>
      </c>
      <c r="BK94" s="212">
        <f>ROUND(I94*H94,2)</f>
        <v>0</v>
      </c>
      <c r="BL94" s="23" t="s">
        <v>150</v>
      </c>
      <c r="BM94" s="23" t="s">
        <v>170</v>
      </c>
    </row>
    <row r="95" spans="2:65" s="1" customFormat="1" ht="189">
      <c r="B95" s="41"/>
      <c r="C95" s="63"/>
      <c r="D95" s="213" t="s">
        <v>152</v>
      </c>
      <c r="E95" s="63"/>
      <c r="F95" s="214" t="s">
        <v>171</v>
      </c>
      <c r="G95" s="63"/>
      <c r="H95" s="63"/>
      <c r="I95" s="172"/>
      <c r="J95" s="63"/>
      <c r="K95" s="63"/>
      <c r="L95" s="61"/>
      <c r="M95" s="215"/>
      <c r="N95" s="42"/>
      <c r="O95" s="42"/>
      <c r="P95" s="42"/>
      <c r="Q95" s="42"/>
      <c r="R95" s="42"/>
      <c r="S95" s="42"/>
      <c r="T95" s="78"/>
      <c r="AT95" s="23" t="s">
        <v>152</v>
      </c>
      <c r="AU95" s="23" t="s">
        <v>90</v>
      </c>
    </row>
    <row r="96" spans="2:65" s="12" customFormat="1" ht="13.5">
      <c r="B96" s="216"/>
      <c r="C96" s="217"/>
      <c r="D96" s="213" t="s">
        <v>154</v>
      </c>
      <c r="E96" s="218" t="s">
        <v>78</v>
      </c>
      <c r="F96" s="219" t="s">
        <v>172</v>
      </c>
      <c r="G96" s="217"/>
      <c r="H96" s="220">
        <v>4.875</v>
      </c>
      <c r="I96" s="221"/>
      <c r="J96" s="217"/>
      <c r="K96" s="217"/>
      <c r="L96" s="222"/>
      <c r="M96" s="223"/>
      <c r="N96" s="224"/>
      <c r="O96" s="224"/>
      <c r="P96" s="224"/>
      <c r="Q96" s="224"/>
      <c r="R96" s="224"/>
      <c r="S96" s="224"/>
      <c r="T96" s="225"/>
      <c r="AT96" s="226" t="s">
        <v>154</v>
      </c>
      <c r="AU96" s="226" t="s">
        <v>90</v>
      </c>
      <c r="AV96" s="12" t="s">
        <v>90</v>
      </c>
      <c r="AW96" s="12" t="s">
        <v>42</v>
      </c>
      <c r="AX96" s="12" t="s">
        <v>88</v>
      </c>
      <c r="AY96" s="226" t="s">
        <v>143</v>
      </c>
    </row>
    <row r="97" spans="2:65" s="1" customFormat="1" ht="51" customHeight="1">
      <c r="B97" s="41"/>
      <c r="C97" s="201" t="s">
        <v>173</v>
      </c>
      <c r="D97" s="201" t="s">
        <v>145</v>
      </c>
      <c r="E97" s="202" t="s">
        <v>174</v>
      </c>
      <c r="F97" s="203" t="s">
        <v>175</v>
      </c>
      <c r="G97" s="204" t="s">
        <v>162</v>
      </c>
      <c r="H97" s="205">
        <v>73.125</v>
      </c>
      <c r="I97" s="206"/>
      <c r="J97" s="207">
        <f>ROUND(I97*H97,2)</f>
        <v>0</v>
      </c>
      <c r="K97" s="203" t="s">
        <v>149</v>
      </c>
      <c r="L97" s="61"/>
      <c r="M97" s="208" t="s">
        <v>78</v>
      </c>
      <c r="N97" s="209" t="s">
        <v>50</v>
      </c>
      <c r="O97" s="42"/>
      <c r="P97" s="210">
        <f>O97*H97</f>
        <v>0</v>
      </c>
      <c r="Q97" s="210">
        <v>0</v>
      </c>
      <c r="R97" s="210">
        <f>Q97*H97</f>
        <v>0</v>
      </c>
      <c r="S97" s="210">
        <v>0</v>
      </c>
      <c r="T97" s="211">
        <f>S97*H97</f>
        <v>0</v>
      </c>
      <c r="AR97" s="23" t="s">
        <v>150</v>
      </c>
      <c r="AT97" s="23" t="s">
        <v>145</v>
      </c>
      <c r="AU97" s="23" t="s">
        <v>90</v>
      </c>
      <c r="AY97" s="23" t="s">
        <v>143</v>
      </c>
      <c r="BE97" s="212">
        <f>IF(N97="základní",J97,0)</f>
        <v>0</v>
      </c>
      <c r="BF97" s="212">
        <f>IF(N97="snížená",J97,0)</f>
        <v>0</v>
      </c>
      <c r="BG97" s="212">
        <f>IF(N97="zákl. přenesená",J97,0)</f>
        <v>0</v>
      </c>
      <c r="BH97" s="212">
        <f>IF(N97="sníž. přenesená",J97,0)</f>
        <v>0</v>
      </c>
      <c r="BI97" s="212">
        <f>IF(N97="nulová",J97,0)</f>
        <v>0</v>
      </c>
      <c r="BJ97" s="23" t="s">
        <v>88</v>
      </c>
      <c r="BK97" s="212">
        <f>ROUND(I97*H97,2)</f>
        <v>0</v>
      </c>
      <c r="BL97" s="23" t="s">
        <v>150</v>
      </c>
      <c r="BM97" s="23" t="s">
        <v>176</v>
      </c>
    </row>
    <row r="98" spans="2:65" s="1" customFormat="1" ht="189">
      <c r="B98" s="41"/>
      <c r="C98" s="63"/>
      <c r="D98" s="213" t="s">
        <v>152</v>
      </c>
      <c r="E98" s="63"/>
      <c r="F98" s="214" t="s">
        <v>171</v>
      </c>
      <c r="G98" s="63"/>
      <c r="H98" s="63"/>
      <c r="I98" s="172"/>
      <c r="J98" s="63"/>
      <c r="K98" s="63"/>
      <c r="L98" s="61"/>
      <c r="M98" s="215"/>
      <c r="N98" s="42"/>
      <c r="O98" s="42"/>
      <c r="P98" s="42"/>
      <c r="Q98" s="42"/>
      <c r="R98" s="42"/>
      <c r="S98" s="42"/>
      <c r="T98" s="78"/>
      <c r="AT98" s="23" t="s">
        <v>152</v>
      </c>
      <c r="AU98" s="23" t="s">
        <v>90</v>
      </c>
    </row>
    <row r="99" spans="2:65" s="12" customFormat="1" ht="13.5">
      <c r="B99" s="216"/>
      <c r="C99" s="217"/>
      <c r="D99" s="213" t="s">
        <v>154</v>
      </c>
      <c r="E99" s="218" t="s">
        <v>78</v>
      </c>
      <c r="F99" s="219" t="s">
        <v>177</v>
      </c>
      <c r="G99" s="217"/>
      <c r="H99" s="220">
        <v>73.125</v>
      </c>
      <c r="I99" s="221"/>
      <c r="J99" s="217"/>
      <c r="K99" s="217"/>
      <c r="L99" s="222"/>
      <c r="M99" s="223"/>
      <c r="N99" s="224"/>
      <c r="O99" s="224"/>
      <c r="P99" s="224"/>
      <c r="Q99" s="224"/>
      <c r="R99" s="224"/>
      <c r="S99" s="224"/>
      <c r="T99" s="225"/>
      <c r="AT99" s="226" t="s">
        <v>154</v>
      </c>
      <c r="AU99" s="226" t="s">
        <v>90</v>
      </c>
      <c r="AV99" s="12" t="s">
        <v>90</v>
      </c>
      <c r="AW99" s="12" t="s">
        <v>42</v>
      </c>
      <c r="AX99" s="12" t="s">
        <v>88</v>
      </c>
      <c r="AY99" s="226" t="s">
        <v>143</v>
      </c>
    </row>
    <row r="100" spans="2:65" s="1" customFormat="1" ht="16.5" customHeight="1">
      <c r="B100" s="41"/>
      <c r="C100" s="201" t="s">
        <v>178</v>
      </c>
      <c r="D100" s="201" t="s">
        <v>145</v>
      </c>
      <c r="E100" s="202" t="s">
        <v>179</v>
      </c>
      <c r="F100" s="203" t="s">
        <v>180</v>
      </c>
      <c r="G100" s="204" t="s">
        <v>181</v>
      </c>
      <c r="H100" s="205">
        <v>8.7750000000000004</v>
      </c>
      <c r="I100" s="206"/>
      <c r="J100" s="207">
        <f>ROUND(I100*H100,2)</f>
        <v>0</v>
      </c>
      <c r="K100" s="203" t="s">
        <v>149</v>
      </c>
      <c r="L100" s="61"/>
      <c r="M100" s="208" t="s">
        <v>78</v>
      </c>
      <c r="N100" s="209" t="s">
        <v>50</v>
      </c>
      <c r="O100" s="42"/>
      <c r="P100" s="210">
        <f>O100*H100</f>
        <v>0</v>
      </c>
      <c r="Q100" s="210">
        <v>0</v>
      </c>
      <c r="R100" s="210">
        <f>Q100*H100</f>
        <v>0</v>
      </c>
      <c r="S100" s="210">
        <v>0</v>
      </c>
      <c r="T100" s="211">
        <f>S100*H100</f>
        <v>0</v>
      </c>
      <c r="AR100" s="23" t="s">
        <v>150</v>
      </c>
      <c r="AT100" s="23" t="s">
        <v>145</v>
      </c>
      <c r="AU100" s="23" t="s">
        <v>90</v>
      </c>
      <c r="AY100" s="23" t="s">
        <v>143</v>
      </c>
      <c r="BE100" s="212">
        <f>IF(N100="základní",J100,0)</f>
        <v>0</v>
      </c>
      <c r="BF100" s="212">
        <f>IF(N100="snížená",J100,0)</f>
        <v>0</v>
      </c>
      <c r="BG100" s="212">
        <f>IF(N100="zákl. přenesená",J100,0)</f>
        <v>0</v>
      </c>
      <c r="BH100" s="212">
        <f>IF(N100="sníž. přenesená",J100,0)</f>
        <v>0</v>
      </c>
      <c r="BI100" s="212">
        <f>IF(N100="nulová",J100,0)</f>
        <v>0</v>
      </c>
      <c r="BJ100" s="23" t="s">
        <v>88</v>
      </c>
      <c r="BK100" s="212">
        <f>ROUND(I100*H100,2)</f>
        <v>0</v>
      </c>
      <c r="BL100" s="23" t="s">
        <v>150</v>
      </c>
      <c r="BM100" s="23" t="s">
        <v>182</v>
      </c>
    </row>
    <row r="101" spans="2:65" s="1" customFormat="1" ht="297">
      <c r="B101" s="41"/>
      <c r="C101" s="63"/>
      <c r="D101" s="213" t="s">
        <v>152</v>
      </c>
      <c r="E101" s="63"/>
      <c r="F101" s="214" t="s">
        <v>183</v>
      </c>
      <c r="G101" s="63"/>
      <c r="H101" s="63"/>
      <c r="I101" s="172"/>
      <c r="J101" s="63"/>
      <c r="K101" s="63"/>
      <c r="L101" s="61"/>
      <c r="M101" s="215"/>
      <c r="N101" s="42"/>
      <c r="O101" s="42"/>
      <c r="P101" s="42"/>
      <c r="Q101" s="42"/>
      <c r="R101" s="42"/>
      <c r="S101" s="42"/>
      <c r="T101" s="78"/>
      <c r="AT101" s="23" t="s">
        <v>152</v>
      </c>
      <c r="AU101" s="23" t="s">
        <v>90</v>
      </c>
    </row>
    <row r="102" spans="2:65" s="12" customFormat="1" ht="13.5">
      <c r="B102" s="216"/>
      <c r="C102" s="217"/>
      <c r="D102" s="213" t="s">
        <v>154</v>
      </c>
      <c r="E102" s="218" t="s">
        <v>78</v>
      </c>
      <c r="F102" s="219" t="s">
        <v>184</v>
      </c>
      <c r="G102" s="217"/>
      <c r="H102" s="220">
        <v>8.7750000000000004</v>
      </c>
      <c r="I102" s="221"/>
      <c r="J102" s="217"/>
      <c r="K102" s="217"/>
      <c r="L102" s="222"/>
      <c r="M102" s="223"/>
      <c r="N102" s="224"/>
      <c r="O102" s="224"/>
      <c r="P102" s="224"/>
      <c r="Q102" s="224"/>
      <c r="R102" s="224"/>
      <c r="S102" s="224"/>
      <c r="T102" s="225"/>
      <c r="AT102" s="226" t="s">
        <v>154</v>
      </c>
      <c r="AU102" s="226" t="s">
        <v>90</v>
      </c>
      <c r="AV102" s="12" t="s">
        <v>90</v>
      </c>
      <c r="AW102" s="12" t="s">
        <v>42</v>
      </c>
      <c r="AX102" s="12" t="s">
        <v>88</v>
      </c>
      <c r="AY102" s="226" t="s">
        <v>143</v>
      </c>
    </row>
    <row r="103" spans="2:65" s="1" customFormat="1" ht="25.5" customHeight="1">
      <c r="B103" s="41"/>
      <c r="C103" s="201" t="s">
        <v>185</v>
      </c>
      <c r="D103" s="201" t="s">
        <v>145</v>
      </c>
      <c r="E103" s="202" t="s">
        <v>186</v>
      </c>
      <c r="F103" s="203" t="s">
        <v>187</v>
      </c>
      <c r="G103" s="204" t="s">
        <v>162</v>
      </c>
      <c r="H103" s="205">
        <v>14.885</v>
      </c>
      <c r="I103" s="206"/>
      <c r="J103" s="207">
        <f>ROUND(I103*H103,2)</f>
        <v>0</v>
      </c>
      <c r="K103" s="203" t="s">
        <v>149</v>
      </c>
      <c r="L103" s="61"/>
      <c r="M103" s="208" t="s">
        <v>78</v>
      </c>
      <c r="N103" s="209" t="s">
        <v>50</v>
      </c>
      <c r="O103" s="42"/>
      <c r="P103" s="210">
        <f>O103*H103</f>
        <v>0</v>
      </c>
      <c r="Q103" s="210">
        <v>0</v>
      </c>
      <c r="R103" s="210">
        <f>Q103*H103</f>
        <v>0</v>
      </c>
      <c r="S103" s="210">
        <v>0</v>
      </c>
      <c r="T103" s="211">
        <f>S103*H103</f>
        <v>0</v>
      </c>
      <c r="AR103" s="23" t="s">
        <v>150</v>
      </c>
      <c r="AT103" s="23" t="s">
        <v>145</v>
      </c>
      <c r="AU103" s="23" t="s">
        <v>90</v>
      </c>
      <c r="AY103" s="23" t="s">
        <v>143</v>
      </c>
      <c r="BE103" s="212">
        <f>IF(N103="základní",J103,0)</f>
        <v>0</v>
      </c>
      <c r="BF103" s="212">
        <f>IF(N103="snížená",J103,0)</f>
        <v>0</v>
      </c>
      <c r="BG103" s="212">
        <f>IF(N103="zákl. přenesená",J103,0)</f>
        <v>0</v>
      </c>
      <c r="BH103" s="212">
        <f>IF(N103="sníž. přenesená",J103,0)</f>
        <v>0</v>
      </c>
      <c r="BI103" s="212">
        <f>IF(N103="nulová",J103,0)</f>
        <v>0</v>
      </c>
      <c r="BJ103" s="23" t="s">
        <v>88</v>
      </c>
      <c r="BK103" s="212">
        <f>ROUND(I103*H103,2)</f>
        <v>0</v>
      </c>
      <c r="BL103" s="23" t="s">
        <v>150</v>
      </c>
      <c r="BM103" s="23" t="s">
        <v>188</v>
      </c>
    </row>
    <row r="104" spans="2:65" s="1" customFormat="1" ht="409.5">
      <c r="B104" s="41"/>
      <c r="C104" s="63"/>
      <c r="D104" s="213" t="s">
        <v>152</v>
      </c>
      <c r="E104" s="63"/>
      <c r="F104" s="214" t="s">
        <v>189</v>
      </c>
      <c r="G104" s="63"/>
      <c r="H104" s="63"/>
      <c r="I104" s="172"/>
      <c r="J104" s="63"/>
      <c r="K104" s="63"/>
      <c r="L104" s="61"/>
      <c r="M104" s="215"/>
      <c r="N104" s="42"/>
      <c r="O104" s="42"/>
      <c r="P104" s="42"/>
      <c r="Q104" s="42"/>
      <c r="R104" s="42"/>
      <c r="S104" s="42"/>
      <c r="T104" s="78"/>
      <c r="AT104" s="23" t="s">
        <v>152</v>
      </c>
      <c r="AU104" s="23" t="s">
        <v>90</v>
      </c>
    </row>
    <row r="105" spans="2:65" s="12" customFormat="1" ht="13.5">
      <c r="B105" s="216"/>
      <c r="C105" s="217"/>
      <c r="D105" s="213" t="s">
        <v>154</v>
      </c>
      <c r="E105" s="218" t="s">
        <v>78</v>
      </c>
      <c r="F105" s="219" t="s">
        <v>190</v>
      </c>
      <c r="G105" s="217"/>
      <c r="H105" s="220">
        <v>14.885</v>
      </c>
      <c r="I105" s="221"/>
      <c r="J105" s="217"/>
      <c r="K105" s="217"/>
      <c r="L105" s="222"/>
      <c r="M105" s="223"/>
      <c r="N105" s="224"/>
      <c r="O105" s="224"/>
      <c r="P105" s="224"/>
      <c r="Q105" s="224"/>
      <c r="R105" s="224"/>
      <c r="S105" s="224"/>
      <c r="T105" s="225"/>
      <c r="AT105" s="226" t="s">
        <v>154</v>
      </c>
      <c r="AU105" s="226" t="s">
        <v>90</v>
      </c>
      <c r="AV105" s="12" t="s">
        <v>90</v>
      </c>
      <c r="AW105" s="12" t="s">
        <v>42</v>
      </c>
      <c r="AX105" s="12" t="s">
        <v>88</v>
      </c>
      <c r="AY105" s="226" t="s">
        <v>143</v>
      </c>
    </row>
    <row r="106" spans="2:65" s="1" customFormat="1" ht="16.5" customHeight="1">
      <c r="B106" s="41"/>
      <c r="C106" s="201" t="s">
        <v>191</v>
      </c>
      <c r="D106" s="201" t="s">
        <v>145</v>
      </c>
      <c r="E106" s="202" t="s">
        <v>192</v>
      </c>
      <c r="F106" s="203" t="s">
        <v>193</v>
      </c>
      <c r="G106" s="204" t="s">
        <v>148</v>
      </c>
      <c r="H106" s="205">
        <v>15</v>
      </c>
      <c r="I106" s="206"/>
      <c r="J106" s="207">
        <f>ROUND(I106*H106,2)</f>
        <v>0</v>
      </c>
      <c r="K106" s="203" t="s">
        <v>149</v>
      </c>
      <c r="L106" s="61"/>
      <c r="M106" s="208" t="s">
        <v>78</v>
      </c>
      <c r="N106" s="209" t="s">
        <v>50</v>
      </c>
      <c r="O106" s="42"/>
      <c r="P106" s="210">
        <f>O106*H106</f>
        <v>0</v>
      </c>
      <c r="Q106" s="210">
        <v>0</v>
      </c>
      <c r="R106" s="210">
        <f>Q106*H106</f>
        <v>0</v>
      </c>
      <c r="S106" s="210">
        <v>0</v>
      </c>
      <c r="T106" s="211">
        <f>S106*H106</f>
        <v>0</v>
      </c>
      <c r="AR106" s="23" t="s">
        <v>150</v>
      </c>
      <c r="AT106" s="23" t="s">
        <v>145</v>
      </c>
      <c r="AU106" s="23" t="s">
        <v>90</v>
      </c>
      <c r="AY106" s="23" t="s">
        <v>143</v>
      </c>
      <c r="BE106" s="212">
        <f>IF(N106="základní",J106,0)</f>
        <v>0</v>
      </c>
      <c r="BF106" s="212">
        <f>IF(N106="snížená",J106,0)</f>
        <v>0</v>
      </c>
      <c r="BG106" s="212">
        <f>IF(N106="zákl. přenesená",J106,0)</f>
        <v>0</v>
      </c>
      <c r="BH106" s="212">
        <f>IF(N106="sníž. přenesená",J106,0)</f>
        <v>0</v>
      </c>
      <c r="BI106" s="212">
        <f>IF(N106="nulová",J106,0)</f>
        <v>0</v>
      </c>
      <c r="BJ106" s="23" t="s">
        <v>88</v>
      </c>
      <c r="BK106" s="212">
        <f>ROUND(I106*H106,2)</f>
        <v>0</v>
      </c>
      <c r="BL106" s="23" t="s">
        <v>150</v>
      </c>
      <c r="BM106" s="23" t="s">
        <v>194</v>
      </c>
    </row>
    <row r="107" spans="2:65" s="1" customFormat="1" ht="175.5">
      <c r="B107" s="41"/>
      <c r="C107" s="63"/>
      <c r="D107" s="213" t="s">
        <v>152</v>
      </c>
      <c r="E107" s="63"/>
      <c r="F107" s="214" t="s">
        <v>195</v>
      </c>
      <c r="G107" s="63"/>
      <c r="H107" s="63"/>
      <c r="I107" s="172"/>
      <c r="J107" s="63"/>
      <c r="K107" s="63"/>
      <c r="L107" s="61"/>
      <c r="M107" s="215"/>
      <c r="N107" s="42"/>
      <c r="O107" s="42"/>
      <c r="P107" s="42"/>
      <c r="Q107" s="42"/>
      <c r="R107" s="42"/>
      <c r="S107" s="42"/>
      <c r="T107" s="78"/>
      <c r="AT107" s="23" t="s">
        <v>152</v>
      </c>
      <c r="AU107" s="23" t="s">
        <v>90</v>
      </c>
    </row>
    <row r="108" spans="2:65" s="12" customFormat="1" ht="13.5">
      <c r="B108" s="216"/>
      <c r="C108" s="217"/>
      <c r="D108" s="213" t="s">
        <v>154</v>
      </c>
      <c r="E108" s="218" t="s">
        <v>78</v>
      </c>
      <c r="F108" s="219" t="s">
        <v>196</v>
      </c>
      <c r="G108" s="217"/>
      <c r="H108" s="220">
        <v>15</v>
      </c>
      <c r="I108" s="221"/>
      <c r="J108" s="217"/>
      <c r="K108" s="217"/>
      <c r="L108" s="222"/>
      <c r="M108" s="223"/>
      <c r="N108" s="224"/>
      <c r="O108" s="224"/>
      <c r="P108" s="224"/>
      <c r="Q108" s="224"/>
      <c r="R108" s="224"/>
      <c r="S108" s="224"/>
      <c r="T108" s="225"/>
      <c r="AT108" s="226" t="s">
        <v>154</v>
      </c>
      <c r="AU108" s="226" t="s">
        <v>90</v>
      </c>
      <c r="AV108" s="12" t="s">
        <v>90</v>
      </c>
      <c r="AW108" s="12" t="s">
        <v>42</v>
      </c>
      <c r="AX108" s="12" t="s">
        <v>88</v>
      </c>
      <c r="AY108" s="226" t="s">
        <v>143</v>
      </c>
    </row>
    <row r="109" spans="2:65" s="11" customFormat="1" ht="29.85" customHeight="1">
      <c r="B109" s="185"/>
      <c r="C109" s="186"/>
      <c r="D109" s="187" t="s">
        <v>79</v>
      </c>
      <c r="E109" s="199" t="s">
        <v>90</v>
      </c>
      <c r="F109" s="199" t="s">
        <v>197</v>
      </c>
      <c r="G109" s="186"/>
      <c r="H109" s="186"/>
      <c r="I109" s="189"/>
      <c r="J109" s="200">
        <f>BK109</f>
        <v>0</v>
      </c>
      <c r="K109" s="186"/>
      <c r="L109" s="191"/>
      <c r="M109" s="192"/>
      <c r="N109" s="193"/>
      <c r="O109" s="193"/>
      <c r="P109" s="194">
        <f>SUM(P110:P133)</f>
        <v>0</v>
      </c>
      <c r="Q109" s="193"/>
      <c r="R109" s="194">
        <f>SUM(R110:R133)</f>
        <v>12.601808200000001</v>
      </c>
      <c r="S109" s="193"/>
      <c r="T109" s="195">
        <f>SUM(T110:T133)</f>
        <v>0</v>
      </c>
      <c r="AR109" s="196" t="s">
        <v>88</v>
      </c>
      <c r="AT109" s="197" t="s">
        <v>79</v>
      </c>
      <c r="AU109" s="197" t="s">
        <v>88</v>
      </c>
      <c r="AY109" s="196" t="s">
        <v>143</v>
      </c>
      <c r="BK109" s="198">
        <f>SUM(BK110:BK133)</f>
        <v>0</v>
      </c>
    </row>
    <row r="110" spans="2:65" s="1" customFormat="1" ht="25.5" customHeight="1">
      <c r="B110" s="41"/>
      <c r="C110" s="201" t="s">
        <v>198</v>
      </c>
      <c r="D110" s="201" t="s">
        <v>145</v>
      </c>
      <c r="E110" s="202" t="s">
        <v>199</v>
      </c>
      <c r="F110" s="203" t="s">
        <v>200</v>
      </c>
      <c r="G110" s="204" t="s">
        <v>162</v>
      </c>
      <c r="H110" s="205">
        <v>3.75</v>
      </c>
      <c r="I110" s="206"/>
      <c r="J110" s="207">
        <f>ROUND(I110*H110,2)</f>
        <v>0</v>
      </c>
      <c r="K110" s="203" t="s">
        <v>149</v>
      </c>
      <c r="L110" s="61"/>
      <c r="M110" s="208" t="s">
        <v>78</v>
      </c>
      <c r="N110" s="209" t="s">
        <v>50</v>
      </c>
      <c r="O110" s="42"/>
      <c r="P110" s="210">
        <f>O110*H110</f>
        <v>0</v>
      </c>
      <c r="Q110" s="210">
        <v>2.45329</v>
      </c>
      <c r="R110" s="210">
        <f>Q110*H110</f>
        <v>9.1998374999999992</v>
      </c>
      <c r="S110" s="210">
        <v>0</v>
      </c>
      <c r="T110" s="211">
        <f>S110*H110</f>
        <v>0</v>
      </c>
      <c r="AR110" s="23" t="s">
        <v>150</v>
      </c>
      <c r="AT110" s="23" t="s">
        <v>145</v>
      </c>
      <c r="AU110" s="23" t="s">
        <v>90</v>
      </c>
      <c r="AY110" s="23" t="s">
        <v>143</v>
      </c>
      <c r="BE110" s="212">
        <f>IF(N110="základní",J110,0)</f>
        <v>0</v>
      </c>
      <c r="BF110" s="212">
        <f>IF(N110="snížená",J110,0)</f>
        <v>0</v>
      </c>
      <c r="BG110" s="212">
        <f>IF(N110="zákl. přenesená",J110,0)</f>
        <v>0</v>
      </c>
      <c r="BH110" s="212">
        <f>IF(N110="sníž. přenesená",J110,0)</f>
        <v>0</v>
      </c>
      <c r="BI110" s="212">
        <f>IF(N110="nulová",J110,0)</f>
        <v>0</v>
      </c>
      <c r="BJ110" s="23" t="s">
        <v>88</v>
      </c>
      <c r="BK110" s="212">
        <f>ROUND(I110*H110,2)</f>
        <v>0</v>
      </c>
      <c r="BL110" s="23" t="s">
        <v>150</v>
      </c>
      <c r="BM110" s="23" t="s">
        <v>201</v>
      </c>
    </row>
    <row r="111" spans="2:65" s="1" customFormat="1" ht="94.5">
      <c r="B111" s="41"/>
      <c r="C111" s="63"/>
      <c r="D111" s="213" t="s">
        <v>152</v>
      </c>
      <c r="E111" s="63"/>
      <c r="F111" s="214" t="s">
        <v>202</v>
      </c>
      <c r="G111" s="63"/>
      <c r="H111" s="63"/>
      <c r="I111" s="172"/>
      <c r="J111" s="63"/>
      <c r="K111" s="63"/>
      <c r="L111" s="61"/>
      <c r="M111" s="215"/>
      <c r="N111" s="42"/>
      <c r="O111" s="42"/>
      <c r="P111" s="42"/>
      <c r="Q111" s="42"/>
      <c r="R111" s="42"/>
      <c r="S111" s="42"/>
      <c r="T111" s="78"/>
      <c r="AT111" s="23" t="s">
        <v>152</v>
      </c>
      <c r="AU111" s="23" t="s">
        <v>90</v>
      </c>
    </row>
    <row r="112" spans="2:65" s="12" customFormat="1" ht="13.5">
      <c r="B112" s="216"/>
      <c r="C112" s="217"/>
      <c r="D112" s="213" t="s">
        <v>154</v>
      </c>
      <c r="E112" s="218" t="s">
        <v>78</v>
      </c>
      <c r="F112" s="219" t="s">
        <v>203</v>
      </c>
      <c r="G112" s="217"/>
      <c r="H112" s="220">
        <v>3.75</v>
      </c>
      <c r="I112" s="221"/>
      <c r="J112" s="217"/>
      <c r="K112" s="217"/>
      <c r="L112" s="222"/>
      <c r="M112" s="223"/>
      <c r="N112" s="224"/>
      <c r="O112" s="224"/>
      <c r="P112" s="224"/>
      <c r="Q112" s="224"/>
      <c r="R112" s="224"/>
      <c r="S112" s="224"/>
      <c r="T112" s="225"/>
      <c r="AT112" s="226" t="s">
        <v>154</v>
      </c>
      <c r="AU112" s="226" t="s">
        <v>90</v>
      </c>
      <c r="AV112" s="12" t="s">
        <v>90</v>
      </c>
      <c r="AW112" s="12" t="s">
        <v>42</v>
      </c>
      <c r="AX112" s="12" t="s">
        <v>88</v>
      </c>
      <c r="AY112" s="226" t="s">
        <v>143</v>
      </c>
    </row>
    <row r="113" spans="2:65" s="1" customFormat="1" ht="16.5" customHeight="1">
      <c r="B113" s="41"/>
      <c r="C113" s="201" t="s">
        <v>204</v>
      </c>
      <c r="D113" s="201" t="s">
        <v>145</v>
      </c>
      <c r="E113" s="202" t="s">
        <v>205</v>
      </c>
      <c r="F113" s="203" t="s">
        <v>206</v>
      </c>
      <c r="G113" s="204" t="s">
        <v>148</v>
      </c>
      <c r="H113" s="205">
        <v>4.75</v>
      </c>
      <c r="I113" s="206"/>
      <c r="J113" s="207">
        <f>ROUND(I113*H113,2)</f>
        <v>0</v>
      </c>
      <c r="K113" s="203" t="s">
        <v>149</v>
      </c>
      <c r="L113" s="61"/>
      <c r="M113" s="208" t="s">
        <v>78</v>
      </c>
      <c r="N113" s="209" t="s">
        <v>50</v>
      </c>
      <c r="O113" s="42"/>
      <c r="P113" s="210">
        <f>O113*H113</f>
        <v>0</v>
      </c>
      <c r="Q113" s="210">
        <v>2.47E-3</v>
      </c>
      <c r="R113" s="210">
        <f>Q113*H113</f>
        <v>1.17325E-2</v>
      </c>
      <c r="S113" s="210">
        <v>0</v>
      </c>
      <c r="T113" s="211">
        <f>S113*H113</f>
        <v>0</v>
      </c>
      <c r="AR113" s="23" t="s">
        <v>150</v>
      </c>
      <c r="AT113" s="23" t="s">
        <v>145</v>
      </c>
      <c r="AU113" s="23" t="s">
        <v>90</v>
      </c>
      <c r="AY113" s="23" t="s">
        <v>143</v>
      </c>
      <c r="BE113" s="212">
        <f>IF(N113="základní",J113,0)</f>
        <v>0</v>
      </c>
      <c r="BF113" s="212">
        <f>IF(N113="snížená",J113,0)</f>
        <v>0</v>
      </c>
      <c r="BG113" s="212">
        <f>IF(N113="zákl. přenesená",J113,0)</f>
        <v>0</v>
      </c>
      <c r="BH113" s="212">
        <f>IF(N113="sníž. přenesená",J113,0)</f>
        <v>0</v>
      </c>
      <c r="BI113" s="212">
        <f>IF(N113="nulová",J113,0)</f>
        <v>0</v>
      </c>
      <c r="BJ113" s="23" t="s">
        <v>88</v>
      </c>
      <c r="BK113" s="212">
        <f>ROUND(I113*H113,2)</f>
        <v>0</v>
      </c>
      <c r="BL113" s="23" t="s">
        <v>150</v>
      </c>
      <c r="BM113" s="23" t="s">
        <v>207</v>
      </c>
    </row>
    <row r="114" spans="2:65" s="1" customFormat="1" ht="40.5">
      <c r="B114" s="41"/>
      <c r="C114" s="63"/>
      <c r="D114" s="213" t="s">
        <v>152</v>
      </c>
      <c r="E114" s="63"/>
      <c r="F114" s="214" t="s">
        <v>208</v>
      </c>
      <c r="G114" s="63"/>
      <c r="H114" s="63"/>
      <c r="I114" s="172"/>
      <c r="J114" s="63"/>
      <c r="K114" s="63"/>
      <c r="L114" s="61"/>
      <c r="M114" s="215"/>
      <c r="N114" s="42"/>
      <c r="O114" s="42"/>
      <c r="P114" s="42"/>
      <c r="Q114" s="42"/>
      <c r="R114" s="42"/>
      <c r="S114" s="42"/>
      <c r="T114" s="78"/>
      <c r="AT114" s="23" t="s">
        <v>152</v>
      </c>
      <c r="AU114" s="23" t="s">
        <v>90</v>
      </c>
    </row>
    <row r="115" spans="2:65" s="12" customFormat="1" ht="13.5">
      <c r="B115" s="216"/>
      <c r="C115" s="217"/>
      <c r="D115" s="213" t="s">
        <v>154</v>
      </c>
      <c r="E115" s="218" t="s">
        <v>78</v>
      </c>
      <c r="F115" s="219" t="s">
        <v>209</v>
      </c>
      <c r="G115" s="217"/>
      <c r="H115" s="220">
        <v>4.75</v>
      </c>
      <c r="I115" s="221"/>
      <c r="J115" s="217"/>
      <c r="K115" s="217"/>
      <c r="L115" s="222"/>
      <c r="M115" s="223"/>
      <c r="N115" s="224"/>
      <c r="O115" s="224"/>
      <c r="P115" s="224"/>
      <c r="Q115" s="224"/>
      <c r="R115" s="224"/>
      <c r="S115" s="224"/>
      <c r="T115" s="225"/>
      <c r="AT115" s="226" t="s">
        <v>154</v>
      </c>
      <c r="AU115" s="226" t="s">
        <v>90</v>
      </c>
      <c r="AV115" s="12" t="s">
        <v>90</v>
      </c>
      <c r="AW115" s="12" t="s">
        <v>42</v>
      </c>
      <c r="AX115" s="12" t="s">
        <v>88</v>
      </c>
      <c r="AY115" s="226" t="s">
        <v>143</v>
      </c>
    </row>
    <row r="116" spans="2:65" s="1" customFormat="1" ht="16.5" customHeight="1">
      <c r="B116" s="41"/>
      <c r="C116" s="201" t="s">
        <v>210</v>
      </c>
      <c r="D116" s="201" t="s">
        <v>145</v>
      </c>
      <c r="E116" s="202" t="s">
        <v>211</v>
      </c>
      <c r="F116" s="203" t="s">
        <v>212</v>
      </c>
      <c r="G116" s="204" t="s">
        <v>148</v>
      </c>
      <c r="H116" s="205">
        <v>4.75</v>
      </c>
      <c r="I116" s="206"/>
      <c r="J116" s="207">
        <f>ROUND(I116*H116,2)</f>
        <v>0</v>
      </c>
      <c r="K116" s="203" t="s">
        <v>149</v>
      </c>
      <c r="L116" s="61"/>
      <c r="M116" s="208" t="s">
        <v>78</v>
      </c>
      <c r="N116" s="209" t="s">
        <v>50</v>
      </c>
      <c r="O116" s="42"/>
      <c r="P116" s="210">
        <f>O116*H116</f>
        <v>0</v>
      </c>
      <c r="Q116" s="210">
        <v>0</v>
      </c>
      <c r="R116" s="210">
        <f>Q116*H116</f>
        <v>0</v>
      </c>
      <c r="S116" s="210">
        <v>0</v>
      </c>
      <c r="T116" s="211">
        <f>S116*H116</f>
        <v>0</v>
      </c>
      <c r="AR116" s="23" t="s">
        <v>150</v>
      </c>
      <c r="AT116" s="23" t="s">
        <v>145</v>
      </c>
      <c r="AU116" s="23" t="s">
        <v>90</v>
      </c>
      <c r="AY116" s="23" t="s">
        <v>143</v>
      </c>
      <c r="BE116" s="212">
        <f>IF(N116="základní",J116,0)</f>
        <v>0</v>
      </c>
      <c r="BF116" s="212">
        <f>IF(N116="snížená",J116,0)</f>
        <v>0</v>
      </c>
      <c r="BG116" s="212">
        <f>IF(N116="zákl. přenesená",J116,0)</f>
        <v>0</v>
      </c>
      <c r="BH116" s="212">
        <f>IF(N116="sníž. přenesená",J116,0)</f>
        <v>0</v>
      </c>
      <c r="BI116" s="212">
        <f>IF(N116="nulová",J116,0)</f>
        <v>0</v>
      </c>
      <c r="BJ116" s="23" t="s">
        <v>88</v>
      </c>
      <c r="BK116" s="212">
        <f>ROUND(I116*H116,2)</f>
        <v>0</v>
      </c>
      <c r="BL116" s="23" t="s">
        <v>150</v>
      </c>
      <c r="BM116" s="23" t="s">
        <v>213</v>
      </c>
    </row>
    <row r="117" spans="2:65" s="1" customFormat="1" ht="40.5">
      <c r="B117" s="41"/>
      <c r="C117" s="63"/>
      <c r="D117" s="213" t="s">
        <v>152</v>
      </c>
      <c r="E117" s="63"/>
      <c r="F117" s="214" t="s">
        <v>208</v>
      </c>
      <c r="G117" s="63"/>
      <c r="H117" s="63"/>
      <c r="I117" s="172"/>
      <c r="J117" s="63"/>
      <c r="K117" s="63"/>
      <c r="L117" s="61"/>
      <c r="M117" s="215"/>
      <c r="N117" s="42"/>
      <c r="O117" s="42"/>
      <c r="P117" s="42"/>
      <c r="Q117" s="42"/>
      <c r="R117" s="42"/>
      <c r="S117" s="42"/>
      <c r="T117" s="78"/>
      <c r="AT117" s="23" t="s">
        <v>152</v>
      </c>
      <c r="AU117" s="23" t="s">
        <v>90</v>
      </c>
    </row>
    <row r="118" spans="2:65" s="12" customFormat="1" ht="13.5">
      <c r="B118" s="216"/>
      <c r="C118" s="217"/>
      <c r="D118" s="213" t="s">
        <v>154</v>
      </c>
      <c r="E118" s="218" t="s">
        <v>78</v>
      </c>
      <c r="F118" s="219" t="s">
        <v>209</v>
      </c>
      <c r="G118" s="217"/>
      <c r="H118" s="220">
        <v>4.75</v>
      </c>
      <c r="I118" s="221"/>
      <c r="J118" s="217"/>
      <c r="K118" s="217"/>
      <c r="L118" s="222"/>
      <c r="M118" s="223"/>
      <c r="N118" s="224"/>
      <c r="O118" s="224"/>
      <c r="P118" s="224"/>
      <c r="Q118" s="224"/>
      <c r="R118" s="224"/>
      <c r="S118" s="224"/>
      <c r="T118" s="225"/>
      <c r="AT118" s="226" t="s">
        <v>154</v>
      </c>
      <c r="AU118" s="226" t="s">
        <v>90</v>
      </c>
      <c r="AV118" s="12" t="s">
        <v>90</v>
      </c>
      <c r="AW118" s="12" t="s">
        <v>42</v>
      </c>
      <c r="AX118" s="12" t="s">
        <v>88</v>
      </c>
      <c r="AY118" s="226" t="s">
        <v>143</v>
      </c>
    </row>
    <row r="119" spans="2:65" s="1" customFormat="1" ht="16.5" customHeight="1">
      <c r="B119" s="41"/>
      <c r="C119" s="201" t="s">
        <v>214</v>
      </c>
      <c r="D119" s="201" t="s">
        <v>145</v>
      </c>
      <c r="E119" s="202" t="s">
        <v>215</v>
      </c>
      <c r="F119" s="203" t="s">
        <v>216</v>
      </c>
      <c r="G119" s="204" t="s">
        <v>181</v>
      </c>
      <c r="H119" s="205">
        <v>0.45</v>
      </c>
      <c r="I119" s="206"/>
      <c r="J119" s="207">
        <f>ROUND(I119*H119,2)</f>
        <v>0</v>
      </c>
      <c r="K119" s="203" t="s">
        <v>149</v>
      </c>
      <c r="L119" s="61"/>
      <c r="M119" s="208" t="s">
        <v>78</v>
      </c>
      <c r="N119" s="209" t="s">
        <v>50</v>
      </c>
      <c r="O119" s="42"/>
      <c r="P119" s="210">
        <f>O119*H119</f>
        <v>0</v>
      </c>
      <c r="Q119" s="210">
        <v>1.0601700000000001</v>
      </c>
      <c r="R119" s="210">
        <f>Q119*H119</f>
        <v>0.47707650000000001</v>
      </c>
      <c r="S119" s="210">
        <v>0</v>
      </c>
      <c r="T119" s="211">
        <f>S119*H119</f>
        <v>0</v>
      </c>
      <c r="AR119" s="23" t="s">
        <v>150</v>
      </c>
      <c r="AT119" s="23" t="s">
        <v>145</v>
      </c>
      <c r="AU119" s="23" t="s">
        <v>90</v>
      </c>
      <c r="AY119" s="23" t="s">
        <v>143</v>
      </c>
      <c r="BE119" s="212">
        <f>IF(N119="základní",J119,0)</f>
        <v>0</v>
      </c>
      <c r="BF119" s="212">
        <f>IF(N119="snížená",J119,0)</f>
        <v>0</v>
      </c>
      <c r="BG119" s="212">
        <f>IF(N119="zákl. přenesená",J119,0)</f>
        <v>0</v>
      </c>
      <c r="BH119" s="212">
        <f>IF(N119="sníž. přenesená",J119,0)</f>
        <v>0</v>
      </c>
      <c r="BI119" s="212">
        <f>IF(N119="nulová",J119,0)</f>
        <v>0</v>
      </c>
      <c r="BJ119" s="23" t="s">
        <v>88</v>
      </c>
      <c r="BK119" s="212">
        <f>ROUND(I119*H119,2)</f>
        <v>0</v>
      </c>
      <c r="BL119" s="23" t="s">
        <v>150</v>
      </c>
      <c r="BM119" s="23" t="s">
        <v>217</v>
      </c>
    </row>
    <row r="120" spans="2:65" s="1" customFormat="1" ht="27">
      <c r="B120" s="41"/>
      <c r="C120" s="63"/>
      <c r="D120" s="213" t="s">
        <v>152</v>
      </c>
      <c r="E120" s="63"/>
      <c r="F120" s="214" t="s">
        <v>218</v>
      </c>
      <c r="G120" s="63"/>
      <c r="H120" s="63"/>
      <c r="I120" s="172"/>
      <c r="J120" s="63"/>
      <c r="K120" s="63"/>
      <c r="L120" s="61"/>
      <c r="M120" s="215"/>
      <c r="N120" s="42"/>
      <c r="O120" s="42"/>
      <c r="P120" s="42"/>
      <c r="Q120" s="42"/>
      <c r="R120" s="42"/>
      <c r="S120" s="42"/>
      <c r="T120" s="78"/>
      <c r="AT120" s="23" t="s">
        <v>152</v>
      </c>
      <c r="AU120" s="23" t="s">
        <v>90</v>
      </c>
    </row>
    <row r="121" spans="2:65" s="12" customFormat="1" ht="13.5">
      <c r="B121" s="216"/>
      <c r="C121" s="217"/>
      <c r="D121" s="213" t="s">
        <v>154</v>
      </c>
      <c r="E121" s="218" t="s">
        <v>78</v>
      </c>
      <c r="F121" s="219" t="s">
        <v>219</v>
      </c>
      <c r="G121" s="217"/>
      <c r="H121" s="220">
        <v>0.45</v>
      </c>
      <c r="I121" s="221"/>
      <c r="J121" s="217"/>
      <c r="K121" s="217"/>
      <c r="L121" s="222"/>
      <c r="M121" s="223"/>
      <c r="N121" s="224"/>
      <c r="O121" s="224"/>
      <c r="P121" s="224"/>
      <c r="Q121" s="224"/>
      <c r="R121" s="224"/>
      <c r="S121" s="224"/>
      <c r="T121" s="225"/>
      <c r="AT121" s="226" t="s">
        <v>154</v>
      </c>
      <c r="AU121" s="226" t="s">
        <v>90</v>
      </c>
      <c r="AV121" s="12" t="s">
        <v>90</v>
      </c>
      <c r="AW121" s="12" t="s">
        <v>42</v>
      </c>
      <c r="AX121" s="12" t="s">
        <v>88</v>
      </c>
      <c r="AY121" s="226" t="s">
        <v>143</v>
      </c>
    </row>
    <row r="122" spans="2:65" s="1" customFormat="1" ht="25.5" customHeight="1">
      <c r="B122" s="41"/>
      <c r="C122" s="201" t="s">
        <v>220</v>
      </c>
      <c r="D122" s="201" t="s">
        <v>145</v>
      </c>
      <c r="E122" s="202" t="s">
        <v>221</v>
      </c>
      <c r="F122" s="203" t="s">
        <v>222</v>
      </c>
      <c r="G122" s="204" t="s">
        <v>162</v>
      </c>
      <c r="H122" s="205">
        <v>1.125</v>
      </c>
      <c r="I122" s="206"/>
      <c r="J122" s="207">
        <f>ROUND(I122*H122,2)</f>
        <v>0</v>
      </c>
      <c r="K122" s="203" t="s">
        <v>149</v>
      </c>
      <c r="L122" s="61"/>
      <c r="M122" s="208" t="s">
        <v>78</v>
      </c>
      <c r="N122" s="209" t="s">
        <v>50</v>
      </c>
      <c r="O122" s="42"/>
      <c r="P122" s="210">
        <f>O122*H122</f>
        <v>0</v>
      </c>
      <c r="Q122" s="210">
        <v>2.45329</v>
      </c>
      <c r="R122" s="210">
        <f>Q122*H122</f>
        <v>2.7599512499999999</v>
      </c>
      <c r="S122" s="210">
        <v>0</v>
      </c>
      <c r="T122" s="211">
        <f>S122*H122</f>
        <v>0</v>
      </c>
      <c r="AR122" s="23" t="s">
        <v>150</v>
      </c>
      <c r="AT122" s="23" t="s">
        <v>145</v>
      </c>
      <c r="AU122" s="23" t="s">
        <v>90</v>
      </c>
      <c r="AY122" s="23" t="s">
        <v>143</v>
      </c>
      <c r="BE122" s="212">
        <f>IF(N122="základní",J122,0)</f>
        <v>0</v>
      </c>
      <c r="BF122" s="212">
        <f>IF(N122="snížená",J122,0)</f>
        <v>0</v>
      </c>
      <c r="BG122" s="212">
        <f>IF(N122="zákl. přenesená",J122,0)</f>
        <v>0</v>
      </c>
      <c r="BH122" s="212">
        <f>IF(N122="sníž. přenesená",J122,0)</f>
        <v>0</v>
      </c>
      <c r="BI122" s="212">
        <f>IF(N122="nulová",J122,0)</f>
        <v>0</v>
      </c>
      <c r="BJ122" s="23" t="s">
        <v>88</v>
      </c>
      <c r="BK122" s="212">
        <f>ROUND(I122*H122,2)</f>
        <v>0</v>
      </c>
      <c r="BL122" s="23" t="s">
        <v>150</v>
      </c>
      <c r="BM122" s="23" t="s">
        <v>223</v>
      </c>
    </row>
    <row r="123" spans="2:65" s="1" customFormat="1" ht="94.5">
      <c r="B123" s="41"/>
      <c r="C123" s="63"/>
      <c r="D123" s="213" t="s">
        <v>152</v>
      </c>
      <c r="E123" s="63"/>
      <c r="F123" s="214" t="s">
        <v>202</v>
      </c>
      <c r="G123" s="63"/>
      <c r="H123" s="63"/>
      <c r="I123" s="172"/>
      <c r="J123" s="63"/>
      <c r="K123" s="63"/>
      <c r="L123" s="61"/>
      <c r="M123" s="215"/>
      <c r="N123" s="42"/>
      <c r="O123" s="42"/>
      <c r="P123" s="42"/>
      <c r="Q123" s="42"/>
      <c r="R123" s="42"/>
      <c r="S123" s="42"/>
      <c r="T123" s="78"/>
      <c r="AT123" s="23" t="s">
        <v>152</v>
      </c>
      <c r="AU123" s="23" t="s">
        <v>90</v>
      </c>
    </row>
    <row r="124" spans="2:65" s="12" customFormat="1" ht="13.5">
      <c r="B124" s="216"/>
      <c r="C124" s="217"/>
      <c r="D124" s="213" t="s">
        <v>154</v>
      </c>
      <c r="E124" s="218" t="s">
        <v>78</v>
      </c>
      <c r="F124" s="219" t="s">
        <v>224</v>
      </c>
      <c r="G124" s="217"/>
      <c r="H124" s="220">
        <v>1.125</v>
      </c>
      <c r="I124" s="221"/>
      <c r="J124" s="217"/>
      <c r="K124" s="217"/>
      <c r="L124" s="222"/>
      <c r="M124" s="223"/>
      <c r="N124" s="224"/>
      <c r="O124" s="224"/>
      <c r="P124" s="224"/>
      <c r="Q124" s="224"/>
      <c r="R124" s="224"/>
      <c r="S124" s="224"/>
      <c r="T124" s="225"/>
      <c r="AT124" s="226" t="s">
        <v>154</v>
      </c>
      <c r="AU124" s="226" t="s">
        <v>90</v>
      </c>
      <c r="AV124" s="12" t="s">
        <v>90</v>
      </c>
      <c r="AW124" s="12" t="s">
        <v>42</v>
      </c>
      <c r="AX124" s="12" t="s">
        <v>88</v>
      </c>
      <c r="AY124" s="226" t="s">
        <v>143</v>
      </c>
    </row>
    <row r="125" spans="2:65" s="1" customFormat="1" ht="16.5" customHeight="1">
      <c r="B125" s="41"/>
      <c r="C125" s="201" t="s">
        <v>225</v>
      </c>
      <c r="D125" s="201" t="s">
        <v>145</v>
      </c>
      <c r="E125" s="202" t="s">
        <v>226</v>
      </c>
      <c r="F125" s="203" t="s">
        <v>227</v>
      </c>
      <c r="G125" s="204" t="s">
        <v>148</v>
      </c>
      <c r="H125" s="205">
        <v>3.75</v>
      </c>
      <c r="I125" s="206"/>
      <c r="J125" s="207">
        <f>ROUND(I125*H125,2)</f>
        <v>0</v>
      </c>
      <c r="K125" s="203" t="s">
        <v>149</v>
      </c>
      <c r="L125" s="61"/>
      <c r="M125" s="208" t="s">
        <v>78</v>
      </c>
      <c r="N125" s="209" t="s">
        <v>50</v>
      </c>
      <c r="O125" s="42"/>
      <c r="P125" s="210">
        <f>O125*H125</f>
        <v>0</v>
      </c>
      <c r="Q125" s="210">
        <v>2.6900000000000001E-3</v>
      </c>
      <c r="R125" s="210">
        <f>Q125*H125</f>
        <v>1.0087500000000001E-2</v>
      </c>
      <c r="S125" s="210">
        <v>0</v>
      </c>
      <c r="T125" s="211">
        <f>S125*H125</f>
        <v>0</v>
      </c>
      <c r="AR125" s="23" t="s">
        <v>150</v>
      </c>
      <c r="AT125" s="23" t="s">
        <v>145</v>
      </c>
      <c r="AU125" s="23" t="s">
        <v>90</v>
      </c>
      <c r="AY125" s="23" t="s">
        <v>143</v>
      </c>
      <c r="BE125" s="212">
        <f>IF(N125="základní",J125,0)</f>
        <v>0</v>
      </c>
      <c r="BF125" s="212">
        <f>IF(N125="snížená",J125,0)</f>
        <v>0</v>
      </c>
      <c r="BG125" s="212">
        <f>IF(N125="zákl. přenesená",J125,0)</f>
        <v>0</v>
      </c>
      <c r="BH125" s="212">
        <f>IF(N125="sníž. přenesená",J125,0)</f>
        <v>0</v>
      </c>
      <c r="BI125" s="212">
        <f>IF(N125="nulová",J125,0)</f>
        <v>0</v>
      </c>
      <c r="BJ125" s="23" t="s">
        <v>88</v>
      </c>
      <c r="BK125" s="212">
        <f>ROUND(I125*H125,2)</f>
        <v>0</v>
      </c>
      <c r="BL125" s="23" t="s">
        <v>150</v>
      </c>
      <c r="BM125" s="23" t="s">
        <v>228</v>
      </c>
    </row>
    <row r="126" spans="2:65" s="1" customFormat="1" ht="40.5">
      <c r="B126" s="41"/>
      <c r="C126" s="63"/>
      <c r="D126" s="213" t="s">
        <v>152</v>
      </c>
      <c r="E126" s="63"/>
      <c r="F126" s="214" t="s">
        <v>208</v>
      </c>
      <c r="G126" s="63"/>
      <c r="H126" s="63"/>
      <c r="I126" s="172"/>
      <c r="J126" s="63"/>
      <c r="K126" s="63"/>
      <c r="L126" s="61"/>
      <c r="M126" s="215"/>
      <c r="N126" s="42"/>
      <c r="O126" s="42"/>
      <c r="P126" s="42"/>
      <c r="Q126" s="42"/>
      <c r="R126" s="42"/>
      <c r="S126" s="42"/>
      <c r="T126" s="78"/>
      <c r="AT126" s="23" t="s">
        <v>152</v>
      </c>
      <c r="AU126" s="23" t="s">
        <v>90</v>
      </c>
    </row>
    <row r="127" spans="2:65" s="12" customFormat="1" ht="13.5">
      <c r="B127" s="216"/>
      <c r="C127" s="217"/>
      <c r="D127" s="213" t="s">
        <v>154</v>
      </c>
      <c r="E127" s="218" t="s">
        <v>78</v>
      </c>
      <c r="F127" s="219" t="s">
        <v>229</v>
      </c>
      <c r="G127" s="217"/>
      <c r="H127" s="220">
        <v>3.75</v>
      </c>
      <c r="I127" s="221"/>
      <c r="J127" s="217"/>
      <c r="K127" s="217"/>
      <c r="L127" s="222"/>
      <c r="M127" s="223"/>
      <c r="N127" s="224"/>
      <c r="O127" s="224"/>
      <c r="P127" s="224"/>
      <c r="Q127" s="224"/>
      <c r="R127" s="224"/>
      <c r="S127" s="224"/>
      <c r="T127" s="225"/>
      <c r="AT127" s="226" t="s">
        <v>154</v>
      </c>
      <c r="AU127" s="226" t="s">
        <v>90</v>
      </c>
      <c r="AV127" s="12" t="s">
        <v>90</v>
      </c>
      <c r="AW127" s="12" t="s">
        <v>42</v>
      </c>
      <c r="AX127" s="12" t="s">
        <v>88</v>
      </c>
      <c r="AY127" s="226" t="s">
        <v>143</v>
      </c>
    </row>
    <row r="128" spans="2:65" s="1" customFormat="1" ht="16.5" customHeight="1">
      <c r="B128" s="41"/>
      <c r="C128" s="201" t="s">
        <v>10</v>
      </c>
      <c r="D128" s="201" t="s">
        <v>145</v>
      </c>
      <c r="E128" s="202" t="s">
        <v>230</v>
      </c>
      <c r="F128" s="203" t="s">
        <v>231</v>
      </c>
      <c r="G128" s="204" t="s">
        <v>148</v>
      </c>
      <c r="H128" s="205">
        <v>3.75</v>
      </c>
      <c r="I128" s="206"/>
      <c r="J128" s="207">
        <f>ROUND(I128*H128,2)</f>
        <v>0</v>
      </c>
      <c r="K128" s="203" t="s">
        <v>149</v>
      </c>
      <c r="L128" s="61"/>
      <c r="M128" s="208" t="s">
        <v>78</v>
      </c>
      <c r="N128" s="209" t="s">
        <v>50</v>
      </c>
      <c r="O128" s="42"/>
      <c r="P128" s="210">
        <f>O128*H128</f>
        <v>0</v>
      </c>
      <c r="Q128" s="210">
        <v>0</v>
      </c>
      <c r="R128" s="210">
        <f>Q128*H128</f>
        <v>0</v>
      </c>
      <c r="S128" s="210">
        <v>0</v>
      </c>
      <c r="T128" s="211">
        <f>S128*H128</f>
        <v>0</v>
      </c>
      <c r="AR128" s="23" t="s">
        <v>150</v>
      </c>
      <c r="AT128" s="23" t="s">
        <v>145</v>
      </c>
      <c r="AU128" s="23" t="s">
        <v>90</v>
      </c>
      <c r="AY128" s="23" t="s">
        <v>143</v>
      </c>
      <c r="BE128" s="212">
        <f>IF(N128="základní",J128,0)</f>
        <v>0</v>
      </c>
      <c r="BF128" s="212">
        <f>IF(N128="snížená",J128,0)</f>
        <v>0</v>
      </c>
      <c r="BG128" s="212">
        <f>IF(N128="zákl. přenesená",J128,0)</f>
        <v>0</v>
      </c>
      <c r="BH128" s="212">
        <f>IF(N128="sníž. přenesená",J128,0)</f>
        <v>0</v>
      </c>
      <c r="BI128" s="212">
        <f>IF(N128="nulová",J128,0)</f>
        <v>0</v>
      </c>
      <c r="BJ128" s="23" t="s">
        <v>88</v>
      </c>
      <c r="BK128" s="212">
        <f>ROUND(I128*H128,2)</f>
        <v>0</v>
      </c>
      <c r="BL128" s="23" t="s">
        <v>150</v>
      </c>
      <c r="BM128" s="23" t="s">
        <v>232</v>
      </c>
    </row>
    <row r="129" spans="2:65" s="1" customFormat="1" ht="40.5">
      <c r="B129" s="41"/>
      <c r="C129" s="63"/>
      <c r="D129" s="213" t="s">
        <v>152</v>
      </c>
      <c r="E129" s="63"/>
      <c r="F129" s="214" t="s">
        <v>208</v>
      </c>
      <c r="G129" s="63"/>
      <c r="H129" s="63"/>
      <c r="I129" s="172"/>
      <c r="J129" s="63"/>
      <c r="K129" s="63"/>
      <c r="L129" s="61"/>
      <c r="M129" s="215"/>
      <c r="N129" s="42"/>
      <c r="O129" s="42"/>
      <c r="P129" s="42"/>
      <c r="Q129" s="42"/>
      <c r="R129" s="42"/>
      <c r="S129" s="42"/>
      <c r="T129" s="78"/>
      <c r="AT129" s="23" t="s">
        <v>152</v>
      </c>
      <c r="AU129" s="23" t="s">
        <v>90</v>
      </c>
    </row>
    <row r="130" spans="2:65" s="12" customFormat="1" ht="13.5">
      <c r="B130" s="216"/>
      <c r="C130" s="217"/>
      <c r="D130" s="213" t="s">
        <v>154</v>
      </c>
      <c r="E130" s="218" t="s">
        <v>78</v>
      </c>
      <c r="F130" s="219" t="s">
        <v>229</v>
      </c>
      <c r="G130" s="217"/>
      <c r="H130" s="220">
        <v>3.75</v>
      </c>
      <c r="I130" s="221"/>
      <c r="J130" s="217"/>
      <c r="K130" s="217"/>
      <c r="L130" s="222"/>
      <c r="M130" s="223"/>
      <c r="N130" s="224"/>
      <c r="O130" s="224"/>
      <c r="P130" s="224"/>
      <c r="Q130" s="224"/>
      <c r="R130" s="224"/>
      <c r="S130" s="224"/>
      <c r="T130" s="225"/>
      <c r="AT130" s="226" t="s">
        <v>154</v>
      </c>
      <c r="AU130" s="226" t="s">
        <v>90</v>
      </c>
      <c r="AV130" s="12" t="s">
        <v>90</v>
      </c>
      <c r="AW130" s="12" t="s">
        <v>42</v>
      </c>
      <c r="AX130" s="12" t="s">
        <v>88</v>
      </c>
      <c r="AY130" s="226" t="s">
        <v>143</v>
      </c>
    </row>
    <row r="131" spans="2:65" s="1" customFormat="1" ht="16.5" customHeight="1">
      <c r="B131" s="41"/>
      <c r="C131" s="201" t="s">
        <v>233</v>
      </c>
      <c r="D131" s="201" t="s">
        <v>145</v>
      </c>
      <c r="E131" s="202" t="s">
        <v>234</v>
      </c>
      <c r="F131" s="203" t="s">
        <v>235</v>
      </c>
      <c r="G131" s="204" t="s">
        <v>181</v>
      </c>
      <c r="H131" s="205">
        <v>0.13500000000000001</v>
      </c>
      <c r="I131" s="206"/>
      <c r="J131" s="207">
        <f>ROUND(I131*H131,2)</f>
        <v>0</v>
      </c>
      <c r="K131" s="203" t="s">
        <v>149</v>
      </c>
      <c r="L131" s="61"/>
      <c r="M131" s="208" t="s">
        <v>78</v>
      </c>
      <c r="N131" s="209" t="s">
        <v>50</v>
      </c>
      <c r="O131" s="42"/>
      <c r="P131" s="210">
        <f>O131*H131</f>
        <v>0</v>
      </c>
      <c r="Q131" s="210">
        <v>1.0601700000000001</v>
      </c>
      <c r="R131" s="210">
        <f>Q131*H131</f>
        <v>0.14312295000000003</v>
      </c>
      <c r="S131" s="210">
        <v>0</v>
      </c>
      <c r="T131" s="211">
        <f>S131*H131</f>
        <v>0</v>
      </c>
      <c r="AR131" s="23" t="s">
        <v>150</v>
      </c>
      <c r="AT131" s="23" t="s">
        <v>145</v>
      </c>
      <c r="AU131" s="23" t="s">
        <v>90</v>
      </c>
      <c r="AY131" s="23" t="s">
        <v>143</v>
      </c>
      <c r="BE131" s="212">
        <f>IF(N131="základní",J131,0)</f>
        <v>0</v>
      </c>
      <c r="BF131" s="212">
        <f>IF(N131="snížená",J131,0)</f>
        <v>0</v>
      </c>
      <c r="BG131" s="212">
        <f>IF(N131="zákl. přenesená",J131,0)</f>
        <v>0</v>
      </c>
      <c r="BH131" s="212">
        <f>IF(N131="sníž. přenesená",J131,0)</f>
        <v>0</v>
      </c>
      <c r="BI131" s="212">
        <f>IF(N131="nulová",J131,0)</f>
        <v>0</v>
      </c>
      <c r="BJ131" s="23" t="s">
        <v>88</v>
      </c>
      <c r="BK131" s="212">
        <f>ROUND(I131*H131,2)</f>
        <v>0</v>
      </c>
      <c r="BL131" s="23" t="s">
        <v>150</v>
      </c>
      <c r="BM131" s="23" t="s">
        <v>236</v>
      </c>
    </row>
    <row r="132" spans="2:65" s="1" customFormat="1" ht="27">
      <c r="B132" s="41"/>
      <c r="C132" s="63"/>
      <c r="D132" s="213" t="s">
        <v>152</v>
      </c>
      <c r="E132" s="63"/>
      <c r="F132" s="214" t="s">
        <v>218</v>
      </c>
      <c r="G132" s="63"/>
      <c r="H132" s="63"/>
      <c r="I132" s="172"/>
      <c r="J132" s="63"/>
      <c r="K132" s="63"/>
      <c r="L132" s="61"/>
      <c r="M132" s="215"/>
      <c r="N132" s="42"/>
      <c r="O132" s="42"/>
      <c r="P132" s="42"/>
      <c r="Q132" s="42"/>
      <c r="R132" s="42"/>
      <c r="S132" s="42"/>
      <c r="T132" s="78"/>
      <c r="AT132" s="23" t="s">
        <v>152</v>
      </c>
      <c r="AU132" s="23" t="s">
        <v>90</v>
      </c>
    </row>
    <row r="133" spans="2:65" s="12" customFormat="1" ht="13.5">
      <c r="B133" s="216"/>
      <c r="C133" s="217"/>
      <c r="D133" s="213" t="s">
        <v>154</v>
      </c>
      <c r="E133" s="218" t="s">
        <v>78</v>
      </c>
      <c r="F133" s="219" t="s">
        <v>237</v>
      </c>
      <c r="G133" s="217"/>
      <c r="H133" s="220">
        <v>0.13500000000000001</v>
      </c>
      <c r="I133" s="221"/>
      <c r="J133" s="217"/>
      <c r="K133" s="217"/>
      <c r="L133" s="222"/>
      <c r="M133" s="223"/>
      <c r="N133" s="224"/>
      <c r="O133" s="224"/>
      <c r="P133" s="224"/>
      <c r="Q133" s="224"/>
      <c r="R133" s="224"/>
      <c r="S133" s="224"/>
      <c r="T133" s="225"/>
      <c r="AT133" s="226" t="s">
        <v>154</v>
      </c>
      <c r="AU133" s="226" t="s">
        <v>90</v>
      </c>
      <c r="AV133" s="12" t="s">
        <v>90</v>
      </c>
      <c r="AW133" s="12" t="s">
        <v>42</v>
      </c>
      <c r="AX133" s="12" t="s">
        <v>88</v>
      </c>
      <c r="AY133" s="226" t="s">
        <v>143</v>
      </c>
    </row>
    <row r="134" spans="2:65" s="11" customFormat="1" ht="29.85" customHeight="1">
      <c r="B134" s="185"/>
      <c r="C134" s="186"/>
      <c r="D134" s="187" t="s">
        <v>79</v>
      </c>
      <c r="E134" s="199" t="s">
        <v>238</v>
      </c>
      <c r="F134" s="199" t="s">
        <v>239</v>
      </c>
      <c r="G134" s="186"/>
      <c r="H134" s="186"/>
      <c r="I134" s="189"/>
      <c r="J134" s="200">
        <f>BK134</f>
        <v>0</v>
      </c>
      <c r="K134" s="186"/>
      <c r="L134" s="191"/>
      <c r="M134" s="192"/>
      <c r="N134" s="193"/>
      <c r="O134" s="193"/>
      <c r="P134" s="194">
        <f>SUM(P135:P143)</f>
        <v>0</v>
      </c>
      <c r="Q134" s="193"/>
      <c r="R134" s="194">
        <f>SUM(R135:R143)</f>
        <v>0</v>
      </c>
      <c r="S134" s="193"/>
      <c r="T134" s="195">
        <f>SUM(T135:T143)</f>
        <v>0</v>
      </c>
      <c r="AR134" s="196" t="s">
        <v>88</v>
      </c>
      <c r="AT134" s="197" t="s">
        <v>79</v>
      </c>
      <c r="AU134" s="197" t="s">
        <v>88</v>
      </c>
      <c r="AY134" s="196" t="s">
        <v>143</v>
      </c>
      <c r="BK134" s="198">
        <f>SUM(BK135:BK143)</f>
        <v>0</v>
      </c>
    </row>
    <row r="135" spans="2:65" s="1" customFormat="1" ht="25.5" customHeight="1">
      <c r="B135" s="41"/>
      <c r="C135" s="201" t="s">
        <v>240</v>
      </c>
      <c r="D135" s="201" t="s">
        <v>145</v>
      </c>
      <c r="E135" s="202" t="s">
        <v>241</v>
      </c>
      <c r="F135" s="203" t="s">
        <v>242</v>
      </c>
      <c r="G135" s="204" t="s">
        <v>181</v>
      </c>
      <c r="H135" s="205">
        <v>13.794</v>
      </c>
      <c r="I135" s="206"/>
      <c r="J135" s="207">
        <f>ROUND(I135*H135,2)</f>
        <v>0</v>
      </c>
      <c r="K135" s="203" t="s">
        <v>149</v>
      </c>
      <c r="L135" s="61"/>
      <c r="M135" s="208" t="s">
        <v>78</v>
      </c>
      <c r="N135" s="209" t="s">
        <v>50</v>
      </c>
      <c r="O135" s="42"/>
      <c r="P135" s="210">
        <f>O135*H135</f>
        <v>0</v>
      </c>
      <c r="Q135" s="210">
        <v>0</v>
      </c>
      <c r="R135" s="210">
        <f>Q135*H135</f>
        <v>0</v>
      </c>
      <c r="S135" s="210">
        <v>0</v>
      </c>
      <c r="T135" s="211">
        <f>S135*H135</f>
        <v>0</v>
      </c>
      <c r="AR135" s="23" t="s">
        <v>150</v>
      </c>
      <c r="AT135" s="23" t="s">
        <v>145</v>
      </c>
      <c r="AU135" s="23" t="s">
        <v>90</v>
      </c>
      <c r="AY135" s="23" t="s">
        <v>143</v>
      </c>
      <c r="BE135" s="212">
        <f>IF(N135="základní",J135,0)</f>
        <v>0</v>
      </c>
      <c r="BF135" s="212">
        <f>IF(N135="snížená",J135,0)</f>
        <v>0</v>
      </c>
      <c r="BG135" s="212">
        <f>IF(N135="zákl. přenesená",J135,0)</f>
        <v>0</v>
      </c>
      <c r="BH135" s="212">
        <f>IF(N135="sníž. přenesená",J135,0)</f>
        <v>0</v>
      </c>
      <c r="BI135" s="212">
        <f>IF(N135="nulová",J135,0)</f>
        <v>0</v>
      </c>
      <c r="BJ135" s="23" t="s">
        <v>88</v>
      </c>
      <c r="BK135" s="212">
        <f>ROUND(I135*H135,2)</f>
        <v>0</v>
      </c>
      <c r="BL135" s="23" t="s">
        <v>150</v>
      </c>
      <c r="BM135" s="23" t="s">
        <v>243</v>
      </c>
    </row>
    <row r="136" spans="2:65" s="1" customFormat="1" ht="94.5">
      <c r="B136" s="41"/>
      <c r="C136" s="63"/>
      <c r="D136" s="213" t="s">
        <v>152</v>
      </c>
      <c r="E136" s="63"/>
      <c r="F136" s="214" t="s">
        <v>244</v>
      </c>
      <c r="G136" s="63"/>
      <c r="H136" s="63"/>
      <c r="I136" s="172"/>
      <c r="J136" s="63"/>
      <c r="K136" s="63"/>
      <c r="L136" s="61"/>
      <c r="M136" s="215"/>
      <c r="N136" s="42"/>
      <c r="O136" s="42"/>
      <c r="P136" s="42"/>
      <c r="Q136" s="42"/>
      <c r="R136" s="42"/>
      <c r="S136" s="42"/>
      <c r="T136" s="78"/>
      <c r="AT136" s="23" t="s">
        <v>152</v>
      </c>
      <c r="AU136" s="23" t="s">
        <v>90</v>
      </c>
    </row>
    <row r="137" spans="2:65" s="1" customFormat="1" ht="25.5" customHeight="1">
      <c r="B137" s="41"/>
      <c r="C137" s="201" t="s">
        <v>245</v>
      </c>
      <c r="D137" s="201" t="s">
        <v>145</v>
      </c>
      <c r="E137" s="202" t="s">
        <v>246</v>
      </c>
      <c r="F137" s="203" t="s">
        <v>247</v>
      </c>
      <c r="G137" s="204" t="s">
        <v>181</v>
      </c>
      <c r="H137" s="205">
        <v>331.05599999999998</v>
      </c>
      <c r="I137" s="206"/>
      <c r="J137" s="207">
        <f>ROUND(I137*H137,2)</f>
        <v>0</v>
      </c>
      <c r="K137" s="203" t="s">
        <v>149</v>
      </c>
      <c r="L137" s="61"/>
      <c r="M137" s="208" t="s">
        <v>78</v>
      </c>
      <c r="N137" s="209" t="s">
        <v>50</v>
      </c>
      <c r="O137" s="42"/>
      <c r="P137" s="210">
        <f>O137*H137</f>
        <v>0</v>
      </c>
      <c r="Q137" s="210">
        <v>0</v>
      </c>
      <c r="R137" s="210">
        <f>Q137*H137</f>
        <v>0</v>
      </c>
      <c r="S137" s="210">
        <v>0</v>
      </c>
      <c r="T137" s="211">
        <f>S137*H137</f>
        <v>0</v>
      </c>
      <c r="AR137" s="23" t="s">
        <v>150</v>
      </c>
      <c r="AT137" s="23" t="s">
        <v>145</v>
      </c>
      <c r="AU137" s="23" t="s">
        <v>90</v>
      </c>
      <c r="AY137" s="23" t="s">
        <v>143</v>
      </c>
      <c r="BE137" s="212">
        <f>IF(N137="základní",J137,0)</f>
        <v>0</v>
      </c>
      <c r="BF137" s="212">
        <f>IF(N137="snížená",J137,0)</f>
        <v>0</v>
      </c>
      <c r="BG137" s="212">
        <f>IF(N137="zákl. přenesená",J137,0)</f>
        <v>0</v>
      </c>
      <c r="BH137" s="212">
        <f>IF(N137="sníž. přenesená",J137,0)</f>
        <v>0</v>
      </c>
      <c r="BI137" s="212">
        <f>IF(N137="nulová",J137,0)</f>
        <v>0</v>
      </c>
      <c r="BJ137" s="23" t="s">
        <v>88</v>
      </c>
      <c r="BK137" s="212">
        <f>ROUND(I137*H137,2)</f>
        <v>0</v>
      </c>
      <c r="BL137" s="23" t="s">
        <v>150</v>
      </c>
      <c r="BM137" s="23" t="s">
        <v>248</v>
      </c>
    </row>
    <row r="138" spans="2:65" s="1" customFormat="1" ht="94.5">
      <c r="B138" s="41"/>
      <c r="C138" s="63"/>
      <c r="D138" s="213" t="s">
        <v>152</v>
      </c>
      <c r="E138" s="63"/>
      <c r="F138" s="214" t="s">
        <v>244</v>
      </c>
      <c r="G138" s="63"/>
      <c r="H138" s="63"/>
      <c r="I138" s="172"/>
      <c r="J138" s="63"/>
      <c r="K138" s="63"/>
      <c r="L138" s="61"/>
      <c r="M138" s="215"/>
      <c r="N138" s="42"/>
      <c r="O138" s="42"/>
      <c r="P138" s="42"/>
      <c r="Q138" s="42"/>
      <c r="R138" s="42"/>
      <c r="S138" s="42"/>
      <c r="T138" s="78"/>
      <c r="AT138" s="23" t="s">
        <v>152</v>
      </c>
      <c r="AU138" s="23" t="s">
        <v>90</v>
      </c>
    </row>
    <row r="139" spans="2:65" s="12" customFormat="1" ht="13.5">
      <c r="B139" s="216"/>
      <c r="C139" s="217"/>
      <c r="D139" s="213" t="s">
        <v>154</v>
      </c>
      <c r="E139" s="217"/>
      <c r="F139" s="219" t="s">
        <v>249</v>
      </c>
      <c r="G139" s="217"/>
      <c r="H139" s="220">
        <v>331.05599999999998</v>
      </c>
      <c r="I139" s="221"/>
      <c r="J139" s="217"/>
      <c r="K139" s="217"/>
      <c r="L139" s="222"/>
      <c r="M139" s="223"/>
      <c r="N139" s="224"/>
      <c r="O139" s="224"/>
      <c r="P139" s="224"/>
      <c r="Q139" s="224"/>
      <c r="R139" s="224"/>
      <c r="S139" s="224"/>
      <c r="T139" s="225"/>
      <c r="AT139" s="226" t="s">
        <v>154</v>
      </c>
      <c r="AU139" s="226" t="s">
        <v>90</v>
      </c>
      <c r="AV139" s="12" t="s">
        <v>90</v>
      </c>
      <c r="AW139" s="12" t="s">
        <v>6</v>
      </c>
      <c r="AX139" s="12" t="s">
        <v>88</v>
      </c>
      <c r="AY139" s="226" t="s">
        <v>143</v>
      </c>
    </row>
    <row r="140" spans="2:65" s="1" customFormat="1" ht="25.5" customHeight="1">
      <c r="B140" s="41"/>
      <c r="C140" s="201" t="s">
        <v>250</v>
      </c>
      <c r="D140" s="201" t="s">
        <v>145</v>
      </c>
      <c r="E140" s="202" t="s">
        <v>251</v>
      </c>
      <c r="F140" s="203" t="s">
        <v>252</v>
      </c>
      <c r="G140" s="204" t="s">
        <v>181</v>
      </c>
      <c r="H140" s="205">
        <v>9.1959999999999997</v>
      </c>
      <c r="I140" s="206"/>
      <c r="J140" s="207">
        <f>ROUND(I140*H140,2)</f>
        <v>0</v>
      </c>
      <c r="K140" s="203" t="s">
        <v>149</v>
      </c>
      <c r="L140" s="61"/>
      <c r="M140" s="208" t="s">
        <v>78</v>
      </c>
      <c r="N140" s="209" t="s">
        <v>50</v>
      </c>
      <c r="O140" s="42"/>
      <c r="P140" s="210">
        <f>O140*H140</f>
        <v>0</v>
      </c>
      <c r="Q140" s="210">
        <v>0</v>
      </c>
      <c r="R140" s="210">
        <f>Q140*H140</f>
        <v>0</v>
      </c>
      <c r="S140" s="210">
        <v>0</v>
      </c>
      <c r="T140" s="211">
        <f>S140*H140</f>
        <v>0</v>
      </c>
      <c r="AR140" s="23" t="s">
        <v>150</v>
      </c>
      <c r="AT140" s="23" t="s">
        <v>145</v>
      </c>
      <c r="AU140" s="23" t="s">
        <v>90</v>
      </c>
      <c r="AY140" s="23" t="s">
        <v>143</v>
      </c>
      <c r="BE140" s="212">
        <f>IF(N140="základní",J140,0)</f>
        <v>0</v>
      </c>
      <c r="BF140" s="212">
        <f>IF(N140="snížená",J140,0)</f>
        <v>0</v>
      </c>
      <c r="BG140" s="212">
        <f>IF(N140="zákl. přenesená",J140,0)</f>
        <v>0</v>
      </c>
      <c r="BH140" s="212">
        <f>IF(N140="sníž. přenesená",J140,0)</f>
        <v>0</v>
      </c>
      <c r="BI140" s="212">
        <f>IF(N140="nulová",J140,0)</f>
        <v>0</v>
      </c>
      <c r="BJ140" s="23" t="s">
        <v>88</v>
      </c>
      <c r="BK140" s="212">
        <f>ROUND(I140*H140,2)</f>
        <v>0</v>
      </c>
      <c r="BL140" s="23" t="s">
        <v>150</v>
      </c>
      <c r="BM140" s="23" t="s">
        <v>253</v>
      </c>
    </row>
    <row r="141" spans="2:65" s="1" customFormat="1" ht="67.5">
      <c r="B141" s="41"/>
      <c r="C141" s="63"/>
      <c r="D141" s="213" t="s">
        <v>152</v>
      </c>
      <c r="E141" s="63"/>
      <c r="F141" s="214" t="s">
        <v>254</v>
      </c>
      <c r="G141" s="63"/>
      <c r="H141" s="63"/>
      <c r="I141" s="172"/>
      <c r="J141" s="63"/>
      <c r="K141" s="63"/>
      <c r="L141" s="61"/>
      <c r="M141" s="215"/>
      <c r="N141" s="42"/>
      <c r="O141" s="42"/>
      <c r="P141" s="42"/>
      <c r="Q141" s="42"/>
      <c r="R141" s="42"/>
      <c r="S141" s="42"/>
      <c r="T141" s="78"/>
      <c r="AT141" s="23" t="s">
        <v>152</v>
      </c>
      <c r="AU141" s="23" t="s">
        <v>90</v>
      </c>
    </row>
    <row r="142" spans="2:65" s="1" customFormat="1" ht="25.5" customHeight="1">
      <c r="B142" s="41"/>
      <c r="C142" s="201" t="s">
        <v>255</v>
      </c>
      <c r="D142" s="201" t="s">
        <v>145</v>
      </c>
      <c r="E142" s="202" t="s">
        <v>256</v>
      </c>
      <c r="F142" s="203" t="s">
        <v>257</v>
      </c>
      <c r="G142" s="204" t="s">
        <v>181</v>
      </c>
      <c r="H142" s="205">
        <v>4.5979999999999999</v>
      </c>
      <c r="I142" s="206"/>
      <c r="J142" s="207">
        <f>ROUND(I142*H142,2)</f>
        <v>0</v>
      </c>
      <c r="K142" s="203" t="s">
        <v>149</v>
      </c>
      <c r="L142" s="61"/>
      <c r="M142" s="208" t="s">
        <v>78</v>
      </c>
      <c r="N142" s="209" t="s">
        <v>50</v>
      </c>
      <c r="O142" s="42"/>
      <c r="P142" s="210">
        <f>O142*H142</f>
        <v>0</v>
      </c>
      <c r="Q142" s="210">
        <v>0</v>
      </c>
      <c r="R142" s="210">
        <f>Q142*H142</f>
        <v>0</v>
      </c>
      <c r="S142" s="210">
        <v>0</v>
      </c>
      <c r="T142" s="211">
        <f>S142*H142</f>
        <v>0</v>
      </c>
      <c r="AR142" s="23" t="s">
        <v>150</v>
      </c>
      <c r="AT142" s="23" t="s">
        <v>145</v>
      </c>
      <c r="AU142" s="23" t="s">
        <v>90</v>
      </c>
      <c r="AY142" s="23" t="s">
        <v>143</v>
      </c>
      <c r="BE142" s="212">
        <f>IF(N142="základní",J142,0)</f>
        <v>0</v>
      </c>
      <c r="BF142" s="212">
        <f>IF(N142="snížená",J142,0)</f>
        <v>0</v>
      </c>
      <c r="BG142" s="212">
        <f>IF(N142="zákl. přenesená",J142,0)</f>
        <v>0</v>
      </c>
      <c r="BH142" s="212">
        <f>IF(N142="sníž. přenesená",J142,0)</f>
        <v>0</v>
      </c>
      <c r="BI142" s="212">
        <f>IF(N142="nulová",J142,0)</f>
        <v>0</v>
      </c>
      <c r="BJ142" s="23" t="s">
        <v>88</v>
      </c>
      <c r="BK142" s="212">
        <f>ROUND(I142*H142,2)</f>
        <v>0</v>
      </c>
      <c r="BL142" s="23" t="s">
        <v>150</v>
      </c>
      <c r="BM142" s="23" t="s">
        <v>258</v>
      </c>
    </row>
    <row r="143" spans="2:65" s="1" customFormat="1" ht="67.5">
      <c r="B143" s="41"/>
      <c r="C143" s="63"/>
      <c r="D143" s="213" t="s">
        <v>152</v>
      </c>
      <c r="E143" s="63"/>
      <c r="F143" s="214" t="s">
        <v>254</v>
      </c>
      <c r="G143" s="63"/>
      <c r="H143" s="63"/>
      <c r="I143" s="172"/>
      <c r="J143" s="63"/>
      <c r="K143" s="63"/>
      <c r="L143" s="61"/>
      <c r="M143" s="227"/>
      <c r="N143" s="228"/>
      <c r="O143" s="228"/>
      <c r="P143" s="228"/>
      <c r="Q143" s="228"/>
      <c r="R143" s="228"/>
      <c r="S143" s="228"/>
      <c r="T143" s="229"/>
      <c r="AT143" s="23" t="s">
        <v>152</v>
      </c>
      <c r="AU143" s="23" t="s">
        <v>90</v>
      </c>
    </row>
    <row r="144" spans="2:65" s="1" customFormat="1" ht="6.95" customHeight="1">
      <c r="B144" s="56"/>
      <c r="C144" s="57"/>
      <c r="D144" s="57"/>
      <c r="E144" s="57"/>
      <c r="F144" s="57"/>
      <c r="G144" s="57"/>
      <c r="H144" s="57"/>
      <c r="I144" s="148"/>
      <c r="J144" s="57"/>
      <c r="K144" s="57"/>
      <c r="L144" s="61"/>
    </row>
  </sheetData>
  <sheetProtection algorithmName="SHA-512" hashValue="11Vuhhef10opgZJBLZzoybCtQAxj4ctjpZpjO02yctXbhk69CvD6zMa5pV96x1MBwGtUou8I4n3x0/lXeRe5fQ==" saltValue="tEEkKETQj7/SRFGpn6JBtm8VW7PqqX5ESQIXRKxBA+h4+EFEiQIJZYAq6oLr27aa0RNF/IQNk1qke/S7ucSRUg==" spinCount="100000" sheet="1" objects="1" scenarios="1" formatColumns="0" formatRows="0" autoFilter="0"/>
  <autoFilter ref="C79:K143"/>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350"/>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21"/>
      <c r="C1" s="121"/>
      <c r="D1" s="122" t="s">
        <v>1</v>
      </c>
      <c r="E1" s="121"/>
      <c r="F1" s="123" t="s">
        <v>110</v>
      </c>
      <c r="G1" s="321" t="s">
        <v>111</v>
      </c>
      <c r="H1" s="321"/>
      <c r="I1" s="124"/>
      <c r="J1" s="123" t="s">
        <v>112</v>
      </c>
      <c r="K1" s="122" t="s">
        <v>113</v>
      </c>
      <c r="L1" s="123" t="s">
        <v>114</v>
      </c>
      <c r="M1" s="123"/>
      <c r="N1" s="123"/>
      <c r="O1" s="123"/>
      <c r="P1" s="123"/>
      <c r="Q1" s="123"/>
      <c r="R1" s="123"/>
      <c r="S1" s="123"/>
      <c r="T1" s="12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12"/>
      <c r="M2" s="312"/>
      <c r="N2" s="312"/>
      <c r="O2" s="312"/>
      <c r="P2" s="312"/>
      <c r="Q2" s="312"/>
      <c r="R2" s="312"/>
      <c r="S2" s="312"/>
      <c r="T2" s="312"/>
      <c r="U2" s="312"/>
      <c r="V2" s="312"/>
      <c r="AT2" s="23" t="s">
        <v>93</v>
      </c>
    </row>
    <row r="3" spans="1:70" ht="6.95" customHeight="1">
      <c r="B3" s="24"/>
      <c r="C3" s="25"/>
      <c r="D3" s="25"/>
      <c r="E3" s="25"/>
      <c r="F3" s="25"/>
      <c r="G3" s="25"/>
      <c r="H3" s="25"/>
      <c r="I3" s="125"/>
      <c r="J3" s="25"/>
      <c r="K3" s="26"/>
      <c r="AT3" s="23" t="s">
        <v>90</v>
      </c>
    </row>
    <row r="4" spans="1:70" ht="36.950000000000003" customHeight="1">
      <c r="B4" s="27"/>
      <c r="C4" s="28"/>
      <c r="D4" s="29" t="s">
        <v>115</v>
      </c>
      <c r="E4" s="28"/>
      <c r="F4" s="28"/>
      <c r="G4" s="28"/>
      <c r="H4" s="28"/>
      <c r="I4" s="126"/>
      <c r="J4" s="28"/>
      <c r="K4" s="30"/>
      <c r="M4" s="31" t="s">
        <v>12</v>
      </c>
      <c r="AT4" s="23" t="s">
        <v>6</v>
      </c>
    </row>
    <row r="5" spans="1:70" ht="6.95" customHeight="1">
      <c r="B5" s="27"/>
      <c r="C5" s="28"/>
      <c r="D5" s="28"/>
      <c r="E5" s="28"/>
      <c r="F5" s="28"/>
      <c r="G5" s="28"/>
      <c r="H5" s="28"/>
      <c r="I5" s="126"/>
      <c r="J5" s="28"/>
      <c r="K5" s="30"/>
    </row>
    <row r="6" spans="1:70" ht="15">
      <c r="B6" s="27"/>
      <c r="C6" s="28"/>
      <c r="D6" s="36" t="s">
        <v>18</v>
      </c>
      <c r="E6" s="28"/>
      <c r="F6" s="28"/>
      <c r="G6" s="28"/>
      <c r="H6" s="28"/>
      <c r="I6" s="126"/>
      <c r="J6" s="28"/>
      <c r="K6" s="30"/>
    </row>
    <row r="7" spans="1:70" ht="16.5" customHeight="1">
      <c r="B7" s="27"/>
      <c r="C7" s="28"/>
      <c r="D7" s="28"/>
      <c r="E7" s="313" t="str">
        <f>'Rekapitulace stavby'!K6</f>
        <v>II/124 Hostišov Jiřetice Hranice Okresu</v>
      </c>
      <c r="F7" s="314"/>
      <c r="G7" s="314"/>
      <c r="H7" s="314"/>
      <c r="I7" s="126"/>
      <c r="J7" s="28"/>
      <c r="K7" s="30"/>
    </row>
    <row r="8" spans="1:70" s="1" customFormat="1" ht="15">
      <c r="B8" s="41"/>
      <c r="C8" s="42"/>
      <c r="D8" s="36" t="s">
        <v>116</v>
      </c>
      <c r="E8" s="42"/>
      <c r="F8" s="42"/>
      <c r="G8" s="42"/>
      <c r="H8" s="42"/>
      <c r="I8" s="127"/>
      <c r="J8" s="42"/>
      <c r="K8" s="45"/>
    </row>
    <row r="9" spans="1:70" s="1" customFormat="1" ht="36.950000000000003" customHeight="1">
      <c r="B9" s="41"/>
      <c r="C9" s="42"/>
      <c r="D9" s="42"/>
      <c r="E9" s="315" t="s">
        <v>259</v>
      </c>
      <c r="F9" s="316"/>
      <c r="G9" s="316"/>
      <c r="H9" s="316"/>
      <c r="I9" s="127"/>
      <c r="J9" s="42"/>
      <c r="K9" s="45"/>
    </row>
    <row r="10" spans="1:70" s="1" customFormat="1" ht="13.5">
      <c r="B10" s="41"/>
      <c r="C10" s="42"/>
      <c r="D10" s="42"/>
      <c r="E10" s="42"/>
      <c r="F10" s="42"/>
      <c r="G10" s="42"/>
      <c r="H10" s="42"/>
      <c r="I10" s="127"/>
      <c r="J10" s="42"/>
      <c r="K10" s="45"/>
    </row>
    <row r="11" spans="1:70" s="1" customFormat="1" ht="14.45" customHeight="1">
      <c r="B11" s="41"/>
      <c r="C11" s="42"/>
      <c r="D11" s="36" t="s">
        <v>20</v>
      </c>
      <c r="E11" s="42"/>
      <c r="F11" s="34" t="s">
        <v>21</v>
      </c>
      <c r="G11" s="42"/>
      <c r="H11" s="42"/>
      <c r="I11" s="128" t="s">
        <v>22</v>
      </c>
      <c r="J11" s="34" t="s">
        <v>78</v>
      </c>
      <c r="K11" s="45"/>
    </row>
    <row r="12" spans="1:70" s="1" customFormat="1" ht="14.45" customHeight="1">
      <c r="B12" s="41"/>
      <c r="C12" s="42"/>
      <c r="D12" s="36" t="s">
        <v>24</v>
      </c>
      <c r="E12" s="42"/>
      <c r="F12" s="34" t="s">
        <v>25</v>
      </c>
      <c r="G12" s="42"/>
      <c r="H12" s="42"/>
      <c r="I12" s="128" t="s">
        <v>26</v>
      </c>
      <c r="J12" s="129" t="str">
        <f>'Rekapitulace stavby'!AN8</f>
        <v>27.10.2017</v>
      </c>
      <c r="K12" s="45"/>
    </row>
    <row r="13" spans="1:70" s="1" customFormat="1" ht="10.9" customHeight="1">
      <c r="B13" s="41"/>
      <c r="C13" s="42"/>
      <c r="D13" s="42"/>
      <c r="E13" s="42"/>
      <c r="F13" s="42"/>
      <c r="G13" s="42"/>
      <c r="H13" s="42"/>
      <c r="I13" s="127"/>
      <c r="J13" s="42"/>
      <c r="K13" s="45"/>
    </row>
    <row r="14" spans="1:70" s="1" customFormat="1" ht="14.45" customHeight="1">
      <c r="B14" s="41"/>
      <c r="C14" s="42"/>
      <c r="D14" s="36" t="s">
        <v>30</v>
      </c>
      <c r="E14" s="42"/>
      <c r="F14" s="42"/>
      <c r="G14" s="42"/>
      <c r="H14" s="42"/>
      <c r="I14" s="128" t="s">
        <v>31</v>
      </c>
      <c r="J14" s="34" t="s">
        <v>32</v>
      </c>
      <c r="K14" s="45"/>
    </row>
    <row r="15" spans="1:70" s="1" customFormat="1" ht="18" customHeight="1">
      <c r="B15" s="41"/>
      <c r="C15" s="42"/>
      <c r="D15" s="42"/>
      <c r="E15" s="34" t="s">
        <v>33</v>
      </c>
      <c r="F15" s="42"/>
      <c r="G15" s="42"/>
      <c r="H15" s="42"/>
      <c r="I15" s="128" t="s">
        <v>34</v>
      </c>
      <c r="J15" s="34" t="s">
        <v>35</v>
      </c>
      <c r="K15" s="45"/>
    </row>
    <row r="16" spans="1:70" s="1" customFormat="1" ht="6.95" customHeight="1">
      <c r="B16" s="41"/>
      <c r="C16" s="42"/>
      <c r="D16" s="42"/>
      <c r="E16" s="42"/>
      <c r="F16" s="42"/>
      <c r="G16" s="42"/>
      <c r="H16" s="42"/>
      <c r="I16" s="127"/>
      <c r="J16" s="42"/>
      <c r="K16" s="45"/>
    </row>
    <row r="17" spans="2:11" s="1" customFormat="1" ht="14.45" customHeight="1">
      <c r="B17" s="41"/>
      <c r="C17" s="42"/>
      <c r="D17" s="36" t="s">
        <v>36</v>
      </c>
      <c r="E17" s="42"/>
      <c r="F17" s="42"/>
      <c r="G17" s="42"/>
      <c r="H17" s="42"/>
      <c r="I17" s="128" t="s">
        <v>31</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8" t="s">
        <v>34</v>
      </c>
      <c r="J18" s="34" t="str">
        <f>IF('Rekapitulace stavby'!AN14="Vyplň údaj","",IF('Rekapitulace stavby'!AN14="","",'Rekapitulace stavby'!AN14))</f>
        <v/>
      </c>
      <c r="K18" s="45"/>
    </row>
    <row r="19" spans="2:11" s="1" customFormat="1" ht="6.95" customHeight="1">
      <c r="B19" s="41"/>
      <c r="C19" s="42"/>
      <c r="D19" s="42"/>
      <c r="E19" s="42"/>
      <c r="F19" s="42"/>
      <c r="G19" s="42"/>
      <c r="H19" s="42"/>
      <c r="I19" s="127"/>
      <c r="J19" s="42"/>
      <c r="K19" s="45"/>
    </row>
    <row r="20" spans="2:11" s="1" customFormat="1" ht="14.45" customHeight="1">
      <c r="B20" s="41"/>
      <c r="C20" s="42"/>
      <c r="D20" s="36" t="s">
        <v>38</v>
      </c>
      <c r="E20" s="42"/>
      <c r="F20" s="42"/>
      <c r="G20" s="42"/>
      <c r="H20" s="42"/>
      <c r="I20" s="128" t="s">
        <v>31</v>
      </c>
      <c r="J20" s="34" t="s">
        <v>39</v>
      </c>
      <c r="K20" s="45"/>
    </row>
    <row r="21" spans="2:11" s="1" customFormat="1" ht="18" customHeight="1">
      <c r="B21" s="41"/>
      <c r="C21" s="42"/>
      <c r="D21" s="42"/>
      <c r="E21" s="34" t="s">
        <v>40</v>
      </c>
      <c r="F21" s="42"/>
      <c r="G21" s="42"/>
      <c r="H21" s="42"/>
      <c r="I21" s="128" t="s">
        <v>34</v>
      </c>
      <c r="J21" s="34" t="s">
        <v>41</v>
      </c>
      <c r="K21" s="45"/>
    </row>
    <row r="22" spans="2:11" s="1" customFormat="1" ht="6.95" customHeight="1">
      <c r="B22" s="41"/>
      <c r="C22" s="42"/>
      <c r="D22" s="42"/>
      <c r="E22" s="42"/>
      <c r="F22" s="42"/>
      <c r="G22" s="42"/>
      <c r="H22" s="42"/>
      <c r="I22" s="127"/>
      <c r="J22" s="42"/>
      <c r="K22" s="45"/>
    </row>
    <row r="23" spans="2:11" s="1" customFormat="1" ht="14.45" customHeight="1">
      <c r="B23" s="41"/>
      <c r="C23" s="42"/>
      <c r="D23" s="36" t="s">
        <v>43</v>
      </c>
      <c r="E23" s="42"/>
      <c r="F23" s="42"/>
      <c r="G23" s="42"/>
      <c r="H23" s="42"/>
      <c r="I23" s="127"/>
      <c r="J23" s="42"/>
      <c r="K23" s="45"/>
    </row>
    <row r="24" spans="2:11" s="7" customFormat="1" ht="71.25" customHeight="1">
      <c r="B24" s="130"/>
      <c r="C24" s="131"/>
      <c r="D24" s="131"/>
      <c r="E24" s="278" t="s">
        <v>44</v>
      </c>
      <c r="F24" s="278"/>
      <c r="G24" s="278"/>
      <c r="H24" s="278"/>
      <c r="I24" s="132"/>
      <c r="J24" s="131"/>
      <c r="K24" s="133"/>
    </row>
    <row r="25" spans="2:11" s="1" customFormat="1" ht="6.95" customHeight="1">
      <c r="B25" s="41"/>
      <c r="C25" s="42"/>
      <c r="D25" s="42"/>
      <c r="E25" s="42"/>
      <c r="F25" s="42"/>
      <c r="G25" s="42"/>
      <c r="H25" s="42"/>
      <c r="I25" s="127"/>
      <c r="J25" s="42"/>
      <c r="K25" s="45"/>
    </row>
    <row r="26" spans="2:11" s="1" customFormat="1" ht="6.95" customHeight="1">
      <c r="B26" s="41"/>
      <c r="C26" s="42"/>
      <c r="D26" s="85"/>
      <c r="E26" s="85"/>
      <c r="F26" s="85"/>
      <c r="G26" s="85"/>
      <c r="H26" s="85"/>
      <c r="I26" s="134"/>
      <c r="J26" s="85"/>
      <c r="K26" s="135"/>
    </row>
    <row r="27" spans="2:11" s="1" customFormat="1" ht="25.35" customHeight="1">
      <c r="B27" s="41"/>
      <c r="C27" s="42"/>
      <c r="D27" s="136" t="s">
        <v>45</v>
      </c>
      <c r="E27" s="42"/>
      <c r="F27" s="42"/>
      <c r="G27" s="42"/>
      <c r="H27" s="42"/>
      <c r="I27" s="127"/>
      <c r="J27" s="137">
        <f>ROUND(J84,2)</f>
        <v>0</v>
      </c>
      <c r="K27" s="45"/>
    </row>
    <row r="28" spans="2:11" s="1" customFormat="1" ht="6.95" customHeight="1">
      <c r="B28" s="41"/>
      <c r="C28" s="42"/>
      <c r="D28" s="85"/>
      <c r="E28" s="85"/>
      <c r="F28" s="85"/>
      <c r="G28" s="85"/>
      <c r="H28" s="85"/>
      <c r="I28" s="134"/>
      <c r="J28" s="85"/>
      <c r="K28" s="135"/>
    </row>
    <row r="29" spans="2:11" s="1" customFormat="1" ht="14.45" customHeight="1">
      <c r="B29" s="41"/>
      <c r="C29" s="42"/>
      <c r="D29" s="42"/>
      <c r="E29" s="42"/>
      <c r="F29" s="46" t="s">
        <v>47</v>
      </c>
      <c r="G29" s="42"/>
      <c r="H29" s="42"/>
      <c r="I29" s="138" t="s">
        <v>46</v>
      </c>
      <c r="J29" s="46" t="s">
        <v>48</v>
      </c>
      <c r="K29" s="45"/>
    </row>
    <row r="30" spans="2:11" s="1" customFormat="1" ht="14.45" customHeight="1">
      <c r="B30" s="41"/>
      <c r="C30" s="42"/>
      <c r="D30" s="49" t="s">
        <v>49</v>
      </c>
      <c r="E30" s="49" t="s">
        <v>50</v>
      </c>
      <c r="F30" s="139">
        <f>ROUND(SUM(BE84:BE349), 2)</f>
        <v>0</v>
      </c>
      <c r="G30" s="42"/>
      <c r="H30" s="42"/>
      <c r="I30" s="140">
        <v>0.21</v>
      </c>
      <c r="J30" s="139">
        <f>ROUND(ROUND((SUM(BE84:BE349)), 2)*I30, 2)</f>
        <v>0</v>
      </c>
      <c r="K30" s="45"/>
    </row>
    <row r="31" spans="2:11" s="1" customFormat="1" ht="14.45" customHeight="1">
      <c r="B31" s="41"/>
      <c r="C31" s="42"/>
      <c r="D31" s="42"/>
      <c r="E31" s="49" t="s">
        <v>51</v>
      </c>
      <c r="F31" s="139">
        <f>ROUND(SUM(BF84:BF349), 2)</f>
        <v>0</v>
      </c>
      <c r="G31" s="42"/>
      <c r="H31" s="42"/>
      <c r="I31" s="140">
        <v>0.15</v>
      </c>
      <c r="J31" s="139">
        <f>ROUND(ROUND((SUM(BF84:BF349)), 2)*I31, 2)</f>
        <v>0</v>
      </c>
      <c r="K31" s="45"/>
    </row>
    <row r="32" spans="2:11" s="1" customFormat="1" ht="14.45" hidden="1" customHeight="1">
      <c r="B32" s="41"/>
      <c r="C32" s="42"/>
      <c r="D32" s="42"/>
      <c r="E32" s="49" t="s">
        <v>52</v>
      </c>
      <c r="F32" s="139">
        <f>ROUND(SUM(BG84:BG349), 2)</f>
        <v>0</v>
      </c>
      <c r="G32" s="42"/>
      <c r="H32" s="42"/>
      <c r="I32" s="140">
        <v>0.21</v>
      </c>
      <c r="J32" s="139">
        <v>0</v>
      </c>
      <c r="K32" s="45"/>
    </row>
    <row r="33" spans="2:11" s="1" customFormat="1" ht="14.45" hidden="1" customHeight="1">
      <c r="B33" s="41"/>
      <c r="C33" s="42"/>
      <c r="D33" s="42"/>
      <c r="E33" s="49" t="s">
        <v>53</v>
      </c>
      <c r="F33" s="139">
        <f>ROUND(SUM(BH84:BH349), 2)</f>
        <v>0</v>
      </c>
      <c r="G33" s="42"/>
      <c r="H33" s="42"/>
      <c r="I33" s="140">
        <v>0.15</v>
      </c>
      <c r="J33" s="139">
        <v>0</v>
      </c>
      <c r="K33" s="45"/>
    </row>
    <row r="34" spans="2:11" s="1" customFormat="1" ht="14.45" hidden="1" customHeight="1">
      <c r="B34" s="41"/>
      <c r="C34" s="42"/>
      <c r="D34" s="42"/>
      <c r="E34" s="49" t="s">
        <v>54</v>
      </c>
      <c r="F34" s="139">
        <f>ROUND(SUM(BI84:BI349), 2)</f>
        <v>0</v>
      </c>
      <c r="G34" s="42"/>
      <c r="H34" s="42"/>
      <c r="I34" s="140">
        <v>0</v>
      </c>
      <c r="J34" s="139">
        <v>0</v>
      </c>
      <c r="K34" s="45"/>
    </row>
    <row r="35" spans="2:11" s="1" customFormat="1" ht="6.95" customHeight="1">
      <c r="B35" s="41"/>
      <c r="C35" s="42"/>
      <c r="D35" s="42"/>
      <c r="E35" s="42"/>
      <c r="F35" s="42"/>
      <c r="G35" s="42"/>
      <c r="H35" s="42"/>
      <c r="I35" s="127"/>
      <c r="J35" s="42"/>
      <c r="K35" s="45"/>
    </row>
    <row r="36" spans="2:11" s="1" customFormat="1" ht="25.35" customHeight="1">
      <c r="B36" s="41"/>
      <c r="C36" s="141"/>
      <c r="D36" s="142" t="s">
        <v>55</v>
      </c>
      <c r="E36" s="79"/>
      <c r="F36" s="79"/>
      <c r="G36" s="143" t="s">
        <v>56</v>
      </c>
      <c r="H36" s="144" t="s">
        <v>57</v>
      </c>
      <c r="I36" s="145"/>
      <c r="J36" s="146">
        <f>SUM(J27:J34)</f>
        <v>0</v>
      </c>
      <c r="K36" s="147"/>
    </row>
    <row r="37" spans="2:11" s="1" customFormat="1" ht="14.45" customHeight="1">
      <c r="B37" s="56"/>
      <c r="C37" s="57"/>
      <c r="D37" s="57"/>
      <c r="E37" s="57"/>
      <c r="F37" s="57"/>
      <c r="G37" s="57"/>
      <c r="H37" s="57"/>
      <c r="I37" s="148"/>
      <c r="J37" s="57"/>
      <c r="K37" s="58"/>
    </row>
    <row r="41" spans="2:11" s="1" customFormat="1" ht="6.95" customHeight="1">
      <c r="B41" s="149"/>
      <c r="C41" s="150"/>
      <c r="D41" s="150"/>
      <c r="E41" s="150"/>
      <c r="F41" s="150"/>
      <c r="G41" s="150"/>
      <c r="H41" s="150"/>
      <c r="I41" s="151"/>
      <c r="J41" s="150"/>
      <c r="K41" s="152"/>
    </row>
    <row r="42" spans="2:11" s="1" customFormat="1" ht="36.950000000000003" customHeight="1">
      <c r="B42" s="41"/>
      <c r="C42" s="29" t="s">
        <v>118</v>
      </c>
      <c r="D42" s="42"/>
      <c r="E42" s="42"/>
      <c r="F42" s="42"/>
      <c r="G42" s="42"/>
      <c r="H42" s="42"/>
      <c r="I42" s="127"/>
      <c r="J42" s="42"/>
      <c r="K42" s="45"/>
    </row>
    <row r="43" spans="2:11" s="1" customFormat="1" ht="6.95" customHeight="1">
      <c r="B43" s="41"/>
      <c r="C43" s="42"/>
      <c r="D43" s="42"/>
      <c r="E43" s="42"/>
      <c r="F43" s="42"/>
      <c r="G43" s="42"/>
      <c r="H43" s="42"/>
      <c r="I43" s="127"/>
      <c r="J43" s="42"/>
      <c r="K43" s="45"/>
    </row>
    <row r="44" spans="2:11" s="1" customFormat="1" ht="14.45" customHeight="1">
      <c r="B44" s="41"/>
      <c r="C44" s="36" t="s">
        <v>18</v>
      </c>
      <c r="D44" s="42"/>
      <c r="E44" s="42"/>
      <c r="F44" s="42"/>
      <c r="G44" s="42"/>
      <c r="H44" s="42"/>
      <c r="I44" s="127"/>
      <c r="J44" s="42"/>
      <c r="K44" s="45"/>
    </row>
    <row r="45" spans="2:11" s="1" customFormat="1" ht="16.5" customHeight="1">
      <c r="B45" s="41"/>
      <c r="C45" s="42"/>
      <c r="D45" s="42"/>
      <c r="E45" s="313" t="str">
        <f>E7</f>
        <v>II/124 Hostišov Jiřetice Hranice Okresu</v>
      </c>
      <c r="F45" s="314"/>
      <c r="G45" s="314"/>
      <c r="H45" s="314"/>
      <c r="I45" s="127"/>
      <c r="J45" s="42"/>
      <c r="K45" s="45"/>
    </row>
    <row r="46" spans="2:11" s="1" customFormat="1" ht="14.45" customHeight="1">
      <c r="B46" s="41"/>
      <c r="C46" s="36" t="s">
        <v>116</v>
      </c>
      <c r="D46" s="42"/>
      <c r="E46" s="42"/>
      <c r="F46" s="42"/>
      <c r="G46" s="42"/>
      <c r="H46" s="42"/>
      <c r="I46" s="127"/>
      <c r="J46" s="42"/>
      <c r="K46" s="45"/>
    </row>
    <row r="47" spans="2:11" s="1" customFormat="1" ht="17.25" customHeight="1">
      <c r="B47" s="41"/>
      <c r="C47" s="42"/>
      <c r="D47" s="42"/>
      <c r="E47" s="315" t="str">
        <f>E9</f>
        <v>SO 101 - Hlavní trasa</v>
      </c>
      <c r="F47" s="316"/>
      <c r="G47" s="316"/>
      <c r="H47" s="316"/>
      <c r="I47" s="127"/>
      <c r="J47" s="42"/>
      <c r="K47" s="45"/>
    </row>
    <row r="48" spans="2:11" s="1" customFormat="1" ht="6.95" customHeight="1">
      <c r="B48" s="41"/>
      <c r="C48" s="42"/>
      <c r="D48" s="42"/>
      <c r="E48" s="42"/>
      <c r="F48" s="42"/>
      <c r="G48" s="42"/>
      <c r="H48" s="42"/>
      <c r="I48" s="127"/>
      <c r="J48" s="42"/>
      <c r="K48" s="45"/>
    </row>
    <row r="49" spans="2:47" s="1" customFormat="1" ht="18" customHeight="1">
      <c r="B49" s="41"/>
      <c r="C49" s="36" t="s">
        <v>24</v>
      </c>
      <c r="D49" s="42"/>
      <c r="E49" s="42"/>
      <c r="F49" s="34" t="str">
        <f>F12</f>
        <v>město Votice, městys Neustupov</v>
      </c>
      <c r="G49" s="42"/>
      <c r="H49" s="42"/>
      <c r="I49" s="128" t="s">
        <v>26</v>
      </c>
      <c r="J49" s="129" t="str">
        <f>IF(J12="","",J12)</f>
        <v>27.10.2017</v>
      </c>
      <c r="K49" s="45"/>
    </row>
    <row r="50" spans="2:47" s="1" customFormat="1" ht="6.95" customHeight="1">
      <c r="B50" s="41"/>
      <c r="C50" s="42"/>
      <c r="D50" s="42"/>
      <c r="E50" s="42"/>
      <c r="F50" s="42"/>
      <c r="G50" s="42"/>
      <c r="H50" s="42"/>
      <c r="I50" s="127"/>
      <c r="J50" s="42"/>
      <c r="K50" s="45"/>
    </row>
    <row r="51" spans="2:47" s="1" customFormat="1" ht="15">
      <c r="B51" s="41"/>
      <c r="C51" s="36" t="s">
        <v>30</v>
      </c>
      <c r="D51" s="42"/>
      <c r="E51" s="42"/>
      <c r="F51" s="34" t="str">
        <f>E15</f>
        <v>Středočeský kraj</v>
      </c>
      <c r="G51" s="42"/>
      <c r="H51" s="42"/>
      <c r="I51" s="128" t="s">
        <v>38</v>
      </c>
      <c r="J51" s="278" t="str">
        <f>E21</f>
        <v>METROPROJEKT Praha a.s.</v>
      </c>
      <c r="K51" s="45"/>
    </row>
    <row r="52" spans="2:47" s="1" customFormat="1" ht="14.45" customHeight="1">
      <c r="B52" s="41"/>
      <c r="C52" s="36" t="s">
        <v>36</v>
      </c>
      <c r="D52" s="42"/>
      <c r="E52" s="42"/>
      <c r="F52" s="34" t="str">
        <f>IF(E18="","",E18)</f>
        <v/>
      </c>
      <c r="G52" s="42"/>
      <c r="H52" s="42"/>
      <c r="I52" s="127"/>
      <c r="J52" s="317"/>
      <c r="K52" s="45"/>
    </row>
    <row r="53" spans="2:47" s="1" customFormat="1" ht="10.35" customHeight="1">
      <c r="B53" s="41"/>
      <c r="C53" s="42"/>
      <c r="D53" s="42"/>
      <c r="E53" s="42"/>
      <c r="F53" s="42"/>
      <c r="G53" s="42"/>
      <c r="H53" s="42"/>
      <c r="I53" s="127"/>
      <c r="J53" s="42"/>
      <c r="K53" s="45"/>
    </row>
    <row r="54" spans="2:47" s="1" customFormat="1" ht="29.25" customHeight="1">
      <c r="B54" s="41"/>
      <c r="C54" s="153" t="s">
        <v>119</v>
      </c>
      <c r="D54" s="141"/>
      <c r="E54" s="141"/>
      <c r="F54" s="141"/>
      <c r="G54" s="141"/>
      <c r="H54" s="141"/>
      <c r="I54" s="154"/>
      <c r="J54" s="155" t="s">
        <v>120</v>
      </c>
      <c r="K54" s="156"/>
    </row>
    <row r="55" spans="2:47" s="1" customFormat="1" ht="10.35" customHeight="1">
      <c r="B55" s="41"/>
      <c r="C55" s="42"/>
      <c r="D55" s="42"/>
      <c r="E55" s="42"/>
      <c r="F55" s="42"/>
      <c r="G55" s="42"/>
      <c r="H55" s="42"/>
      <c r="I55" s="127"/>
      <c r="J55" s="42"/>
      <c r="K55" s="45"/>
    </row>
    <row r="56" spans="2:47" s="1" customFormat="1" ht="29.25" customHeight="1">
      <c r="B56" s="41"/>
      <c r="C56" s="157" t="s">
        <v>121</v>
      </c>
      <c r="D56" s="42"/>
      <c r="E56" s="42"/>
      <c r="F56" s="42"/>
      <c r="G56" s="42"/>
      <c r="H56" s="42"/>
      <c r="I56" s="127"/>
      <c r="J56" s="137">
        <f>J84</f>
        <v>0</v>
      </c>
      <c r="K56" s="45"/>
      <c r="AU56" s="23" t="s">
        <v>122</v>
      </c>
    </row>
    <row r="57" spans="2:47" s="8" customFormat="1" ht="24.95" customHeight="1">
      <c r="B57" s="158"/>
      <c r="C57" s="159"/>
      <c r="D57" s="160" t="s">
        <v>123</v>
      </c>
      <c r="E57" s="161"/>
      <c r="F57" s="161"/>
      <c r="G57" s="161"/>
      <c r="H57" s="161"/>
      <c r="I57" s="162"/>
      <c r="J57" s="163">
        <f>J85</f>
        <v>0</v>
      </c>
      <c r="K57" s="164"/>
    </row>
    <row r="58" spans="2:47" s="9" customFormat="1" ht="19.899999999999999" customHeight="1">
      <c r="B58" s="165"/>
      <c r="C58" s="166"/>
      <c r="D58" s="167" t="s">
        <v>124</v>
      </c>
      <c r="E58" s="168"/>
      <c r="F58" s="168"/>
      <c r="G58" s="168"/>
      <c r="H58" s="168"/>
      <c r="I58" s="169"/>
      <c r="J58" s="170">
        <f>J86</f>
        <v>0</v>
      </c>
      <c r="K58" s="171"/>
    </row>
    <row r="59" spans="2:47" s="9" customFormat="1" ht="19.899999999999999" customHeight="1">
      <c r="B59" s="165"/>
      <c r="C59" s="166"/>
      <c r="D59" s="167" t="s">
        <v>260</v>
      </c>
      <c r="E59" s="168"/>
      <c r="F59" s="168"/>
      <c r="G59" s="168"/>
      <c r="H59" s="168"/>
      <c r="I59" s="169"/>
      <c r="J59" s="170">
        <f>J155</f>
        <v>0</v>
      </c>
      <c r="K59" s="171"/>
    </row>
    <row r="60" spans="2:47" s="9" customFormat="1" ht="19.899999999999999" customHeight="1">
      <c r="B60" s="165"/>
      <c r="C60" s="166"/>
      <c r="D60" s="167" t="s">
        <v>261</v>
      </c>
      <c r="E60" s="168"/>
      <c r="F60" s="168"/>
      <c r="G60" s="168"/>
      <c r="H60" s="168"/>
      <c r="I60" s="169"/>
      <c r="J60" s="170">
        <f>J268</f>
        <v>0</v>
      </c>
      <c r="K60" s="171"/>
    </row>
    <row r="61" spans="2:47" s="9" customFormat="1" ht="19.899999999999999" customHeight="1">
      <c r="B61" s="165"/>
      <c r="C61" s="166"/>
      <c r="D61" s="167" t="s">
        <v>262</v>
      </c>
      <c r="E61" s="168"/>
      <c r="F61" s="168"/>
      <c r="G61" s="168"/>
      <c r="H61" s="168"/>
      <c r="I61" s="169"/>
      <c r="J61" s="170">
        <f>J278</f>
        <v>0</v>
      </c>
      <c r="K61" s="171"/>
    </row>
    <row r="62" spans="2:47" s="9" customFormat="1" ht="19.899999999999999" customHeight="1">
      <c r="B62" s="165"/>
      <c r="C62" s="166"/>
      <c r="D62" s="167" t="s">
        <v>126</v>
      </c>
      <c r="E62" s="168"/>
      <c r="F62" s="168"/>
      <c r="G62" s="168"/>
      <c r="H62" s="168"/>
      <c r="I62" s="169"/>
      <c r="J62" s="170">
        <f>J338</f>
        <v>0</v>
      </c>
      <c r="K62" s="171"/>
    </row>
    <row r="63" spans="2:47" s="8" customFormat="1" ht="24.95" customHeight="1">
      <c r="B63" s="158"/>
      <c r="C63" s="159"/>
      <c r="D63" s="160" t="s">
        <v>263</v>
      </c>
      <c r="E63" s="161"/>
      <c r="F63" s="161"/>
      <c r="G63" s="161"/>
      <c r="H63" s="161"/>
      <c r="I63" s="162"/>
      <c r="J63" s="163">
        <f>J346</f>
        <v>0</v>
      </c>
      <c r="K63" s="164"/>
    </row>
    <row r="64" spans="2:47" s="9" customFormat="1" ht="19.899999999999999" customHeight="1">
      <c r="B64" s="165"/>
      <c r="C64" s="166"/>
      <c r="D64" s="167" t="s">
        <v>264</v>
      </c>
      <c r="E64" s="168"/>
      <c r="F64" s="168"/>
      <c r="G64" s="168"/>
      <c r="H64" s="168"/>
      <c r="I64" s="169"/>
      <c r="J64" s="170">
        <f>J347</f>
        <v>0</v>
      </c>
      <c r="K64" s="171"/>
    </row>
    <row r="65" spans="2:12" s="1" customFormat="1" ht="21.75" customHeight="1">
      <c r="B65" s="41"/>
      <c r="C65" s="42"/>
      <c r="D65" s="42"/>
      <c r="E65" s="42"/>
      <c r="F65" s="42"/>
      <c r="G65" s="42"/>
      <c r="H65" s="42"/>
      <c r="I65" s="127"/>
      <c r="J65" s="42"/>
      <c r="K65" s="45"/>
    </row>
    <row r="66" spans="2:12" s="1" customFormat="1" ht="6.95" customHeight="1">
      <c r="B66" s="56"/>
      <c r="C66" s="57"/>
      <c r="D66" s="57"/>
      <c r="E66" s="57"/>
      <c r="F66" s="57"/>
      <c r="G66" s="57"/>
      <c r="H66" s="57"/>
      <c r="I66" s="148"/>
      <c r="J66" s="57"/>
      <c r="K66" s="58"/>
    </row>
    <row r="70" spans="2:12" s="1" customFormat="1" ht="6.95" customHeight="1">
      <c r="B70" s="59"/>
      <c r="C70" s="60"/>
      <c r="D70" s="60"/>
      <c r="E70" s="60"/>
      <c r="F70" s="60"/>
      <c r="G70" s="60"/>
      <c r="H70" s="60"/>
      <c r="I70" s="151"/>
      <c r="J70" s="60"/>
      <c r="K70" s="60"/>
      <c r="L70" s="61"/>
    </row>
    <row r="71" spans="2:12" s="1" customFormat="1" ht="36.950000000000003" customHeight="1">
      <c r="B71" s="41"/>
      <c r="C71" s="62" t="s">
        <v>127</v>
      </c>
      <c r="D71" s="63"/>
      <c r="E71" s="63"/>
      <c r="F71" s="63"/>
      <c r="G71" s="63"/>
      <c r="H71" s="63"/>
      <c r="I71" s="172"/>
      <c r="J71" s="63"/>
      <c r="K71" s="63"/>
      <c r="L71" s="61"/>
    </row>
    <row r="72" spans="2:12" s="1" customFormat="1" ht="6.95" customHeight="1">
      <c r="B72" s="41"/>
      <c r="C72" s="63"/>
      <c r="D72" s="63"/>
      <c r="E72" s="63"/>
      <c r="F72" s="63"/>
      <c r="G72" s="63"/>
      <c r="H72" s="63"/>
      <c r="I72" s="172"/>
      <c r="J72" s="63"/>
      <c r="K72" s="63"/>
      <c r="L72" s="61"/>
    </row>
    <row r="73" spans="2:12" s="1" customFormat="1" ht="14.45" customHeight="1">
      <c r="B73" s="41"/>
      <c r="C73" s="65" t="s">
        <v>18</v>
      </c>
      <c r="D73" s="63"/>
      <c r="E73" s="63"/>
      <c r="F73" s="63"/>
      <c r="G73" s="63"/>
      <c r="H73" s="63"/>
      <c r="I73" s="172"/>
      <c r="J73" s="63"/>
      <c r="K73" s="63"/>
      <c r="L73" s="61"/>
    </row>
    <row r="74" spans="2:12" s="1" customFormat="1" ht="16.5" customHeight="1">
      <c r="B74" s="41"/>
      <c r="C74" s="63"/>
      <c r="D74" s="63"/>
      <c r="E74" s="318" t="str">
        <f>E7</f>
        <v>II/124 Hostišov Jiřetice Hranice Okresu</v>
      </c>
      <c r="F74" s="319"/>
      <c r="G74" s="319"/>
      <c r="H74" s="319"/>
      <c r="I74" s="172"/>
      <c r="J74" s="63"/>
      <c r="K74" s="63"/>
      <c r="L74" s="61"/>
    </row>
    <row r="75" spans="2:12" s="1" customFormat="1" ht="14.45" customHeight="1">
      <c r="B75" s="41"/>
      <c r="C75" s="65" t="s">
        <v>116</v>
      </c>
      <c r="D75" s="63"/>
      <c r="E75" s="63"/>
      <c r="F75" s="63"/>
      <c r="G75" s="63"/>
      <c r="H75" s="63"/>
      <c r="I75" s="172"/>
      <c r="J75" s="63"/>
      <c r="K75" s="63"/>
      <c r="L75" s="61"/>
    </row>
    <row r="76" spans="2:12" s="1" customFormat="1" ht="17.25" customHeight="1">
      <c r="B76" s="41"/>
      <c r="C76" s="63"/>
      <c r="D76" s="63"/>
      <c r="E76" s="289" t="str">
        <f>E9</f>
        <v>SO 101 - Hlavní trasa</v>
      </c>
      <c r="F76" s="320"/>
      <c r="G76" s="320"/>
      <c r="H76" s="320"/>
      <c r="I76" s="172"/>
      <c r="J76" s="63"/>
      <c r="K76" s="63"/>
      <c r="L76" s="61"/>
    </row>
    <row r="77" spans="2:12" s="1" customFormat="1" ht="6.95" customHeight="1">
      <c r="B77" s="41"/>
      <c r="C77" s="63"/>
      <c r="D77" s="63"/>
      <c r="E77" s="63"/>
      <c r="F77" s="63"/>
      <c r="G77" s="63"/>
      <c r="H77" s="63"/>
      <c r="I77" s="172"/>
      <c r="J77" s="63"/>
      <c r="K77" s="63"/>
      <c r="L77" s="61"/>
    </row>
    <row r="78" spans="2:12" s="1" customFormat="1" ht="18" customHeight="1">
      <c r="B78" s="41"/>
      <c r="C78" s="65" t="s">
        <v>24</v>
      </c>
      <c r="D78" s="63"/>
      <c r="E78" s="63"/>
      <c r="F78" s="173" t="str">
        <f>F12</f>
        <v>město Votice, městys Neustupov</v>
      </c>
      <c r="G78" s="63"/>
      <c r="H78" s="63"/>
      <c r="I78" s="174" t="s">
        <v>26</v>
      </c>
      <c r="J78" s="73" t="str">
        <f>IF(J12="","",J12)</f>
        <v>27.10.2017</v>
      </c>
      <c r="K78" s="63"/>
      <c r="L78" s="61"/>
    </row>
    <row r="79" spans="2:12" s="1" customFormat="1" ht="6.95" customHeight="1">
      <c r="B79" s="41"/>
      <c r="C79" s="63"/>
      <c r="D79" s="63"/>
      <c r="E79" s="63"/>
      <c r="F79" s="63"/>
      <c r="G79" s="63"/>
      <c r="H79" s="63"/>
      <c r="I79" s="172"/>
      <c r="J79" s="63"/>
      <c r="K79" s="63"/>
      <c r="L79" s="61"/>
    </row>
    <row r="80" spans="2:12" s="1" customFormat="1" ht="15">
      <c r="B80" s="41"/>
      <c r="C80" s="65" t="s">
        <v>30</v>
      </c>
      <c r="D80" s="63"/>
      <c r="E80" s="63"/>
      <c r="F80" s="173" t="str">
        <f>E15</f>
        <v>Středočeský kraj</v>
      </c>
      <c r="G80" s="63"/>
      <c r="H80" s="63"/>
      <c r="I80" s="174" t="s">
        <v>38</v>
      </c>
      <c r="J80" s="173" t="str">
        <f>E21</f>
        <v>METROPROJEKT Praha a.s.</v>
      </c>
      <c r="K80" s="63"/>
      <c r="L80" s="61"/>
    </row>
    <row r="81" spans="2:65" s="1" customFormat="1" ht="14.45" customHeight="1">
      <c r="B81" s="41"/>
      <c r="C81" s="65" t="s">
        <v>36</v>
      </c>
      <c r="D81" s="63"/>
      <c r="E81" s="63"/>
      <c r="F81" s="173" t="str">
        <f>IF(E18="","",E18)</f>
        <v/>
      </c>
      <c r="G81" s="63"/>
      <c r="H81" s="63"/>
      <c r="I81" s="172"/>
      <c r="J81" s="63"/>
      <c r="K81" s="63"/>
      <c r="L81" s="61"/>
    </row>
    <row r="82" spans="2:65" s="1" customFormat="1" ht="10.35" customHeight="1">
      <c r="B82" s="41"/>
      <c r="C82" s="63"/>
      <c r="D82" s="63"/>
      <c r="E82" s="63"/>
      <c r="F82" s="63"/>
      <c r="G82" s="63"/>
      <c r="H82" s="63"/>
      <c r="I82" s="172"/>
      <c r="J82" s="63"/>
      <c r="K82" s="63"/>
      <c r="L82" s="61"/>
    </row>
    <row r="83" spans="2:65" s="10" customFormat="1" ht="29.25" customHeight="1">
      <c r="B83" s="175"/>
      <c r="C83" s="176" t="s">
        <v>128</v>
      </c>
      <c r="D83" s="177" t="s">
        <v>64</v>
      </c>
      <c r="E83" s="177" t="s">
        <v>60</v>
      </c>
      <c r="F83" s="177" t="s">
        <v>129</v>
      </c>
      <c r="G83" s="177" t="s">
        <v>130</v>
      </c>
      <c r="H83" s="177" t="s">
        <v>131</v>
      </c>
      <c r="I83" s="178" t="s">
        <v>132</v>
      </c>
      <c r="J83" s="177" t="s">
        <v>120</v>
      </c>
      <c r="K83" s="179" t="s">
        <v>133</v>
      </c>
      <c r="L83" s="180"/>
      <c r="M83" s="81" t="s">
        <v>134</v>
      </c>
      <c r="N83" s="82" t="s">
        <v>49</v>
      </c>
      <c r="O83" s="82" t="s">
        <v>135</v>
      </c>
      <c r="P83" s="82" t="s">
        <v>136</v>
      </c>
      <c r="Q83" s="82" t="s">
        <v>137</v>
      </c>
      <c r="R83" s="82" t="s">
        <v>138</v>
      </c>
      <c r="S83" s="82" t="s">
        <v>139</v>
      </c>
      <c r="T83" s="83" t="s">
        <v>140</v>
      </c>
    </row>
    <row r="84" spans="2:65" s="1" customFormat="1" ht="29.25" customHeight="1">
      <c r="B84" s="41"/>
      <c r="C84" s="87" t="s">
        <v>121</v>
      </c>
      <c r="D84" s="63"/>
      <c r="E84" s="63"/>
      <c r="F84" s="63"/>
      <c r="G84" s="63"/>
      <c r="H84" s="63"/>
      <c r="I84" s="172"/>
      <c r="J84" s="181">
        <f>BK84</f>
        <v>0</v>
      </c>
      <c r="K84" s="63"/>
      <c r="L84" s="61"/>
      <c r="M84" s="84"/>
      <c r="N84" s="85"/>
      <c r="O84" s="85"/>
      <c r="P84" s="182">
        <f>P85+P346</f>
        <v>0</v>
      </c>
      <c r="Q84" s="85"/>
      <c r="R84" s="182">
        <f>R85+R346</f>
        <v>4809.6359506999997</v>
      </c>
      <c r="S84" s="85"/>
      <c r="T84" s="183">
        <f>T85+T346</f>
        <v>12235.664900000002</v>
      </c>
      <c r="AT84" s="23" t="s">
        <v>79</v>
      </c>
      <c r="AU84" s="23" t="s">
        <v>122</v>
      </c>
      <c r="BK84" s="184">
        <f>BK85+BK346</f>
        <v>0</v>
      </c>
    </row>
    <row r="85" spans="2:65" s="11" customFormat="1" ht="37.35" customHeight="1">
      <c r="B85" s="185"/>
      <c r="C85" s="186"/>
      <c r="D85" s="187" t="s">
        <v>79</v>
      </c>
      <c r="E85" s="188" t="s">
        <v>141</v>
      </c>
      <c r="F85" s="188" t="s">
        <v>142</v>
      </c>
      <c r="G85" s="186"/>
      <c r="H85" s="186"/>
      <c r="I85" s="189"/>
      <c r="J85" s="190">
        <f>BK85</f>
        <v>0</v>
      </c>
      <c r="K85" s="186"/>
      <c r="L85" s="191"/>
      <c r="M85" s="192"/>
      <c r="N85" s="193"/>
      <c r="O85" s="193"/>
      <c r="P85" s="194">
        <f>P86+P155+P268+P278+P338</f>
        <v>0</v>
      </c>
      <c r="Q85" s="193"/>
      <c r="R85" s="194">
        <f>R86+R155+R268+R278+R338</f>
        <v>4809.6359506999997</v>
      </c>
      <c r="S85" s="193"/>
      <c r="T85" s="195">
        <f>T86+T155+T268+T278+T338</f>
        <v>12234.579100000001</v>
      </c>
      <c r="AR85" s="196" t="s">
        <v>88</v>
      </c>
      <c r="AT85" s="197" t="s">
        <v>79</v>
      </c>
      <c r="AU85" s="197" t="s">
        <v>80</v>
      </c>
      <c r="AY85" s="196" t="s">
        <v>143</v>
      </c>
      <c r="BK85" s="198">
        <f>BK86+BK155+BK268+BK278+BK338</f>
        <v>0</v>
      </c>
    </row>
    <row r="86" spans="2:65" s="11" customFormat="1" ht="19.899999999999999" customHeight="1">
      <c r="B86" s="185"/>
      <c r="C86" s="186"/>
      <c r="D86" s="187" t="s">
        <v>79</v>
      </c>
      <c r="E86" s="199" t="s">
        <v>88</v>
      </c>
      <c r="F86" s="199" t="s">
        <v>144</v>
      </c>
      <c r="G86" s="186"/>
      <c r="H86" s="186"/>
      <c r="I86" s="189"/>
      <c r="J86" s="200">
        <f>BK86</f>
        <v>0</v>
      </c>
      <c r="K86" s="186"/>
      <c r="L86" s="191"/>
      <c r="M86" s="192"/>
      <c r="N86" s="193"/>
      <c r="O86" s="193"/>
      <c r="P86" s="194">
        <f>SUM(P87:P154)</f>
        <v>0</v>
      </c>
      <c r="Q86" s="193"/>
      <c r="R86" s="194">
        <f>SUM(R87:R154)</f>
        <v>1811.6607900000001</v>
      </c>
      <c r="S86" s="193"/>
      <c r="T86" s="195">
        <f>SUM(T87:T154)</f>
        <v>12161.28</v>
      </c>
      <c r="AR86" s="196" t="s">
        <v>88</v>
      </c>
      <c r="AT86" s="197" t="s">
        <v>79</v>
      </c>
      <c r="AU86" s="197" t="s">
        <v>88</v>
      </c>
      <c r="AY86" s="196" t="s">
        <v>143</v>
      </c>
      <c r="BK86" s="198">
        <f>SUM(BK87:BK154)</f>
        <v>0</v>
      </c>
    </row>
    <row r="87" spans="2:65" s="1" customFormat="1" ht="38.25" customHeight="1">
      <c r="B87" s="41"/>
      <c r="C87" s="201" t="s">
        <v>88</v>
      </c>
      <c r="D87" s="201" t="s">
        <v>145</v>
      </c>
      <c r="E87" s="202" t="s">
        <v>265</v>
      </c>
      <c r="F87" s="203" t="s">
        <v>266</v>
      </c>
      <c r="G87" s="204" t="s">
        <v>148</v>
      </c>
      <c r="H87" s="205">
        <v>34655</v>
      </c>
      <c r="I87" s="206"/>
      <c r="J87" s="207">
        <f>ROUND(I87*H87,2)</f>
        <v>0</v>
      </c>
      <c r="K87" s="203" t="s">
        <v>149</v>
      </c>
      <c r="L87" s="61"/>
      <c r="M87" s="208" t="s">
        <v>78</v>
      </c>
      <c r="N87" s="209" t="s">
        <v>50</v>
      </c>
      <c r="O87" s="42"/>
      <c r="P87" s="210">
        <f>O87*H87</f>
        <v>0</v>
      </c>
      <c r="Q87" s="210">
        <v>1.2999999999999999E-4</v>
      </c>
      <c r="R87" s="210">
        <f>Q87*H87</f>
        <v>4.5051499999999995</v>
      </c>
      <c r="S87" s="210">
        <v>0.25600000000000001</v>
      </c>
      <c r="T87" s="211">
        <f>S87*H87</f>
        <v>8871.68</v>
      </c>
      <c r="AR87" s="23" t="s">
        <v>150</v>
      </c>
      <c r="AT87" s="23" t="s">
        <v>145</v>
      </c>
      <c r="AU87" s="23" t="s">
        <v>90</v>
      </c>
      <c r="AY87" s="23" t="s">
        <v>143</v>
      </c>
      <c r="BE87" s="212">
        <f>IF(N87="základní",J87,0)</f>
        <v>0</v>
      </c>
      <c r="BF87" s="212">
        <f>IF(N87="snížená",J87,0)</f>
        <v>0</v>
      </c>
      <c r="BG87" s="212">
        <f>IF(N87="zákl. přenesená",J87,0)</f>
        <v>0</v>
      </c>
      <c r="BH87" s="212">
        <f>IF(N87="sníž. přenesená",J87,0)</f>
        <v>0</v>
      </c>
      <c r="BI87" s="212">
        <f>IF(N87="nulová",J87,0)</f>
        <v>0</v>
      </c>
      <c r="BJ87" s="23" t="s">
        <v>88</v>
      </c>
      <c r="BK87" s="212">
        <f>ROUND(I87*H87,2)</f>
        <v>0</v>
      </c>
      <c r="BL87" s="23" t="s">
        <v>150</v>
      </c>
      <c r="BM87" s="23" t="s">
        <v>267</v>
      </c>
    </row>
    <row r="88" spans="2:65" s="1" customFormat="1" ht="216">
      <c r="B88" s="41"/>
      <c r="C88" s="63"/>
      <c r="D88" s="213" t="s">
        <v>152</v>
      </c>
      <c r="E88" s="63"/>
      <c r="F88" s="214" t="s">
        <v>268</v>
      </c>
      <c r="G88" s="63"/>
      <c r="H88" s="63"/>
      <c r="I88" s="172"/>
      <c r="J88" s="63"/>
      <c r="K88" s="63"/>
      <c r="L88" s="61"/>
      <c r="M88" s="215"/>
      <c r="N88" s="42"/>
      <c r="O88" s="42"/>
      <c r="P88" s="42"/>
      <c r="Q88" s="42"/>
      <c r="R88" s="42"/>
      <c r="S88" s="42"/>
      <c r="T88" s="78"/>
      <c r="AT88" s="23" t="s">
        <v>152</v>
      </c>
      <c r="AU88" s="23" t="s">
        <v>90</v>
      </c>
    </row>
    <row r="89" spans="2:65" s="13" customFormat="1" ht="13.5">
      <c r="B89" s="230"/>
      <c r="C89" s="231"/>
      <c r="D89" s="213" t="s">
        <v>154</v>
      </c>
      <c r="E89" s="232" t="s">
        <v>78</v>
      </c>
      <c r="F89" s="233" t="s">
        <v>269</v>
      </c>
      <c r="G89" s="231"/>
      <c r="H89" s="232" t="s">
        <v>78</v>
      </c>
      <c r="I89" s="234"/>
      <c r="J89" s="231"/>
      <c r="K89" s="231"/>
      <c r="L89" s="235"/>
      <c r="M89" s="236"/>
      <c r="N89" s="237"/>
      <c r="O89" s="237"/>
      <c r="P89" s="237"/>
      <c r="Q89" s="237"/>
      <c r="R89" s="237"/>
      <c r="S89" s="237"/>
      <c r="T89" s="238"/>
      <c r="AT89" s="239" t="s">
        <v>154</v>
      </c>
      <c r="AU89" s="239" t="s">
        <v>90</v>
      </c>
      <c r="AV89" s="13" t="s">
        <v>88</v>
      </c>
      <c r="AW89" s="13" t="s">
        <v>42</v>
      </c>
      <c r="AX89" s="13" t="s">
        <v>80</v>
      </c>
      <c r="AY89" s="239" t="s">
        <v>143</v>
      </c>
    </row>
    <row r="90" spans="2:65" s="12" customFormat="1" ht="13.5">
      <c r="B90" s="216"/>
      <c r="C90" s="217"/>
      <c r="D90" s="213" t="s">
        <v>154</v>
      </c>
      <c r="E90" s="218" t="s">
        <v>78</v>
      </c>
      <c r="F90" s="219" t="s">
        <v>270</v>
      </c>
      <c r="G90" s="217"/>
      <c r="H90" s="220">
        <v>34655</v>
      </c>
      <c r="I90" s="221"/>
      <c r="J90" s="217"/>
      <c r="K90" s="217"/>
      <c r="L90" s="222"/>
      <c r="M90" s="223"/>
      <c r="N90" s="224"/>
      <c r="O90" s="224"/>
      <c r="P90" s="224"/>
      <c r="Q90" s="224"/>
      <c r="R90" s="224"/>
      <c r="S90" s="224"/>
      <c r="T90" s="225"/>
      <c r="AT90" s="226" t="s">
        <v>154</v>
      </c>
      <c r="AU90" s="226" t="s">
        <v>90</v>
      </c>
      <c r="AV90" s="12" t="s">
        <v>90</v>
      </c>
      <c r="AW90" s="12" t="s">
        <v>42</v>
      </c>
      <c r="AX90" s="12" t="s">
        <v>88</v>
      </c>
      <c r="AY90" s="226" t="s">
        <v>143</v>
      </c>
    </row>
    <row r="91" spans="2:65" s="1" customFormat="1" ht="38.25" customHeight="1">
      <c r="B91" s="41"/>
      <c r="C91" s="201" t="s">
        <v>90</v>
      </c>
      <c r="D91" s="201" t="s">
        <v>145</v>
      </c>
      <c r="E91" s="202" t="s">
        <v>271</v>
      </c>
      <c r="F91" s="203" t="s">
        <v>272</v>
      </c>
      <c r="G91" s="204" t="s">
        <v>148</v>
      </c>
      <c r="H91" s="205">
        <v>6425</v>
      </c>
      <c r="I91" s="206"/>
      <c r="J91" s="207">
        <f>ROUND(I91*H91,2)</f>
        <v>0</v>
      </c>
      <c r="K91" s="203" t="s">
        <v>149</v>
      </c>
      <c r="L91" s="61"/>
      <c r="M91" s="208" t="s">
        <v>78</v>
      </c>
      <c r="N91" s="209" t="s">
        <v>50</v>
      </c>
      <c r="O91" s="42"/>
      <c r="P91" s="210">
        <f>O91*H91</f>
        <v>0</v>
      </c>
      <c r="Q91" s="210">
        <v>2.4000000000000001E-4</v>
      </c>
      <c r="R91" s="210">
        <f>Q91*H91</f>
        <v>1.542</v>
      </c>
      <c r="S91" s="210">
        <v>0.51200000000000001</v>
      </c>
      <c r="T91" s="211">
        <f>S91*H91</f>
        <v>3289.6</v>
      </c>
      <c r="AR91" s="23" t="s">
        <v>150</v>
      </c>
      <c r="AT91" s="23" t="s">
        <v>145</v>
      </c>
      <c r="AU91" s="23" t="s">
        <v>90</v>
      </c>
      <c r="AY91" s="23" t="s">
        <v>143</v>
      </c>
      <c r="BE91" s="212">
        <f>IF(N91="základní",J91,0)</f>
        <v>0</v>
      </c>
      <c r="BF91" s="212">
        <f>IF(N91="snížená",J91,0)</f>
        <v>0</v>
      </c>
      <c r="BG91" s="212">
        <f>IF(N91="zákl. přenesená",J91,0)</f>
        <v>0</v>
      </c>
      <c r="BH91" s="212">
        <f>IF(N91="sníž. přenesená",J91,0)</f>
        <v>0</v>
      </c>
      <c r="BI91" s="212">
        <f>IF(N91="nulová",J91,0)</f>
        <v>0</v>
      </c>
      <c r="BJ91" s="23" t="s">
        <v>88</v>
      </c>
      <c r="BK91" s="212">
        <f>ROUND(I91*H91,2)</f>
        <v>0</v>
      </c>
      <c r="BL91" s="23" t="s">
        <v>150</v>
      </c>
      <c r="BM91" s="23" t="s">
        <v>273</v>
      </c>
    </row>
    <row r="92" spans="2:65" s="1" customFormat="1" ht="216">
      <c r="B92" s="41"/>
      <c r="C92" s="63"/>
      <c r="D92" s="213" t="s">
        <v>152</v>
      </c>
      <c r="E92" s="63"/>
      <c r="F92" s="214" t="s">
        <v>268</v>
      </c>
      <c r="G92" s="63"/>
      <c r="H92" s="63"/>
      <c r="I92" s="172"/>
      <c r="J92" s="63"/>
      <c r="K92" s="63"/>
      <c r="L92" s="61"/>
      <c r="M92" s="215"/>
      <c r="N92" s="42"/>
      <c r="O92" s="42"/>
      <c r="P92" s="42"/>
      <c r="Q92" s="42"/>
      <c r="R92" s="42"/>
      <c r="S92" s="42"/>
      <c r="T92" s="78"/>
      <c r="AT92" s="23" t="s">
        <v>152</v>
      </c>
      <c r="AU92" s="23" t="s">
        <v>90</v>
      </c>
    </row>
    <row r="93" spans="2:65" s="13" customFormat="1" ht="13.5">
      <c r="B93" s="230"/>
      <c r="C93" s="231"/>
      <c r="D93" s="213" t="s">
        <v>154</v>
      </c>
      <c r="E93" s="232" t="s">
        <v>78</v>
      </c>
      <c r="F93" s="233" t="s">
        <v>274</v>
      </c>
      <c r="G93" s="231"/>
      <c r="H93" s="232" t="s">
        <v>78</v>
      </c>
      <c r="I93" s="234"/>
      <c r="J93" s="231"/>
      <c r="K93" s="231"/>
      <c r="L93" s="235"/>
      <c r="M93" s="236"/>
      <c r="N93" s="237"/>
      <c r="O93" s="237"/>
      <c r="P93" s="237"/>
      <c r="Q93" s="237"/>
      <c r="R93" s="237"/>
      <c r="S93" s="237"/>
      <c r="T93" s="238"/>
      <c r="AT93" s="239" t="s">
        <v>154</v>
      </c>
      <c r="AU93" s="239" t="s">
        <v>90</v>
      </c>
      <c r="AV93" s="13" t="s">
        <v>88</v>
      </c>
      <c r="AW93" s="13" t="s">
        <v>42</v>
      </c>
      <c r="AX93" s="13" t="s">
        <v>80</v>
      </c>
      <c r="AY93" s="239" t="s">
        <v>143</v>
      </c>
    </row>
    <row r="94" spans="2:65" s="12" customFormat="1" ht="13.5">
      <c r="B94" s="216"/>
      <c r="C94" s="217"/>
      <c r="D94" s="213" t="s">
        <v>154</v>
      </c>
      <c r="E94" s="218" t="s">
        <v>78</v>
      </c>
      <c r="F94" s="219" t="s">
        <v>275</v>
      </c>
      <c r="G94" s="217"/>
      <c r="H94" s="220">
        <v>6425</v>
      </c>
      <c r="I94" s="221"/>
      <c r="J94" s="217"/>
      <c r="K94" s="217"/>
      <c r="L94" s="222"/>
      <c r="M94" s="223"/>
      <c r="N94" s="224"/>
      <c r="O94" s="224"/>
      <c r="P94" s="224"/>
      <c r="Q94" s="224"/>
      <c r="R94" s="224"/>
      <c r="S94" s="224"/>
      <c r="T94" s="225"/>
      <c r="AT94" s="226" t="s">
        <v>154</v>
      </c>
      <c r="AU94" s="226" t="s">
        <v>90</v>
      </c>
      <c r="AV94" s="12" t="s">
        <v>90</v>
      </c>
      <c r="AW94" s="12" t="s">
        <v>42</v>
      </c>
      <c r="AX94" s="12" t="s">
        <v>88</v>
      </c>
      <c r="AY94" s="226" t="s">
        <v>143</v>
      </c>
    </row>
    <row r="95" spans="2:65" s="1" customFormat="1" ht="38.25" customHeight="1">
      <c r="B95" s="41"/>
      <c r="C95" s="201" t="s">
        <v>159</v>
      </c>
      <c r="D95" s="201" t="s">
        <v>145</v>
      </c>
      <c r="E95" s="202" t="s">
        <v>276</v>
      </c>
      <c r="F95" s="203" t="s">
        <v>277</v>
      </c>
      <c r="G95" s="204" t="s">
        <v>162</v>
      </c>
      <c r="H95" s="205">
        <v>2301.15</v>
      </c>
      <c r="I95" s="206"/>
      <c r="J95" s="207">
        <f>ROUND(I95*H95,2)</f>
        <v>0</v>
      </c>
      <c r="K95" s="203" t="s">
        <v>149</v>
      </c>
      <c r="L95" s="61"/>
      <c r="M95" s="208" t="s">
        <v>78</v>
      </c>
      <c r="N95" s="209" t="s">
        <v>50</v>
      </c>
      <c r="O95" s="42"/>
      <c r="P95" s="210">
        <f>O95*H95</f>
        <v>0</v>
      </c>
      <c r="Q95" s="210">
        <v>0</v>
      </c>
      <c r="R95" s="210">
        <f>Q95*H95</f>
        <v>0</v>
      </c>
      <c r="S95" s="210">
        <v>0</v>
      </c>
      <c r="T95" s="211">
        <f>S95*H95</f>
        <v>0</v>
      </c>
      <c r="AR95" s="23" t="s">
        <v>150</v>
      </c>
      <c r="AT95" s="23" t="s">
        <v>145</v>
      </c>
      <c r="AU95" s="23" t="s">
        <v>90</v>
      </c>
      <c r="AY95" s="23" t="s">
        <v>143</v>
      </c>
      <c r="BE95" s="212">
        <f>IF(N95="základní",J95,0)</f>
        <v>0</v>
      </c>
      <c r="BF95" s="212">
        <f>IF(N95="snížená",J95,0)</f>
        <v>0</v>
      </c>
      <c r="BG95" s="212">
        <f>IF(N95="zákl. přenesená",J95,0)</f>
        <v>0</v>
      </c>
      <c r="BH95" s="212">
        <f>IF(N95="sníž. přenesená",J95,0)</f>
        <v>0</v>
      </c>
      <c r="BI95" s="212">
        <f>IF(N95="nulová",J95,0)</f>
        <v>0</v>
      </c>
      <c r="BJ95" s="23" t="s">
        <v>88</v>
      </c>
      <c r="BK95" s="212">
        <f>ROUND(I95*H95,2)</f>
        <v>0</v>
      </c>
      <c r="BL95" s="23" t="s">
        <v>150</v>
      </c>
      <c r="BM95" s="23" t="s">
        <v>278</v>
      </c>
    </row>
    <row r="96" spans="2:65" s="1" customFormat="1" ht="229.5">
      <c r="B96" s="41"/>
      <c r="C96" s="63"/>
      <c r="D96" s="213" t="s">
        <v>152</v>
      </c>
      <c r="E96" s="63"/>
      <c r="F96" s="214" t="s">
        <v>279</v>
      </c>
      <c r="G96" s="63"/>
      <c r="H96" s="63"/>
      <c r="I96" s="172"/>
      <c r="J96" s="63"/>
      <c r="K96" s="63"/>
      <c r="L96" s="61"/>
      <c r="M96" s="215"/>
      <c r="N96" s="42"/>
      <c r="O96" s="42"/>
      <c r="P96" s="42"/>
      <c r="Q96" s="42"/>
      <c r="R96" s="42"/>
      <c r="S96" s="42"/>
      <c r="T96" s="78"/>
      <c r="AT96" s="23" t="s">
        <v>152</v>
      </c>
      <c r="AU96" s="23" t="s">
        <v>90</v>
      </c>
    </row>
    <row r="97" spans="2:65" s="12" customFormat="1" ht="13.5">
      <c r="B97" s="216"/>
      <c r="C97" s="217"/>
      <c r="D97" s="213" t="s">
        <v>154</v>
      </c>
      <c r="E97" s="218" t="s">
        <v>78</v>
      </c>
      <c r="F97" s="219" t="s">
        <v>280</v>
      </c>
      <c r="G97" s="217"/>
      <c r="H97" s="220">
        <v>2301.15</v>
      </c>
      <c r="I97" s="221"/>
      <c r="J97" s="217"/>
      <c r="K97" s="217"/>
      <c r="L97" s="222"/>
      <c r="M97" s="223"/>
      <c r="N97" s="224"/>
      <c r="O97" s="224"/>
      <c r="P97" s="224"/>
      <c r="Q97" s="224"/>
      <c r="R97" s="224"/>
      <c r="S97" s="224"/>
      <c r="T97" s="225"/>
      <c r="AT97" s="226" t="s">
        <v>154</v>
      </c>
      <c r="AU97" s="226" t="s">
        <v>90</v>
      </c>
      <c r="AV97" s="12" t="s">
        <v>90</v>
      </c>
      <c r="AW97" s="12" t="s">
        <v>42</v>
      </c>
      <c r="AX97" s="12" t="s">
        <v>88</v>
      </c>
      <c r="AY97" s="226" t="s">
        <v>143</v>
      </c>
    </row>
    <row r="98" spans="2:65" s="1" customFormat="1" ht="38.25" customHeight="1">
      <c r="B98" s="41"/>
      <c r="C98" s="201" t="s">
        <v>150</v>
      </c>
      <c r="D98" s="201" t="s">
        <v>145</v>
      </c>
      <c r="E98" s="202" t="s">
        <v>281</v>
      </c>
      <c r="F98" s="203" t="s">
        <v>282</v>
      </c>
      <c r="G98" s="204" t="s">
        <v>162</v>
      </c>
      <c r="H98" s="205">
        <v>3133.5</v>
      </c>
      <c r="I98" s="206"/>
      <c r="J98" s="207">
        <f>ROUND(I98*H98,2)</f>
        <v>0</v>
      </c>
      <c r="K98" s="203" t="s">
        <v>149</v>
      </c>
      <c r="L98" s="61"/>
      <c r="M98" s="208" t="s">
        <v>78</v>
      </c>
      <c r="N98" s="209" t="s">
        <v>50</v>
      </c>
      <c r="O98" s="42"/>
      <c r="P98" s="210">
        <f>O98*H98</f>
        <v>0</v>
      </c>
      <c r="Q98" s="210">
        <v>0</v>
      </c>
      <c r="R98" s="210">
        <f>Q98*H98</f>
        <v>0</v>
      </c>
      <c r="S98" s="210">
        <v>0</v>
      </c>
      <c r="T98" s="211">
        <f>S98*H98</f>
        <v>0</v>
      </c>
      <c r="AR98" s="23" t="s">
        <v>150</v>
      </c>
      <c r="AT98" s="23" t="s">
        <v>145</v>
      </c>
      <c r="AU98" s="23" t="s">
        <v>90</v>
      </c>
      <c r="AY98" s="23" t="s">
        <v>143</v>
      </c>
      <c r="BE98" s="212">
        <f>IF(N98="základní",J98,0)</f>
        <v>0</v>
      </c>
      <c r="BF98" s="212">
        <f>IF(N98="snížená",J98,0)</f>
        <v>0</v>
      </c>
      <c r="BG98" s="212">
        <f>IF(N98="zákl. přenesená",J98,0)</f>
        <v>0</v>
      </c>
      <c r="BH98" s="212">
        <f>IF(N98="sníž. přenesená",J98,0)</f>
        <v>0</v>
      </c>
      <c r="BI98" s="212">
        <f>IF(N98="nulová",J98,0)</f>
        <v>0</v>
      </c>
      <c r="BJ98" s="23" t="s">
        <v>88</v>
      </c>
      <c r="BK98" s="212">
        <f>ROUND(I98*H98,2)</f>
        <v>0</v>
      </c>
      <c r="BL98" s="23" t="s">
        <v>150</v>
      </c>
      <c r="BM98" s="23" t="s">
        <v>283</v>
      </c>
    </row>
    <row r="99" spans="2:65" s="1" customFormat="1" ht="270">
      <c r="B99" s="41"/>
      <c r="C99" s="63"/>
      <c r="D99" s="213" t="s">
        <v>152</v>
      </c>
      <c r="E99" s="63"/>
      <c r="F99" s="214" t="s">
        <v>284</v>
      </c>
      <c r="G99" s="63"/>
      <c r="H99" s="63"/>
      <c r="I99" s="172"/>
      <c r="J99" s="63"/>
      <c r="K99" s="63"/>
      <c r="L99" s="61"/>
      <c r="M99" s="215"/>
      <c r="N99" s="42"/>
      <c r="O99" s="42"/>
      <c r="P99" s="42"/>
      <c r="Q99" s="42"/>
      <c r="R99" s="42"/>
      <c r="S99" s="42"/>
      <c r="T99" s="78"/>
      <c r="AT99" s="23" t="s">
        <v>152</v>
      </c>
      <c r="AU99" s="23" t="s">
        <v>90</v>
      </c>
    </row>
    <row r="100" spans="2:65" s="13" customFormat="1" ht="13.5">
      <c r="B100" s="230"/>
      <c r="C100" s="231"/>
      <c r="D100" s="213" t="s">
        <v>154</v>
      </c>
      <c r="E100" s="232" t="s">
        <v>78</v>
      </c>
      <c r="F100" s="233" t="s">
        <v>285</v>
      </c>
      <c r="G100" s="231"/>
      <c r="H100" s="232" t="s">
        <v>78</v>
      </c>
      <c r="I100" s="234"/>
      <c r="J100" s="231"/>
      <c r="K100" s="231"/>
      <c r="L100" s="235"/>
      <c r="M100" s="236"/>
      <c r="N100" s="237"/>
      <c r="O100" s="237"/>
      <c r="P100" s="237"/>
      <c r="Q100" s="237"/>
      <c r="R100" s="237"/>
      <c r="S100" s="237"/>
      <c r="T100" s="238"/>
      <c r="AT100" s="239" t="s">
        <v>154</v>
      </c>
      <c r="AU100" s="239" t="s">
        <v>90</v>
      </c>
      <c r="AV100" s="13" t="s">
        <v>88</v>
      </c>
      <c r="AW100" s="13" t="s">
        <v>42</v>
      </c>
      <c r="AX100" s="13" t="s">
        <v>80</v>
      </c>
      <c r="AY100" s="239" t="s">
        <v>143</v>
      </c>
    </row>
    <row r="101" spans="2:65" s="12" customFormat="1" ht="13.5">
      <c r="B101" s="216"/>
      <c r="C101" s="217"/>
      <c r="D101" s="213" t="s">
        <v>154</v>
      </c>
      <c r="E101" s="218" t="s">
        <v>78</v>
      </c>
      <c r="F101" s="219" t="s">
        <v>286</v>
      </c>
      <c r="G101" s="217"/>
      <c r="H101" s="220">
        <v>2231</v>
      </c>
      <c r="I101" s="221"/>
      <c r="J101" s="217"/>
      <c r="K101" s="217"/>
      <c r="L101" s="222"/>
      <c r="M101" s="223"/>
      <c r="N101" s="224"/>
      <c r="O101" s="224"/>
      <c r="P101" s="224"/>
      <c r="Q101" s="224"/>
      <c r="R101" s="224"/>
      <c r="S101" s="224"/>
      <c r="T101" s="225"/>
      <c r="AT101" s="226" t="s">
        <v>154</v>
      </c>
      <c r="AU101" s="226" t="s">
        <v>90</v>
      </c>
      <c r="AV101" s="12" t="s">
        <v>90</v>
      </c>
      <c r="AW101" s="12" t="s">
        <v>42</v>
      </c>
      <c r="AX101" s="12" t="s">
        <v>80</v>
      </c>
      <c r="AY101" s="226" t="s">
        <v>143</v>
      </c>
    </row>
    <row r="102" spans="2:65" s="13" customFormat="1" ht="13.5">
      <c r="B102" s="230"/>
      <c r="C102" s="231"/>
      <c r="D102" s="213" t="s">
        <v>154</v>
      </c>
      <c r="E102" s="232" t="s">
        <v>78</v>
      </c>
      <c r="F102" s="233" t="s">
        <v>287</v>
      </c>
      <c r="G102" s="231"/>
      <c r="H102" s="232" t="s">
        <v>78</v>
      </c>
      <c r="I102" s="234"/>
      <c r="J102" s="231"/>
      <c r="K102" s="231"/>
      <c r="L102" s="235"/>
      <c r="M102" s="236"/>
      <c r="N102" s="237"/>
      <c r="O102" s="237"/>
      <c r="P102" s="237"/>
      <c r="Q102" s="237"/>
      <c r="R102" s="237"/>
      <c r="S102" s="237"/>
      <c r="T102" s="238"/>
      <c r="AT102" s="239" t="s">
        <v>154</v>
      </c>
      <c r="AU102" s="239" t="s">
        <v>90</v>
      </c>
      <c r="AV102" s="13" t="s">
        <v>88</v>
      </c>
      <c r="AW102" s="13" t="s">
        <v>42</v>
      </c>
      <c r="AX102" s="13" t="s">
        <v>80</v>
      </c>
      <c r="AY102" s="239" t="s">
        <v>143</v>
      </c>
    </row>
    <row r="103" spans="2:65" s="12" customFormat="1" ht="13.5">
      <c r="B103" s="216"/>
      <c r="C103" s="217"/>
      <c r="D103" s="213" t="s">
        <v>154</v>
      </c>
      <c r="E103" s="218" t="s">
        <v>78</v>
      </c>
      <c r="F103" s="219" t="s">
        <v>288</v>
      </c>
      <c r="G103" s="217"/>
      <c r="H103" s="220">
        <v>902.5</v>
      </c>
      <c r="I103" s="221"/>
      <c r="J103" s="217"/>
      <c r="K103" s="217"/>
      <c r="L103" s="222"/>
      <c r="M103" s="223"/>
      <c r="N103" s="224"/>
      <c r="O103" s="224"/>
      <c r="P103" s="224"/>
      <c r="Q103" s="224"/>
      <c r="R103" s="224"/>
      <c r="S103" s="224"/>
      <c r="T103" s="225"/>
      <c r="AT103" s="226" t="s">
        <v>154</v>
      </c>
      <c r="AU103" s="226" t="s">
        <v>90</v>
      </c>
      <c r="AV103" s="12" t="s">
        <v>90</v>
      </c>
      <c r="AW103" s="12" t="s">
        <v>42</v>
      </c>
      <c r="AX103" s="12" t="s">
        <v>80</v>
      </c>
      <c r="AY103" s="226" t="s">
        <v>143</v>
      </c>
    </row>
    <row r="104" spans="2:65" s="14" customFormat="1" ht="13.5">
      <c r="B104" s="240"/>
      <c r="C104" s="241"/>
      <c r="D104" s="213" t="s">
        <v>154</v>
      </c>
      <c r="E104" s="242" t="s">
        <v>78</v>
      </c>
      <c r="F104" s="243" t="s">
        <v>289</v>
      </c>
      <c r="G104" s="241"/>
      <c r="H104" s="244">
        <v>3133.5</v>
      </c>
      <c r="I104" s="245"/>
      <c r="J104" s="241"/>
      <c r="K104" s="241"/>
      <c r="L104" s="246"/>
      <c r="M104" s="247"/>
      <c r="N104" s="248"/>
      <c r="O104" s="248"/>
      <c r="P104" s="248"/>
      <c r="Q104" s="248"/>
      <c r="R104" s="248"/>
      <c r="S104" s="248"/>
      <c r="T104" s="249"/>
      <c r="AT104" s="250" t="s">
        <v>154</v>
      </c>
      <c r="AU104" s="250" t="s">
        <v>90</v>
      </c>
      <c r="AV104" s="14" t="s">
        <v>150</v>
      </c>
      <c r="AW104" s="14" t="s">
        <v>42</v>
      </c>
      <c r="AX104" s="14" t="s">
        <v>88</v>
      </c>
      <c r="AY104" s="250" t="s">
        <v>143</v>
      </c>
    </row>
    <row r="105" spans="2:65" s="1" customFormat="1" ht="38.25" customHeight="1">
      <c r="B105" s="41"/>
      <c r="C105" s="201" t="s">
        <v>173</v>
      </c>
      <c r="D105" s="201" t="s">
        <v>145</v>
      </c>
      <c r="E105" s="202" t="s">
        <v>290</v>
      </c>
      <c r="F105" s="203" t="s">
        <v>291</v>
      </c>
      <c r="G105" s="204" t="s">
        <v>162</v>
      </c>
      <c r="H105" s="205">
        <v>3133.5</v>
      </c>
      <c r="I105" s="206"/>
      <c r="J105" s="207">
        <f>ROUND(I105*H105,2)</f>
        <v>0</v>
      </c>
      <c r="K105" s="203" t="s">
        <v>149</v>
      </c>
      <c r="L105" s="61"/>
      <c r="M105" s="208" t="s">
        <v>78</v>
      </c>
      <c r="N105" s="209" t="s">
        <v>50</v>
      </c>
      <c r="O105" s="42"/>
      <c r="P105" s="210">
        <f>O105*H105</f>
        <v>0</v>
      </c>
      <c r="Q105" s="210">
        <v>0</v>
      </c>
      <c r="R105" s="210">
        <f>Q105*H105</f>
        <v>0</v>
      </c>
      <c r="S105" s="210">
        <v>0</v>
      </c>
      <c r="T105" s="211">
        <f>S105*H105</f>
        <v>0</v>
      </c>
      <c r="AR105" s="23" t="s">
        <v>150</v>
      </c>
      <c r="AT105" s="23" t="s">
        <v>145</v>
      </c>
      <c r="AU105" s="23" t="s">
        <v>90</v>
      </c>
      <c r="AY105" s="23" t="s">
        <v>143</v>
      </c>
      <c r="BE105" s="212">
        <f>IF(N105="základní",J105,0)</f>
        <v>0</v>
      </c>
      <c r="BF105" s="212">
        <f>IF(N105="snížená",J105,0)</f>
        <v>0</v>
      </c>
      <c r="BG105" s="212">
        <f>IF(N105="zákl. přenesená",J105,0)</f>
        <v>0</v>
      </c>
      <c r="BH105" s="212">
        <f>IF(N105="sníž. přenesená",J105,0)</f>
        <v>0</v>
      </c>
      <c r="BI105" s="212">
        <f>IF(N105="nulová",J105,0)</f>
        <v>0</v>
      </c>
      <c r="BJ105" s="23" t="s">
        <v>88</v>
      </c>
      <c r="BK105" s="212">
        <f>ROUND(I105*H105,2)</f>
        <v>0</v>
      </c>
      <c r="BL105" s="23" t="s">
        <v>150</v>
      </c>
      <c r="BM105" s="23" t="s">
        <v>292</v>
      </c>
    </row>
    <row r="106" spans="2:65" s="1" customFormat="1" ht="270">
      <c r="B106" s="41"/>
      <c r="C106" s="63"/>
      <c r="D106" s="213" t="s">
        <v>152</v>
      </c>
      <c r="E106" s="63"/>
      <c r="F106" s="214" t="s">
        <v>284</v>
      </c>
      <c r="G106" s="63"/>
      <c r="H106" s="63"/>
      <c r="I106" s="172"/>
      <c r="J106" s="63"/>
      <c r="K106" s="63"/>
      <c r="L106" s="61"/>
      <c r="M106" s="215"/>
      <c r="N106" s="42"/>
      <c r="O106" s="42"/>
      <c r="P106" s="42"/>
      <c r="Q106" s="42"/>
      <c r="R106" s="42"/>
      <c r="S106" s="42"/>
      <c r="T106" s="78"/>
      <c r="AT106" s="23" t="s">
        <v>152</v>
      </c>
      <c r="AU106" s="23" t="s">
        <v>90</v>
      </c>
    </row>
    <row r="107" spans="2:65" s="1" customFormat="1" ht="38.25" customHeight="1">
      <c r="B107" s="41"/>
      <c r="C107" s="201" t="s">
        <v>178</v>
      </c>
      <c r="D107" s="201" t="s">
        <v>145</v>
      </c>
      <c r="E107" s="202" t="s">
        <v>168</v>
      </c>
      <c r="F107" s="203" t="s">
        <v>169</v>
      </c>
      <c r="G107" s="204" t="s">
        <v>162</v>
      </c>
      <c r="H107" s="205">
        <v>3133.5</v>
      </c>
      <c r="I107" s="206"/>
      <c r="J107" s="207">
        <f>ROUND(I107*H107,2)</f>
        <v>0</v>
      </c>
      <c r="K107" s="203" t="s">
        <v>149</v>
      </c>
      <c r="L107" s="61"/>
      <c r="M107" s="208" t="s">
        <v>78</v>
      </c>
      <c r="N107" s="209" t="s">
        <v>50</v>
      </c>
      <c r="O107" s="42"/>
      <c r="P107" s="210">
        <f>O107*H107</f>
        <v>0</v>
      </c>
      <c r="Q107" s="210">
        <v>0</v>
      </c>
      <c r="R107" s="210">
        <f>Q107*H107</f>
        <v>0</v>
      </c>
      <c r="S107" s="210">
        <v>0</v>
      </c>
      <c r="T107" s="211">
        <f>S107*H107</f>
        <v>0</v>
      </c>
      <c r="AR107" s="23" t="s">
        <v>150</v>
      </c>
      <c r="AT107" s="23" t="s">
        <v>145</v>
      </c>
      <c r="AU107" s="23" t="s">
        <v>90</v>
      </c>
      <c r="AY107" s="23" t="s">
        <v>143</v>
      </c>
      <c r="BE107" s="212">
        <f>IF(N107="základní",J107,0)</f>
        <v>0</v>
      </c>
      <c r="BF107" s="212">
        <f>IF(N107="snížená",J107,0)</f>
        <v>0</v>
      </c>
      <c r="BG107" s="212">
        <f>IF(N107="zákl. přenesená",J107,0)</f>
        <v>0</v>
      </c>
      <c r="BH107" s="212">
        <f>IF(N107="sníž. přenesená",J107,0)</f>
        <v>0</v>
      </c>
      <c r="BI107" s="212">
        <f>IF(N107="nulová",J107,0)</f>
        <v>0</v>
      </c>
      <c r="BJ107" s="23" t="s">
        <v>88</v>
      </c>
      <c r="BK107" s="212">
        <f>ROUND(I107*H107,2)</f>
        <v>0</v>
      </c>
      <c r="BL107" s="23" t="s">
        <v>150</v>
      </c>
      <c r="BM107" s="23" t="s">
        <v>293</v>
      </c>
    </row>
    <row r="108" spans="2:65" s="1" customFormat="1" ht="189">
      <c r="B108" s="41"/>
      <c r="C108" s="63"/>
      <c r="D108" s="213" t="s">
        <v>152</v>
      </c>
      <c r="E108" s="63"/>
      <c r="F108" s="214" t="s">
        <v>171</v>
      </c>
      <c r="G108" s="63"/>
      <c r="H108" s="63"/>
      <c r="I108" s="172"/>
      <c r="J108" s="63"/>
      <c r="K108" s="63"/>
      <c r="L108" s="61"/>
      <c r="M108" s="215"/>
      <c r="N108" s="42"/>
      <c r="O108" s="42"/>
      <c r="P108" s="42"/>
      <c r="Q108" s="42"/>
      <c r="R108" s="42"/>
      <c r="S108" s="42"/>
      <c r="T108" s="78"/>
      <c r="AT108" s="23" t="s">
        <v>152</v>
      </c>
      <c r="AU108" s="23" t="s">
        <v>90</v>
      </c>
    </row>
    <row r="109" spans="2:65" s="13" customFormat="1" ht="13.5">
      <c r="B109" s="230"/>
      <c r="C109" s="231"/>
      <c r="D109" s="213" t="s">
        <v>154</v>
      </c>
      <c r="E109" s="232" t="s">
        <v>78</v>
      </c>
      <c r="F109" s="233" t="s">
        <v>294</v>
      </c>
      <c r="G109" s="231"/>
      <c r="H109" s="232" t="s">
        <v>78</v>
      </c>
      <c r="I109" s="234"/>
      <c r="J109" s="231"/>
      <c r="K109" s="231"/>
      <c r="L109" s="235"/>
      <c r="M109" s="236"/>
      <c r="N109" s="237"/>
      <c r="O109" s="237"/>
      <c r="P109" s="237"/>
      <c r="Q109" s="237"/>
      <c r="R109" s="237"/>
      <c r="S109" s="237"/>
      <c r="T109" s="238"/>
      <c r="AT109" s="239" t="s">
        <v>154</v>
      </c>
      <c r="AU109" s="239" t="s">
        <v>90</v>
      </c>
      <c r="AV109" s="13" t="s">
        <v>88</v>
      </c>
      <c r="AW109" s="13" t="s">
        <v>42</v>
      </c>
      <c r="AX109" s="13" t="s">
        <v>80</v>
      </c>
      <c r="AY109" s="239" t="s">
        <v>143</v>
      </c>
    </row>
    <row r="110" spans="2:65" s="12" customFormat="1" ht="13.5">
      <c r="B110" s="216"/>
      <c r="C110" s="217"/>
      <c r="D110" s="213" t="s">
        <v>154</v>
      </c>
      <c r="E110" s="218" t="s">
        <v>78</v>
      </c>
      <c r="F110" s="219" t="s">
        <v>295</v>
      </c>
      <c r="G110" s="217"/>
      <c r="H110" s="220">
        <v>3133.5</v>
      </c>
      <c r="I110" s="221"/>
      <c r="J110" s="217"/>
      <c r="K110" s="217"/>
      <c r="L110" s="222"/>
      <c r="M110" s="223"/>
      <c r="N110" s="224"/>
      <c r="O110" s="224"/>
      <c r="P110" s="224"/>
      <c r="Q110" s="224"/>
      <c r="R110" s="224"/>
      <c r="S110" s="224"/>
      <c r="T110" s="225"/>
      <c r="AT110" s="226" t="s">
        <v>154</v>
      </c>
      <c r="AU110" s="226" t="s">
        <v>90</v>
      </c>
      <c r="AV110" s="12" t="s">
        <v>90</v>
      </c>
      <c r="AW110" s="12" t="s">
        <v>42</v>
      </c>
      <c r="AX110" s="12" t="s">
        <v>88</v>
      </c>
      <c r="AY110" s="226" t="s">
        <v>143</v>
      </c>
    </row>
    <row r="111" spans="2:65" s="1" customFormat="1" ht="51" customHeight="1">
      <c r="B111" s="41"/>
      <c r="C111" s="201" t="s">
        <v>185</v>
      </c>
      <c r="D111" s="201" t="s">
        <v>145</v>
      </c>
      <c r="E111" s="202" t="s">
        <v>174</v>
      </c>
      <c r="F111" s="203" t="s">
        <v>175</v>
      </c>
      <c r="G111" s="204" t="s">
        <v>162</v>
      </c>
      <c r="H111" s="205">
        <v>47002.5</v>
      </c>
      <c r="I111" s="206"/>
      <c r="J111" s="207">
        <f>ROUND(I111*H111,2)</f>
        <v>0</v>
      </c>
      <c r="K111" s="203" t="s">
        <v>149</v>
      </c>
      <c r="L111" s="61"/>
      <c r="M111" s="208" t="s">
        <v>78</v>
      </c>
      <c r="N111" s="209" t="s">
        <v>50</v>
      </c>
      <c r="O111" s="42"/>
      <c r="P111" s="210">
        <f>O111*H111</f>
        <v>0</v>
      </c>
      <c r="Q111" s="210">
        <v>0</v>
      </c>
      <c r="R111" s="210">
        <f>Q111*H111</f>
        <v>0</v>
      </c>
      <c r="S111" s="210">
        <v>0</v>
      </c>
      <c r="T111" s="211">
        <f>S111*H111</f>
        <v>0</v>
      </c>
      <c r="AR111" s="23" t="s">
        <v>150</v>
      </c>
      <c r="AT111" s="23" t="s">
        <v>145</v>
      </c>
      <c r="AU111" s="23" t="s">
        <v>90</v>
      </c>
      <c r="AY111" s="23" t="s">
        <v>143</v>
      </c>
      <c r="BE111" s="212">
        <f>IF(N111="základní",J111,0)</f>
        <v>0</v>
      </c>
      <c r="BF111" s="212">
        <f>IF(N111="snížená",J111,0)</f>
        <v>0</v>
      </c>
      <c r="BG111" s="212">
        <f>IF(N111="zákl. přenesená",J111,0)</f>
        <v>0</v>
      </c>
      <c r="BH111" s="212">
        <f>IF(N111="sníž. přenesená",J111,0)</f>
        <v>0</v>
      </c>
      <c r="BI111" s="212">
        <f>IF(N111="nulová",J111,0)</f>
        <v>0</v>
      </c>
      <c r="BJ111" s="23" t="s">
        <v>88</v>
      </c>
      <c r="BK111" s="212">
        <f>ROUND(I111*H111,2)</f>
        <v>0</v>
      </c>
      <c r="BL111" s="23" t="s">
        <v>150</v>
      </c>
      <c r="BM111" s="23" t="s">
        <v>296</v>
      </c>
    </row>
    <row r="112" spans="2:65" s="1" customFormat="1" ht="189">
      <c r="B112" s="41"/>
      <c r="C112" s="63"/>
      <c r="D112" s="213" t="s">
        <v>152</v>
      </c>
      <c r="E112" s="63"/>
      <c r="F112" s="214" t="s">
        <v>171</v>
      </c>
      <c r="G112" s="63"/>
      <c r="H112" s="63"/>
      <c r="I112" s="172"/>
      <c r="J112" s="63"/>
      <c r="K112" s="63"/>
      <c r="L112" s="61"/>
      <c r="M112" s="215"/>
      <c r="N112" s="42"/>
      <c r="O112" s="42"/>
      <c r="P112" s="42"/>
      <c r="Q112" s="42"/>
      <c r="R112" s="42"/>
      <c r="S112" s="42"/>
      <c r="T112" s="78"/>
      <c r="AT112" s="23" t="s">
        <v>152</v>
      </c>
      <c r="AU112" s="23" t="s">
        <v>90</v>
      </c>
    </row>
    <row r="113" spans="2:65" s="13" customFormat="1" ht="13.5">
      <c r="B113" s="230"/>
      <c r="C113" s="231"/>
      <c r="D113" s="213" t="s">
        <v>154</v>
      </c>
      <c r="E113" s="232" t="s">
        <v>78</v>
      </c>
      <c r="F113" s="233" t="s">
        <v>297</v>
      </c>
      <c r="G113" s="231"/>
      <c r="H113" s="232" t="s">
        <v>78</v>
      </c>
      <c r="I113" s="234"/>
      <c r="J113" s="231"/>
      <c r="K113" s="231"/>
      <c r="L113" s="235"/>
      <c r="M113" s="236"/>
      <c r="N113" s="237"/>
      <c r="O113" s="237"/>
      <c r="P113" s="237"/>
      <c r="Q113" s="237"/>
      <c r="R113" s="237"/>
      <c r="S113" s="237"/>
      <c r="T113" s="238"/>
      <c r="AT113" s="239" t="s">
        <v>154</v>
      </c>
      <c r="AU113" s="239" t="s">
        <v>90</v>
      </c>
      <c r="AV113" s="13" t="s">
        <v>88</v>
      </c>
      <c r="AW113" s="13" t="s">
        <v>42</v>
      </c>
      <c r="AX113" s="13" t="s">
        <v>80</v>
      </c>
      <c r="AY113" s="239" t="s">
        <v>143</v>
      </c>
    </row>
    <row r="114" spans="2:65" s="12" customFormat="1" ht="13.5">
      <c r="B114" s="216"/>
      <c r="C114" s="217"/>
      <c r="D114" s="213" t="s">
        <v>154</v>
      </c>
      <c r="E114" s="218" t="s">
        <v>78</v>
      </c>
      <c r="F114" s="219" t="s">
        <v>298</v>
      </c>
      <c r="G114" s="217"/>
      <c r="H114" s="220">
        <v>47002.5</v>
      </c>
      <c r="I114" s="221"/>
      <c r="J114" s="217"/>
      <c r="K114" s="217"/>
      <c r="L114" s="222"/>
      <c r="M114" s="223"/>
      <c r="N114" s="224"/>
      <c r="O114" s="224"/>
      <c r="P114" s="224"/>
      <c r="Q114" s="224"/>
      <c r="R114" s="224"/>
      <c r="S114" s="224"/>
      <c r="T114" s="225"/>
      <c r="AT114" s="226" t="s">
        <v>154</v>
      </c>
      <c r="AU114" s="226" t="s">
        <v>90</v>
      </c>
      <c r="AV114" s="12" t="s">
        <v>90</v>
      </c>
      <c r="AW114" s="12" t="s">
        <v>42</v>
      </c>
      <c r="AX114" s="12" t="s">
        <v>88</v>
      </c>
      <c r="AY114" s="226" t="s">
        <v>143</v>
      </c>
    </row>
    <row r="115" spans="2:65" s="1" customFormat="1" ht="51" customHeight="1">
      <c r="B115" s="41"/>
      <c r="C115" s="201" t="s">
        <v>191</v>
      </c>
      <c r="D115" s="201" t="s">
        <v>145</v>
      </c>
      <c r="E115" s="202" t="s">
        <v>299</v>
      </c>
      <c r="F115" s="203" t="s">
        <v>300</v>
      </c>
      <c r="G115" s="204" t="s">
        <v>162</v>
      </c>
      <c r="H115" s="205">
        <v>1292</v>
      </c>
      <c r="I115" s="206"/>
      <c r="J115" s="207">
        <f>ROUND(I115*H115,2)</f>
        <v>0</v>
      </c>
      <c r="K115" s="203" t="s">
        <v>149</v>
      </c>
      <c r="L115" s="61"/>
      <c r="M115" s="208" t="s">
        <v>78</v>
      </c>
      <c r="N115" s="209" t="s">
        <v>50</v>
      </c>
      <c r="O115" s="42"/>
      <c r="P115" s="210">
        <f>O115*H115</f>
        <v>0</v>
      </c>
      <c r="Q115" s="210">
        <v>0</v>
      </c>
      <c r="R115" s="210">
        <f>Q115*H115</f>
        <v>0</v>
      </c>
      <c r="S115" s="210">
        <v>0</v>
      </c>
      <c r="T115" s="211">
        <f>S115*H115</f>
        <v>0</v>
      </c>
      <c r="AR115" s="23" t="s">
        <v>150</v>
      </c>
      <c r="AT115" s="23" t="s">
        <v>145</v>
      </c>
      <c r="AU115" s="23" t="s">
        <v>90</v>
      </c>
      <c r="AY115" s="23" t="s">
        <v>143</v>
      </c>
      <c r="BE115" s="212">
        <f>IF(N115="základní",J115,0)</f>
        <v>0</v>
      </c>
      <c r="BF115" s="212">
        <f>IF(N115="snížená",J115,0)</f>
        <v>0</v>
      </c>
      <c r="BG115" s="212">
        <f>IF(N115="zákl. přenesená",J115,0)</f>
        <v>0</v>
      </c>
      <c r="BH115" s="212">
        <f>IF(N115="sníž. přenesená",J115,0)</f>
        <v>0</v>
      </c>
      <c r="BI115" s="212">
        <f>IF(N115="nulová",J115,0)</f>
        <v>0</v>
      </c>
      <c r="BJ115" s="23" t="s">
        <v>88</v>
      </c>
      <c r="BK115" s="212">
        <f>ROUND(I115*H115,2)</f>
        <v>0</v>
      </c>
      <c r="BL115" s="23" t="s">
        <v>150</v>
      </c>
      <c r="BM115" s="23" t="s">
        <v>301</v>
      </c>
    </row>
    <row r="116" spans="2:65" s="1" customFormat="1" ht="409.5">
      <c r="B116" s="41"/>
      <c r="C116" s="63"/>
      <c r="D116" s="213" t="s">
        <v>152</v>
      </c>
      <c r="E116" s="63"/>
      <c r="F116" s="214" t="s">
        <v>302</v>
      </c>
      <c r="G116" s="63"/>
      <c r="H116" s="63"/>
      <c r="I116" s="172"/>
      <c r="J116" s="63"/>
      <c r="K116" s="63"/>
      <c r="L116" s="61"/>
      <c r="M116" s="215"/>
      <c r="N116" s="42"/>
      <c r="O116" s="42"/>
      <c r="P116" s="42"/>
      <c r="Q116" s="42"/>
      <c r="R116" s="42"/>
      <c r="S116" s="42"/>
      <c r="T116" s="78"/>
      <c r="AT116" s="23" t="s">
        <v>152</v>
      </c>
      <c r="AU116" s="23" t="s">
        <v>90</v>
      </c>
    </row>
    <row r="117" spans="2:65" s="13" customFormat="1" ht="13.5">
      <c r="B117" s="230"/>
      <c r="C117" s="231"/>
      <c r="D117" s="213" t="s">
        <v>154</v>
      </c>
      <c r="E117" s="232" t="s">
        <v>78</v>
      </c>
      <c r="F117" s="233" t="s">
        <v>303</v>
      </c>
      <c r="G117" s="231"/>
      <c r="H117" s="232" t="s">
        <v>78</v>
      </c>
      <c r="I117" s="234"/>
      <c r="J117" s="231"/>
      <c r="K117" s="231"/>
      <c r="L117" s="235"/>
      <c r="M117" s="236"/>
      <c r="N117" s="237"/>
      <c r="O117" s="237"/>
      <c r="P117" s="237"/>
      <c r="Q117" s="237"/>
      <c r="R117" s="237"/>
      <c r="S117" s="237"/>
      <c r="T117" s="238"/>
      <c r="AT117" s="239" t="s">
        <v>154</v>
      </c>
      <c r="AU117" s="239" t="s">
        <v>90</v>
      </c>
      <c r="AV117" s="13" t="s">
        <v>88</v>
      </c>
      <c r="AW117" s="13" t="s">
        <v>42</v>
      </c>
      <c r="AX117" s="13" t="s">
        <v>80</v>
      </c>
      <c r="AY117" s="239" t="s">
        <v>143</v>
      </c>
    </row>
    <row r="118" spans="2:65" s="12" customFormat="1" ht="13.5">
      <c r="B118" s="216"/>
      <c r="C118" s="217"/>
      <c r="D118" s="213" t="s">
        <v>154</v>
      </c>
      <c r="E118" s="218" t="s">
        <v>78</v>
      </c>
      <c r="F118" s="219" t="s">
        <v>304</v>
      </c>
      <c r="G118" s="217"/>
      <c r="H118" s="220">
        <v>1292</v>
      </c>
      <c r="I118" s="221"/>
      <c r="J118" s="217"/>
      <c r="K118" s="217"/>
      <c r="L118" s="222"/>
      <c r="M118" s="223"/>
      <c r="N118" s="224"/>
      <c r="O118" s="224"/>
      <c r="P118" s="224"/>
      <c r="Q118" s="224"/>
      <c r="R118" s="224"/>
      <c r="S118" s="224"/>
      <c r="T118" s="225"/>
      <c r="AT118" s="226" t="s">
        <v>154</v>
      </c>
      <c r="AU118" s="226" t="s">
        <v>90</v>
      </c>
      <c r="AV118" s="12" t="s">
        <v>90</v>
      </c>
      <c r="AW118" s="12" t="s">
        <v>42</v>
      </c>
      <c r="AX118" s="12" t="s">
        <v>88</v>
      </c>
      <c r="AY118" s="226" t="s">
        <v>143</v>
      </c>
    </row>
    <row r="119" spans="2:65" s="1" customFormat="1" ht="16.5" customHeight="1">
      <c r="B119" s="41"/>
      <c r="C119" s="251" t="s">
        <v>198</v>
      </c>
      <c r="D119" s="251" t="s">
        <v>305</v>
      </c>
      <c r="E119" s="252" t="s">
        <v>306</v>
      </c>
      <c r="F119" s="253" t="s">
        <v>307</v>
      </c>
      <c r="G119" s="254" t="s">
        <v>181</v>
      </c>
      <c r="H119" s="255">
        <v>1292</v>
      </c>
      <c r="I119" s="256"/>
      <c r="J119" s="257">
        <f>ROUND(I119*H119,2)</f>
        <v>0</v>
      </c>
      <c r="K119" s="253" t="s">
        <v>149</v>
      </c>
      <c r="L119" s="258"/>
      <c r="M119" s="259" t="s">
        <v>78</v>
      </c>
      <c r="N119" s="260" t="s">
        <v>50</v>
      </c>
      <c r="O119" s="42"/>
      <c r="P119" s="210">
        <f>O119*H119</f>
        <v>0</v>
      </c>
      <c r="Q119" s="210">
        <v>0</v>
      </c>
      <c r="R119" s="210">
        <f>Q119*H119</f>
        <v>0</v>
      </c>
      <c r="S119" s="210">
        <v>0</v>
      </c>
      <c r="T119" s="211">
        <f>S119*H119</f>
        <v>0</v>
      </c>
      <c r="AR119" s="23" t="s">
        <v>191</v>
      </c>
      <c r="AT119" s="23" t="s">
        <v>305</v>
      </c>
      <c r="AU119" s="23" t="s">
        <v>90</v>
      </c>
      <c r="AY119" s="23" t="s">
        <v>143</v>
      </c>
      <c r="BE119" s="212">
        <f>IF(N119="základní",J119,0)</f>
        <v>0</v>
      </c>
      <c r="BF119" s="212">
        <f>IF(N119="snížená",J119,0)</f>
        <v>0</v>
      </c>
      <c r="BG119" s="212">
        <f>IF(N119="zákl. přenesená",J119,0)</f>
        <v>0</v>
      </c>
      <c r="BH119" s="212">
        <f>IF(N119="sníž. přenesená",J119,0)</f>
        <v>0</v>
      </c>
      <c r="BI119" s="212">
        <f>IF(N119="nulová",J119,0)</f>
        <v>0</v>
      </c>
      <c r="BJ119" s="23" t="s">
        <v>88</v>
      </c>
      <c r="BK119" s="212">
        <f>ROUND(I119*H119,2)</f>
        <v>0</v>
      </c>
      <c r="BL119" s="23" t="s">
        <v>150</v>
      </c>
      <c r="BM119" s="23" t="s">
        <v>308</v>
      </c>
    </row>
    <row r="120" spans="2:65" s="13" customFormat="1" ht="13.5">
      <c r="B120" s="230"/>
      <c r="C120" s="231"/>
      <c r="D120" s="213" t="s">
        <v>154</v>
      </c>
      <c r="E120" s="232" t="s">
        <v>78</v>
      </c>
      <c r="F120" s="233" t="s">
        <v>309</v>
      </c>
      <c r="G120" s="231"/>
      <c r="H120" s="232" t="s">
        <v>78</v>
      </c>
      <c r="I120" s="234"/>
      <c r="J120" s="231"/>
      <c r="K120" s="231"/>
      <c r="L120" s="235"/>
      <c r="M120" s="236"/>
      <c r="N120" s="237"/>
      <c r="O120" s="237"/>
      <c r="P120" s="237"/>
      <c r="Q120" s="237"/>
      <c r="R120" s="237"/>
      <c r="S120" s="237"/>
      <c r="T120" s="238"/>
      <c r="AT120" s="239" t="s">
        <v>154</v>
      </c>
      <c r="AU120" s="239" t="s">
        <v>90</v>
      </c>
      <c r="AV120" s="13" t="s">
        <v>88</v>
      </c>
      <c r="AW120" s="13" t="s">
        <v>42</v>
      </c>
      <c r="AX120" s="13" t="s">
        <v>80</v>
      </c>
      <c r="AY120" s="239" t="s">
        <v>143</v>
      </c>
    </row>
    <row r="121" spans="2:65" s="12" customFormat="1" ht="13.5">
      <c r="B121" s="216"/>
      <c r="C121" s="217"/>
      <c r="D121" s="213" t="s">
        <v>154</v>
      </c>
      <c r="E121" s="218" t="s">
        <v>78</v>
      </c>
      <c r="F121" s="219" t="s">
        <v>310</v>
      </c>
      <c r="G121" s="217"/>
      <c r="H121" s="220">
        <v>1292</v>
      </c>
      <c r="I121" s="221"/>
      <c r="J121" s="217"/>
      <c r="K121" s="217"/>
      <c r="L121" s="222"/>
      <c r="M121" s="223"/>
      <c r="N121" s="224"/>
      <c r="O121" s="224"/>
      <c r="P121" s="224"/>
      <c r="Q121" s="224"/>
      <c r="R121" s="224"/>
      <c r="S121" s="224"/>
      <c r="T121" s="225"/>
      <c r="AT121" s="226" t="s">
        <v>154</v>
      </c>
      <c r="AU121" s="226" t="s">
        <v>90</v>
      </c>
      <c r="AV121" s="12" t="s">
        <v>90</v>
      </c>
      <c r="AW121" s="12" t="s">
        <v>42</v>
      </c>
      <c r="AX121" s="12" t="s">
        <v>88</v>
      </c>
      <c r="AY121" s="226" t="s">
        <v>143</v>
      </c>
    </row>
    <row r="122" spans="2:65" s="1" customFormat="1" ht="38.25" customHeight="1">
      <c r="B122" s="41"/>
      <c r="C122" s="201" t="s">
        <v>204</v>
      </c>
      <c r="D122" s="201" t="s">
        <v>145</v>
      </c>
      <c r="E122" s="202" t="s">
        <v>311</v>
      </c>
      <c r="F122" s="203" t="s">
        <v>312</v>
      </c>
      <c r="G122" s="204" t="s">
        <v>162</v>
      </c>
      <c r="H122" s="205">
        <v>902.5</v>
      </c>
      <c r="I122" s="206"/>
      <c r="J122" s="207">
        <f>ROUND(I122*H122,2)</f>
        <v>0</v>
      </c>
      <c r="K122" s="203" t="s">
        <v>149</v>
      </c>
      <c r="L122" s="61"/>
      <c r="M122" s="208" t="s">
        <v>78</v>
      </c>
      <c r="N122" s="209" t="s">
        <v>50</v>
      </c>
      <c r="O122" s="42"/>
      <c r="P122" s="210">
        <f>O122*H122</f>
        <v>0</v>
      </c>
      <c r="Q122" s="210">
        <v>0</v>
      </c>
      <c r="R122" s="210">
        <f>Q122*H122</f>
        <v>0</v>
      </c>
      <c r="S122" s="210">
        <v>0</v>
      </c>
      <c r="T122" s="211">
        <f>S122*H122</f>
        <v>0</v>
      </c>
      <c r="AR122" s="23" t="s">
        <v>150</v>
      </c>
      <c r="AT122" s="23" t="s">
        <v>145</v>
      </c>
      <c r="AU122" s="23" t="s">
        <v>90</v>
      </c>
      <c r="AY122" s="23" t="s">
        <v>143</v>
      </c>
      <c r="BE122" s="212">
        <f>IF(N122="základní",J122,0)</f>
        <v>0</v>
      </c>
      <c r="BF122" s="212">
        <f>IF(N122="snížená",J122,0)</f>
        <v>0</v>
      </c>
      <c r="BG122" s="212">
        <f>IF(N122="zákl. přenesená",J122,0)</f>
        <v>0</v>
      </c>
      <c r="BH122" s="212">
        <f>IF(N122="sníž. přenesená",J122,0)</f>
        <v>0</v>
      </c>
      <c r="BI122" s="212">
        <f>IF(N122="nulová",J122,0)</f>
        <v>0</v>
      </c>
      <c r="BJ122" s="23" t="s">
        <v>88</v>
      </c>
      <c r="BK122" s="212">
        <f>ROUND(I122*H122,2)</f>
        <v>0</v>
      </c>
      <c r="BL122" s="23" t="s">
        <v>150</v>
      </c>
      <c r="BM122" s="23" t="s">
        <v>313</v>
      </c>
    </row>
    <row r="123" spans="2:65" s="1" customFormat="1" ht="108">
      <c r="B123" s="41"/>
      <c r="C123" s="63"/>
      <c r="D123" s="213" t="s">
        <v>152</v>
      </c>
      <c r="E123" s="63"/>
      <c r="F123" s="214" t="s">
        <v>314</v>
      </c>
      <c r="G123" s="63"/>
      <c r="H123" s="63"/>
      <c r="I123" s="172"/>
      <c r="J123" s="63"/>
      <c r="K123" s="63"/>
      <c r="L123" s="61"/>
      <c r="M123" s="215"/>
      <c r="N123" s="42"/>
      <c r="O123" s="42"/>
      <c r="P123" s="42"/>
      <c r="Q123" s="42"/>
      <c r="R123" s="42"/>
      <c r="S123" s="42"/>
      <c r="T123" s="78"/>
      <c r="AT123" s="23" t="s">
        <v>152</v>
      </c>
      <c r="AU123" s="23" t="s">
        <v>90</v>
      </c>
    </row>
    <row r="124" spans="2:65" s="13" customFormat="1" ht="13.5">
      <c r="B124" s="230"/>
      <c r="C124" s="231"/>
      <c r="D124" s="213" t="s">
        <v>154</v>
      </c>
      <c r="E124" s="232" t="s">
        <v>78</v>
      </c>
      <c r="F124" s="233" t="s">
        <v>287</v>
      </c>
      <c r="G124" s="231"/>
      <c r="H124" s="232" t="s">
        <v>78</v>
      </c>
      <c r="I124" s="234"/>
      <c r="J124" s="231"/>
      <c r="K124" s="231"/>
      <c r="L124" s="235"/>
      <c r="M124" s="236"/>
      <c r="N124" s="237"/>
      <c r="O124" s="237"/>
      <c r="P124" s="237"/>
      <c r="Q124" s="237"/>
      <c r="R124" s="237"/>
      <c r="S124" s="237"/>
      <c r="T124" s="238"/>
      <c r="AT124" s="239" t="s">
        <v>154</v>
      </c>
      <c r="AU124" s="239" t="s">
        <v>90</v>
      </c>
      <c r="AV124" s="13" t="s">
        <v>88</v>
      </c>
      <c r="AW124" s="13" t="s">
        <v>42</v>
      </c>
      <c r="AX124" s="13" t="s">
        <v>80</v>
      </c>
      <c r="AY124" s="239" t="s">
        <v>143</v>
      </c>
    </row>
    <row r="125" spans="2:65" s="12" customFormat="1" ht="13.5">
      <c r="B125" s="216"/>
      <c r="C125" s="217"/>
      <c r="D125" s="213" t="s">
        <v>154</v>
      </c>
      <c r="E125" s="218" t="s">
        <v>78</v>
      </c>
      <c r="F125" s="219" t="s">
        <v>288</v>
      </c>
      <c r="G125" s="217"/>
      <c r="H125" s="220">
        <v>902.5</v>
      </c>
      <c r="I125" s="221"/>
      <c r="J125" s="217"/>
      <c r="K125" s="217"/>
      <c r="L125" s="222"/>
      <c r="M125" s="223"/>
      <c r="N125" s="224"/>
      <c r="O125" s="224"/>
      <c r="P125" s="224"/>
      <c r="Q125" s="224"/>
      <c r="R125" s="224"/>
      <c r="S125" s="224"/>
      <c r="T125" s="225"/>
      <c r="AT125" s="226" t="s">
        <v>154</v>
      </c>
      <c r="AU125" s="226" t="s">
        <v>90</v>
      </c>
      <c r="AV125" s="12" t="s">
        <v>90</v>
      </c>
      <c r="AW125" s="12" t="s">
        <v>42</v>
      </c>
      <c r="AX125" s="12" t="s">
        <v>88</v>
      </c>
      <c r="AY125" s="226" t="s">
        <v>143</v>
      </c>
    </row>
    <row r="126" spans="2:65" s="1" customFormat="1" ht="16.5" customHeight="1">
      <c r="B126" s="41"/>
      <c r="C126" s="251" t="s">
        <v>210</v>
      </c>
      <c r="D126" s="251" t="s">
        <v>305</v>
      </c>
      <c r="E126" s="252" t="s">
        <v>315</v>
      </c>
      <c r="F126" s="253" t="s">
        <v>316</v>
      </c>
      <c r="G126" s="254" t="s">
        <v>181</v>
      </c>
      <c r="H126" s="255">
        <v>1805</v>
      </c>
      <c r="I126" s="256"/>
      <c r="J126" s="257">
        <f>ROUND(I126*H126,2)</f>
        <v>0</v>
      </c>
      <c r="K126" s="253" t="s">
        <v>149</v>
      </c>
      <c r="L126" s="258"/>
      <c r="M126" s="259" t="s">
        <v>78</v>
      </c>
      <c r="N126" s="260" t="s">
        <v>50</v>
      </c>
      <c r="O126" s="42"/>
      <c r="P126" s="210">
        <f>O126*H126</f>
        <v>0</v>
      </c>
      <c r="Q126" s="210">
        <v>1</v>
      </c>
      <c r="R126" s="210">
        <f>Q126*H126</f>
        <v>1805</v>
      </c>
      <c r="S126" s="210">
        <v>0</v>
      </c>
      <c r="T126" s="211">
        <f>S126*H126</f>
        <v>0</v>
      </c>
      <c r="AR126" s="23" t="s">
        <v>191</v>
      </c>
      <c r="AT126" s="23" t="s">
        <v>305</v>
      </c>
      <c r="AU126" s="23" t="s">
        <v>90</v>
      </c>
      <c r="AY126" s="23" t="s">
        <v>143</v>
      </c>
      <c r="BE126" s="212">
        <f>IF(N126="základní",J126,0)</f>
        <v>0</v>
      </c>
      <c r="BF126" s="212">
        <f>IF(N126="snížená",J126,0)</f>
        <v>0</v>
      </c>
      <c r="BG126" s="212">
        <f>IF(N126="zákl. přenesená",J126,0)</f>
        <v>0</v>
      </c>
      <c r="BH126" s="212">
        <f>IF(N126="sníž. přenesená",J126,0)</f>
        <v>0</v>
      </c>
      <c r="BI126" s="212">
        <f>IF(N126="nulová",J126,0)</f>
        <v>0</v>
      </c>
      <c r="BJ126" s="23" t="s">
        <v>88</v>
      </c>
      <c r="BK126" s="212">
        <f>ROUND(I126*H126,2)</f>
        <v>0</v>
      </c>
      <c r="BL126" s="23" t="s">
        <v>150</v>
      </c>
      <c r="BM126" s="23" t="s">
        <v>317</v>
      </c>
    </row>
    <row r="127" spans="2:65" s="13" customFormat="1" ht="13.5">
      <c r="B127" s="230"/>
      <c r="C127" s="231"/>
      <c r="D127" s="213" t="s">
        <v>154</v>
      </c>
      <c r="E127" s="232" t="s">
        <v>78</v>
      </c>
      <c r="F127" s="233" t="s">
        <v>287</v>
      </c>
      <c r="G127" s="231"/>
      <c r="H127" s="232" t="s">
        <v>78</v>
      </c>
      <c r="I127" s="234"/>
      <c r="J127" s="231"/>
      <c r="K127" s="231"/>
      <c r="L127" s="235"/>
      <c r="M127" s="236"/>
      <c r="N127" s="237"/>
      <c r="O127" s="237"/>
      <c r="P127" s="237"/>
      <c r="Q127" s="237"/>
      <c r="R127" s="237"/>
      <c r="S127" s="237"/>
      <c r="T127" s="238"/>
      <c r="AT127" s="239" t="s">
        <v>154</v>
      </c>
      <c r="AU127" s="239" t="s">
        <v>90</v>
      </c>
      <c r="AV127" s="13" t="s">
        <v>88</v>
      </c>
      <c r="AW127" s="13" t="s">
        <v>42</v>
      </c>
      <c r="AX127" s="13" t="s">
        <v>80</v>
      </c>
      <c r="AY127" s="239" t="s">
        <v>143</v>
      </c>
    </row>
    <row r="128" spans="2:65" s="12" customFormat="1" ht="13.5">
      <c r="B128" s="216"/>
      <c r="C128" s="217"/>
      <c r="D128" s="213" t="s">
        <v>154</v>
      </c>
      <c r="E128" s="218" t="s">
        <v>78</v>
      </c>
      <c r="F128" s="219" t="s">
        <v>318</v>
      </c>
      <c r="G128" s="217"/>
      <c r="H128" s="220">
        <v>1805</v>
      </c>
      <c r="I128" s="221"/>
      <c r="J128" s="217"/>
      <c r="K128" s="217"/>
      <c r="L128" s="222"/>
      <c r="M128" s="223"/>
      <c r="N128" s="224"/>
      <c r="O128" s="224"/>
      <c r="P128" s="224"/>
      <c r="Q128" s="224"/>
      <c r="R128" s="224"/>
      <c r="S128" s="224"/>
      <c r="T128" s="225"/>
      <c r="AT128" s="226" t="s">
        <v>154</v>
      </c>
      <c r="AU128" s="226" t="s">
        <v>90</v>
      </c>
      <c r="AV128" s="12" t="s">
        <v>90</v>
      </c>
      <c r="AW128" s="12" t="s">
        <v>42</v>
      </c>
      <c r="AX128" s="12" t="s">
        <v>88</v>
      </c>
      <c r="AY128" s="226" t="s">
        <v>143</v>
      </c>
    </row>
    <row r="129" spans="2:65" s="1" customFormat="1" ht="16.5" customHeight="1">
      <c r="B129" s="41"/>
      <c r="C129" s="201" t="s">
        <v>214</v>
      </c>
      <c r="D129" s="201" t="s">
        <v>145</v>
      </c>
      <c r="E129" s="202" t="s">
        <v>319</v>
      </c>
      <c r="F129" s="203" t="s">
        <v>320</v>
      </c>
      <c r="G129" s="204" t="s">
        <v>162</v>
      </c>
      <c r="H129" s="205">
        <v>3133.5</v>
      </c>
      <c r="I129" s="206"/>
      <c r="J129" s="207">
        <f>ROUND(I129*H129,2)</f>
        <v>0</v>
      </c>
      <c r="K129" s="203" t="s">
        <v>149</v>
      </c>
      <c r="L129" s="61"/>
      <c r="M129" s="208" t="s">
        <v>78</v>
      </c>
      <c r="N129" s="209" t="s">
        <v>50</v>
      </c>
      <c r="O129" s="42"/>
      <c r="P129" s="210">
        <f>O129*H129</f>
        <v>0</v>
      </c>
      <c r="Q129" s="210">
        <v>0</v>
      </c>
      <c r="R129" s="210">
        <f>Q129*H129</f>
        <v>0</v>
      </c>
      <c r="S129" s="210">
        <v>0</v>
      </c>
      <c r="T129" s="211">
        <f>S129*H129</f>
        <v>0</v>
      </c>
      <c r="AR129" s="23" t="s">
        <v>150</v>
      </c>
      <c r="AT129" s="23" t="s">
        <v>145</v>
      </c>
      <c r="AU129" s="23" t="s">
        <v>90</v>
      </c>
      <c r="AY129" s="23" t="s">
        <v>143</v>
      </c>
      <c r="BE129" s="212">
        <f>IF(N129="základní",J129,0)</f>
        <v>0</v>
      </c>
      <c r="BF129" s="212">
        <f>IF(N129="snížená",J129,0)</f>
        <v>0</v>
      </c>
      <c r="BG129" s="212">
        <f>IF(N129="zákl. přenesená",J129,0)</f>
        <v>0</v>
      </c>
      <c r="BH129" s="212">
        <f>IF(N129="sníž. přenesená",J129,0)</f>
        <v>0</v>
      </c>
      <c r="BI129" s="212">
        <f>IF(N129="nulová",J129,0)</f>
        <v>0</v>
      </c>
      <c r="BJ129" s="23" t="s">
        <v>88</v>
      </c>
      <c r="BK129" s="212">
        <f>ROUND(I129*H129,2)</f>
        <v>0</v>
      </c>
      <c r="BL129" s="23" t="s">
        <v>150</v>
      </c>
      <c r="BM129" s="23" t="s">
        <v>321</v>
      </c>
    </row>
    <row r="130" spans="2:65" s="1" customFormat="1" ht="297">
      <c r="B130" s="41"/>
      <c r="C130" s="63"/>
      <c r="D130" s="213" t="s">
        <v>152</v>
      </c>
      <c r="E130" s="63"/>
      <c r="F130" s="214" t="s">
        <v>183</v>
      </c>
      <c r="G130" s="63"/>
      <c r="H130" s="63"/>
      <c r="I130" s="172"/>
      <c r="J130" s="63"/>
      <c r="K130" s="63"/>
      <c r="L130" s="61"/>
      <c r="M130" s="215"/>
      <c r="N130" s="42"/>
      <c r="O130" s="42"/>
      <c r="P130" s="42"/>
      <c r="Q130" s="42"/>
      <c r="R130" s="42"/>
      <c r="S130" s="42"/>
      <c r="T130" s="78"/>
      <c r="AT130" s="23" t="s">
        <v>152</v>
      </c>
      <c r="AU130" s="23" t="s">
        <v>90</v>
      </c>
    </row>
    <row r="131" spans="2:65" s="13" customFormat="1" ht="13.5">
      <c r="B131" s="230"/>
      <c r="C131" s="231"/>
      <c r="D131" s="213" t="s">
        <v>154</v>
      </c>
      <c r="E131" s="232" t="s">
        <v>78</v>
      </c>
      <c r="F131" s="233" t="s">
        <v>294</v>
      </c>
      <c r="G131" s="231"/>
      <c r="H131" s="232" t="s">
        <v>78</v>
      </c>
      <c r="I131" s="234"/>
      <c r="J131" s="231"/>
      <c r="K131" s="231"/>
      <c r="L131" s="235"/>
      <c r="M131" s="236"/>
      <c r="N131" s="237"/>
      <c r="O131" s="237"/>
      <c r="P131" s="237"/>
      <c r="Q131" s="237"/>
      <c r="R131" s="237"/>
      <c r="S131" s="237"/>
      <c r="T131" s="238"/>
      <c r="AT131" s="239" t="s">
        <v>154</v>
      </c>
      <c r="AU131" s="239" t="s">
        <v>90</v>
      </c>
      <c r="AV131" s="13" t="s">
        <v>88</v>
      </c>
      <c r="AW131" s="13" t="s">
        <v>42</v>
      </c>
      <c r="AX131" s="13" t="s">
        <v>80</v>
      </c>
      <c r="AY131" s="239" t="s">
        <v>143</v>
      </c>
    </row>
    <row r="132" spans="2:65" s="12" customFormat="1" ht="13.5">
      <c r="B132" s="216"/>
      <c r="C132" s="217"/>
      <c r="D132" s="213" t="s">
        <v>154</v>
      </c>
      <c r="E132" s="218" t="s">
        <v>78</v>
      </c>
      <c r="F132" s="219" t="s">
        <v>295</v>
      </c>
      <c r="G132" s="217"/>
      <c r="H132" s="220">
        <v>3133.5</v>
      </c>
      <c r="I132" s="221"/>
      <c r="J132" s="217"/>
      <c r="K132" s="217"/>
      <c r="L132" s="222"/>
      <c r="M132" s="223"/>
      <c r="N132" s="224"/>
      <c r="O132" s="224"/>
      <c r="P132" s="224"/>
      <c r="Q132" s="224"/>
      <c r="R132" s="224"/>
      <c r="S132" s="224"/>
      <c r="T132" s="225"/>
      <c r="AT132" s="226" t="s">
        <v>154</v>
      </c>
      <c r="AU132" s="226" t="s">
        <v>90</v>
      </c>
      <c r="AV132" s="12" t="s">
        <v>90</v>
      </c>
      <c r="AW132" s="12" t="s">
        <v>42</v>
      </c>
      <c r="AX132" s="12" t="s">
        <v>88</v>
      </c>
      <c r="AY132" s="226" t="s">
        <v>143</v>
      </c>
    </row>
    <row r="133" spans="2:65" s="1" customFormat="1" ht="16.5" customHeight="1">
      <c r="B133" s="41"/>
      <c r="C133" s="201" t="s">
        <v>220</v>
      </c>
      <c r="D133" s="201" t="s">
        <v>145</v>
      </c>
      <c r="E133" s="202" t="s">
        <v>179</v>
      </c>
      <c r="F133" s="203" t="s">
        <v>180</v>
      </c>
      <c r="G133" s="204" t="s">
        <v>181</v>
      </c>
      <c r="H133" s="205">
        <v>6267</v>
      </c>
      <c r="I133" s="206"/>
      <c r="J133" s="207">
        <f>ROUND(I133*H133,2)</f>
        <v>0</v>
      </c>
      <c r="K133" s="203" t="s">
        <v>149</v>
      </c>
      <c r="L133" s="61"/>
      <c r="M133" s="208" t="s">
        <v>78</v>
      </c>
      <c r="N133" s="209" t="s">
        <v>50</v>
      </c>
      <c r="O133" s="42"/>
      <c r="P133" s="210">
        <f>O133*H133</f>
        <v>0</v>
      </c>
      <c r="Q133" s="210">
        <v>0</v>
      </c>
      <c r="R133" s="210">
        <f>Q133*H133</f>
        <v>0</v>
      </c>
      <c r="S133" s="210">
        <v>0</v>
      </c>
      <c r="T133" s="211">
        <f>S133*H133</f>
        <v>0</v>
      </c>
      <c r="AR133" s="23" t="s">
        <v>150</v>
      </c>
      <c r="AT133" s="23" t="s">
        <v>145</v>
      </c>
      <c r="AU133" s="23" t="s">
        <v>90</v>
      </c>
      <c r="AY133" s="23" t="s">
        <v>143</v>
      </c>
      <c r="BE133" s="212">
        <f>IF(N133="základní",J133,0)</f>
        <v>0</v>
      </c>
      <c r="BF133" s="212">
        <f>IF(N133="snížená",J133,0)</f>
        <v>0</v>
      </c>
      <c r="BG133" s="212">
        <f>IF(N133="zákl. přenesená",J133,0)</f>
        <v>0</v>
      </c>
      <c r="BH133" s="212">
        <f>IF(N133="sníž. přenesená",J133,0)</f>
        <v>0</v>
      </c>
      <c r="BI133" s="212">
        <f>IF(N133="nulová",J133,0)</f>
        <v>0</v>
      </c>
      <c r="BJ133" s="23" t="s">
        <v>88</v>
      </c>
      <c r="BK133" s="212">
        <f>ROUND(I133*H133,2)</f>
        <v>0</v>
      </c>
      <c r="BL133" s="23" t="s">
        <v>150</v>
      </c>
      <c r="BM133" s="23" t="s">
        <v>322</v>
      </c>
    </row>
    <row r="134" spans="2:65" s="1" customFormat="1" ht="297">
      <c r="B134" s="41"/>
      <c r="C134" s="63"/>
      <c r="D134" s="213" t="s">
        <v>152</v>
      </c>
      <c r="E134" s="63"/>
      <c r="F134" s="214" t="s">
        <v>183</v>
      </c>
      <c r="G134" s="63"/>
      <c r="H134" s="63"/>
      <c r="I134" s="172"/>
      <c r="J134" s="63"/>
      <c r="K134" s="63"/>
      <c r="L134" s="61"/>
      <c r="M134" s="215"/>
      <c r="N134" s="42"/>
      <c r="O134" s="42"/>
      <c r="P134" s="42"/>
      <c r="Q134" s="42"/>
      <c r="R134" s="42"/>
      <c r="S134" s="42"/>
      <c r="T134" s="78"/>
      <c r="AT134" s="23" t="s">
        <v>152</v>
      </c>
      <c r="AU134" s="23" t="s">
        <v>90</v>
      </c>
    </row>
    <row r="135" spans="2:65" s="13" customFormat="1" ht="13.5">
      <c r="B135" s="230"/>
      <c r="C135" s="231"/>
      <c r="D135" s="213" t="s">
        <v>154</v>
      </c>
      <c r="E135" s="232" t="s">
        <v>78</v>
      </c>
      <c r="F135" s="233" t="s">
        <v>294</v>
      </c>
      <c r="G135" s="231"/>
      <c r="H135" s="232" t="s">
        <v>78</v>
      </c>
      <c r="I135" s="234"/>
      <c r="J135" s="231"/>
      <c r="K135" s="231"/>
      <c r="L135" s="235"/>
      <c r="M135" s="236"/>
      <c r="N135" s="237"/>
      <c r="O135" s="237"/>
      <c r="P135" s="237"/>
      <c r="Q135" s="237"/>
      <c r="R135" s="237"/>
      <c r="S135" s="237"/>
      <c r="T135" s="238"/>
      <c r="AT135" s="239" t="s">
        <v>154</v>
      </c>
      <c r="AU135" s="239" t="s">
        <v>90</v>
      </c>
      <c r="AV135" s="13" t="s">
        <v>88</v>
      </c>
      <c r="AW135" s="13" t="s">
        <v>42</v>
      </c>
      <c r="AX135" s="13" t="s">
        <v>80</v>
      </c>
      <c r="AY135" s="239" t="s">
        <v>143</v>
      </c>
    </row>
    <row r="136" spans="2:65" s="12" customFormat="1" ht="13.5">
      <c r="B136" s="216"/>
      <c r="C136" s="217"/>
      <c r="D136" s="213" t="s">
        <v>154</v>
      </c>
      <c r="E136" s="218" t="s">
        <v>78</v>
      </c>
      <c r="F136" s="219" t="s">
        <v>323</v>
      </c>
      <c r="G136" s="217"/>
      <c r="H136" s="220">
        <v>6267</v>
      </c>
      <c r="I136" s="221"/>
      <c r="J136" s="217"/>
      <c r="K136" s="217"/>
      <c r="L136" s="222"/>
      <c r="M136" s="223"/>
      <c r="N136" s="224"/>
      <c r="O136" s="224"/>
      <c r="P136" s="224"/>
      <c r="Q136" s="224"/>
      <c r="R136" s="224"/>
      <c r="S136" s="224"/>
      <c r="T136" s="225"/>
      <c r="AT136" s="226" t="s">
        <v>154</v>
      </c>
      <c r="AU136" s="226" t="s">
        <v>90</v>
      </c>
      <c r="AV136" s="12" t="s">
        <v>90</v>
      </c>
      <c r="AW136" s="12" t="s">
        <v>42</v>
      </c>
      <c r="AX136" s="12" t="s">
        <v>88</v>
      </c>
      <c r="AY136" s="226" t="s">
        <v>143</v>
      </c>
    </row>
    <row r="137" spans="2:65" s="1" customFormat="1" ht="25.5" customHeight="1">
      <c r="B137" s="41"/>
      <c r="C137" s="201" t="s">
        <v>225</v>
      </c>
      <c r="D137" s="201" t="s">
        <v>145</v>
      </c>
      <c r="E137" s="202" t="s">
        <v>324</v>
      </c>
      <c r="F137" s="203" t="s">
        <v>325</v>
      </c>
      <c r="G137" s="204" t="s">
        <v>148</v>
      </c>
      <c r="H137" s="205">
        <v>15341</v>
      </c>
      <c r="I137" s="206"/>
      <c r="J137" s="207">
        <f>ROUND(I137*H137,2)</f>
        <v>0</v>
      </c>
      <c r="K137" s="203" t="s">
        <v>149</v>
      </c>
      <c r="L137" s="61"/>
      <c r="M137" s="208" t="s">
        <v>78</v>
      </c>
      <c r="N137" s="209" t="s">
        <v>50</v>
      </c>
      <c r="O137" s="42"/>
      <c r="P137" s="210">
        <f>O137*H137</f>
        <v>0</v>
      </c>
      <c r="Q137" s="210">
        <v>0</v>
      </c>
      <c r="R137" s="210">
        <f>Q137*H137</f>
        <v>0</v>
      </c>
      <c r="S137" s="210">
        <v>0</v>
      </c>
      <c r="T137" s="211">
        <f>S137*H137</f>
        <v>0</v>
      </c>
      <c r="AR137" s="23" t="s">
        <v>150</v>
      </c>
      <c r="AT137" s="23" t="s">
        <v>145</v>
      </c>
      <c r="AU137" s="23" t="s">
        <v>90</v>
      </c>
      <c r="AY137" s="23" t="s">
        <v>143</v>
      </c>
      <c r="BE137" s="212">
        <f>IF(N137="základní",J137,0)</f>
        <v>0</v>
      </c>
      <c r="BF137" s="212">
        <f>IF(N137="snížená",J137,0)</f>
        <v>0</v>
      </c>
      <c r="BG137" s="212">
        <f>IF(N137="zákl. přenesená",J137,0)</f>
        <v>0</v>
      </c>
      <c r="BH137" s="212">
        <f>IF(N137="sníž. přenesená",J137,0)</f>
        <v>0</v>
      </c>
      <c r="BI137" s="212">
        <f>IF(N137="nulová",J137,0)</f>
        <v>0</v>
      </c>
      <c r="BJ137" s="23" t="s">
        <v>88</v>
      </c>
      <c r="BK137" s="212">
        <f>ROUND(I137*H137,2)</f>
        <v>0</v>
      </c>
      <c r="BL137" s="23" t="s">
        <v>150</v>
      </c>
      <c r="BM137" s="23" t="s">
        <v>326</v>
      </c>
    </row>
    <row r="138" spans="2:65" s="1" customFormat="1" ht="121.5">
      <c r="B138" s="41"/>
      <c r="C138" s="63"/>
      <c r="D138" s="213" t="s">
        <v>152</v>
      </c>
      <c r="E138" s="63"/>
      <c r="F138" s="214" t="s">
        <v>327</v>
      </c>
      <c r="G138" s="63"/>
      <c r="H138" s="63"/>
      <c r="I138" s="172"/>
      <c r="J138" s="63"/>
      <c r="K138" s="63"/>
      <c r="L138" s="61"/>
      <c r="M138" s="215"/>
      <c r="N138" s="42"/>
      <c r="O138" s="42"/>
      <c r="P138" s="42"/>
      <c r="Q138" s="42"/>
      <c r="R138" s="42"/>
      <c r="S138" s="42"/>
      <c r="T138" s="78"/>
      <c r="AT138" s="23" t="s">
        <v>152</v>
      </c>
      <c r="AU138" s="23" t="s">
        <v>90</v>
      </c>
    </row>
    <row r="139" spans="2:65" s="12" customFormat="1" ht="13.5">
      <c r="B139" s="216"/>
      <c r="C139" s="217"/>
      <c r="D139" s="213" t="s">
        <v>154</v>
      </c>
      <c r="E139" s="218" t="s">
        <v>78</v>
      </c>
      <c r="F139" s="219" t="s">
        <v>328</v>
      </c>
      <c r="G139" s="217"/>
      <c r="H139" s="220">
        <v>15341</v>
      </c>
      <c r="I139" s="221"/>
      <c r="J139" s="217"/>
      <c r="K139" s="217"/>
      <c r="L139" s="222"/>
      <c r="M139" s="223"/>
      <c r="N139" s="224"/>
      <c r="O139" s="224"/>
      <c r="P139" s="224"/>
      <c r="Q139" s="224"/>
      <c r="R139" s="224"/>
      <c r="S139" s="224"/>
      <c r="T139" s="225"/>
      <c r="AT139" s="226" t="s">
        <v>154</v>
      </c>
      <c r="AU139" s="226" t="s">
        <v>90</v>
      </c>
      <c r="AV139" s="12" t="s">
        <v>90</v>
      </c>
      <c r="AW139" s="12" t="s">
        <v>42</v>
      </c>
      <c r="AX139" s="12" t="s">
        <v>88</v>
      </c>
      <c r="AY139" s="226" t="s">
        <v>143</v>
      </c>
    </row>
    <row r="140" spans="2:65" s="1" customFormat="1" ht="25.5" customHeight="1">
      <c r="B140" s="41"/>
      <c r="C140" s="201" t="s">
        <v>10</v>
      </c>
      <c r="D140" s="201" t="s">
        <v>145</v>
      </c>
      <c r="E140" s="202" t="s">
        <v>329</v>
      </c>
      <c r="F140" s="203" t="s">
        <v>330</v>
      </c>
      <c r="G140" s="204" t="s">
        <v>148</v>
      </c>
      <c r="H140" s="205">
        <v>15341</v>
      </c>
      <c r="I140" s="206"/>
      <c r="J140" s="207">
        <f>ROUND(I140*H140,2)</f>
        <v>0</v>
      </c>
      <c r="K140" s="203" t="s">
        <v>149</v>
      </c>
      <c r="L140" s="61"/>
      <c r="M140" s="208" t="s">
        <v>78</v>
      </c>
      <c r="N140" s="209" t="s">
        <v>50</v>
      </c>
      <c r="O140" s="42"/>
      <c r="P140" s="210">
        <f>O140*H140</f>
        <v>0</v>
      </c>
      <c r="Q140" s="210">
        <v>0</v>
      </c>
      <c r="R140" s="210">
        <f>Q140*H140</f>
        <v>0</v>
      </c>
      <c r="S140" s="210">
        <v>0</v>
      </c>
      <c r="T140" s="211">
        <f>S140*H140</f>
        <v>0</v>
      </c>
      <c r="AR140" s="23" t="s">
        <v>150</v>
      </c>
      <c r="AT140" s="23" t="s">
        <v>145</v>
      </c>
      <c r="AU140" s="23" t="s">
        <v>90</v>
      </c>
      <c r="AY140" s="23" t="s">
        <v>143</v>
      </c>
      <c r="BE140" s="212">
        <f>IF(N140="základní",J140,0)</f>
        <v>0</v>
      </c>
      <c r="BF140" s="212">
        <f>IF(N140="snížená",J140,0)</f>
        <v>0</v>
      </c>
      <c r="BG140" s="212">
        <f>IF(N140="zákl. přenesená",J140,0)</f>
        <v>0</v>
      </c>
      <c r="BH140" s="212">
        <f>IF(N140="sníž. přenesená",J140,0)</f>
        <v>0</v>
      </c>
      <c r="BI140" s="212">
        <f>IF(N140="nulová",J140,0)</f>
        <v>0</v>
      </c>
      <c r="BJ140" s="23" t="s">
        <v>88</v>
      </c>
      <c r="BK140" s="212">
        <f>ROUND(I140*H140,2)</f>
        <v>0</v>
      </c>
      <c r="BL140" s="23" t="s">
        <v>150</v>
      </c>
      <c r="BM140" s="23" t="s">
        <v>331</v>
      </c>
    </row>
    <row r="141" spans="2:65" s="1" customFormat="1" ht="121.5">
      <c r="B141" s="41"/>
      <c r="C141" s="63"/>
      <c r="D141" s="213" t="s">
        <v>152</v>
      </c>
      <c r="E141" s="63"/>
      <c r="F141" s="214" t="s">
        <v>332</v>
      </c>
      <c r="G141" s="63"/>
      <c r="H141" s="63"/>
      <c r="I141" s="172"/>
      <c r="J141" s="63"/>
      <c r="K141" s="63"/>
      <c r="L141" s="61"/>
      <c r="M141" s="215"/>
      <c r="N141" s="42"/>
      <c r="O141" s="42"/>
      <c r="P141" s="42"/>
      <c r="Q141" s="42"/>
      <c r="R141" s="42"/>
      <c r="S141" s="42"/>
      <c r="T141" s="78"/>
      <c r="AT141" s="23" t="s">
        <v>152</v>
      </c>
      <c r="AU141" s="23" t="s">
        <v>90</v>
      </c>
    </row>
    <row r="142" spans="2:65" s="12" customFormat="1" ht="13.5">
      <c r="B142" s="216"/>
      <c r="C142" s="217"/>
      <c r="D142" s="213" t="s">
        <v>154</v>
      </c>
      <c r="E142" s="218" t="s">
        <v>78</v>
      </c>
      <c r="F142" s="219" t="s">
        <v>333</v>
      </c>
      <c r="G142" s="217"/>
      <c r="H142" s="220">
        <v>15341</v>
      </c>
      <c r="I142" s="221"/>
      <c r="J142" s="217"/>
      <c r="K142" s="217"/>
      <c r="L142" s="222"/>
      <c r="M142" s="223"/>
      <c r="N142" s="224"/>
      <c r="O142" s="224"/>
      <c r="P142" s="224"/>
      <c r="Q142" s="224"/>
      <c r="R142" s="224"/>
      <c r="S142" s="224"/>
      <c r="T142" s="225"/>
      <c r="AT142" s="226" t="s">
        <v>154</v>
      </c>
      <c r="AU142" s="226" t="s">
        <v>90</v>
      </c>
      <c r="AV142" s="12" t="s">
        <v>90</v>
      </c>
      <c r="AW142" s="12" t="s">
        <v>42</v>
      </c>
      <c r="AX142" s="12" t="s">
        <v>88</v>
      </c>
      <c r="AY142" s="226" t="s">
        <v>143</v>
      </c>
    </row>
    <row r="143" spans="2:65" s="1" customFormat="1" ht="16.5" customHeight="1">
      <c r="B143" s="41"/>
      <c r="C143" s="251" t="s">
        <v>233</v>
      </c>
      <c r="D143" s="251" t="s">
        <v>305</v>
      </c>
      <c r="E143" s="252" t="s">
        <v>334</v>
      </c>
      <c r="F143" s="253" t="s">
        <v>335</v>
      </c>
      <c r="G143" s="254" t="s">
        <v>336</v>
      </c>
      <c r="H143" s="255">
        <v>613.64</v>
      </c>
      <c r="I143" s="256"/>
      <c r="J143" s="257">
        <f>ROUND(I143*H143,2)</f>
        <v>0</v>
      </c>
      <c r="K143" s="253" t="s">
        <v>149</v>
      </c>
      <c r="L143" s="258"/>
      <c r="M143" s="259" t="s">
        <v>78</v>
      </c>
      <c r="N143" s="260" t="s">
        <v>50</v>
      </c>
      <c r="O143" s="42"/>
      <c r="P143" s="210">
        <f>O143*H143</f>
        <v>0</v>
      </c>
      <c r="Q143" s="210">
        <v>1E-3</v>
      </c>
      <c r="R143" s="210">
        <f>Q143*H143</f>
        <v>0.61363999999999996</v>
      </c>
      <c r="S143" s="210">
        <v>0</v>
      </c>
      <c r="T143" s="211">
        <f>S143*H143</f>
        <v>0</v>
      </c>
      <c r="AR143" s="23" t="s">
        <v>191</v>
      </c>
      <c r="AT143" s="23" t="s">
        <v>305</v>
      </c>
      <c r="AU143" s="23" t="s">
        <v>90</v>
      </c>
      <c r="AY143" s="23" t="s">
        <v>143</v>
      </c>
      <c r="BE143" s="212">
        <f>IF(N143="základní",J143,0)</f>
        <v>0</v>
      </c>
      <c r="BF143" s="212">
        <f>IF(N143="snížená",J143,0)</f>
        <v>0</v>
      </c>
      <c r="BG143" s="212">
        <f>IF(N143="zákl. přenesená",J143,0)</f>
        <v>0</v>
      </c>
      <c r="BH143" s="212">
        <f>IF(N143="sníž. přenesená",J143,0)</f>
        <v>0</v>
      </c>
      <c r="BI143" s="212">
        <f>IF(N143="nulová",J143,0)</f>
        <v>0</v>
      </c>
      <c r="BJ143" s="23" t="s">
        <v>88</v>
      </c>
      <c r="BK143" s="212">
        <f>ROUND(I143*H143,2)</f>
        <v>0</v>
      </c>
      <c r="BL143" s="23" t="s">
        <v>150</v>
      </c>
      <c r="BM143" s="23" t="s">
        <v>337</v>
      </c>
    </row>
    <row r="144" spans="2:65" s="12" customFormat="1" ht="13.5">
      <c r="B144" s="216"/>
      <c r="C144" s="217"/>
      <c r="D144" s="213" t="s">
        <v>154</v>
      </c>
      <c r="E144" s="217"/>
      <c r="F144" s="219" t="s">
        <v>338</v>
      </c>
      <c r="G144" s="217"/>
      <c r="H144" s="220">
        <v>613.64</v>
      </c>
      <c r="I144" s="221"/>
      <c r="J144" s="217"/>
      <c r="K144" s="217"/>
      <c r="L144" s="222"/>
      <c r="M144" s="223"/>
      <c r="N144" s="224"/>
      <c r="O144" s="224"/>
      <c r="P144" s="224"/>
      <c r="Q144" s="224"/>
      <c r="R144" s="224"/>
      <c r="S144" s="224"/>
      <c r="T144" s="225"/>
      <c r="AT144" s="226" t="s">
        <v>154</v>
      </c>
      <c r="AU144" s="226" t="s">
        <v>90</v>
      </c>
      <c r="AV144" s="12" t="s">
        <v>90</v>
      </c>
      <c r="AW144" s="12" t="s">
        <v>6</v>
      </c>
      <c r="AX144" s="12" t="s">
        <v>88</v>
      </c>
      <c r="AY144" s="226" t="s">
        <v>143</v>
      </c>
    </row>
    <row r="145" spans="2:65" s="1" customFormat="1" ht="25.5" customHeight="1">
      <c r="B145" s="41"/>
      <c r="C145" s="201" t="s">
        <v>240</v>
      </c>
      <c r="D145" s="201" t="s">
        <v>145</v>
      </c>
      <c r="E145" s="202" t="s">
        <v>339</v>
      </c>
      <c r="F145" s="203" t="s">
        <v>340</v>
      </c>
      <c r="G145" s="204" t="s">
        <v>148</v>
      </c>
      <c r="H145" s="205">
        <v>2068</v>
      </c>
      <c r="I145" s="206"/>
      <c r="J145" s="207">
        <f>ROUND(I145*H145,2)</f>
        <v>0</v>
      </c>
      <c r="K145" s="203" t="s">
        <v>149</v>
      </c>
      <c r="L145" s="61"/>
      <c r="M145" s="208" t="s">
        <v>78</v>
      </c>
      <c r="N145" s="209" t="s">
        <v>50</v>
      </c>
      <c r="O145" s="42"/>
      <c r="P145" s="210">
        <f>O145*H145</f>
        <v>0</v>
      </c>
      <c r="Q145" s="210">
        <v>0</v>
      </c>
      <c r="R145" s="210">
        <f>Q145*H145</f>
        <v>0</v>
      </c>
      <c r="S145" s="210">
        <v>0</v>
      </c>
      <c r="T145" s="211">
        <f>S145*H145</f>
        <v>0</v>
      </c>
      <c r="AR145" s="23" t="s">
        <v>150</v>
      </c>
      <c r="AT145" s="23" t="s">
        <v>145</v>
      </c>
      <c r="AU145" s="23" t="s">
        <v>90</v>
      </c>
      <c r="AY145" s="23" t="s">
        <v>143</v>
      </c>
      <c r="BE145" s="212">
        <f>IF(N145="základní",J145,0)</f>
        <v>0</v>
      </c>
      <c r="BF145" s="212">
        <f>IF(N145="snížená",J145,0)</f>
        <v>0</v>
      </c>
      <c r="BG145" s="212">
        <f>IF(N145="zákl. přenesená",J145,0)</f>
        <v>0</v>
      </c>
      <c r="BH145" s="212">
        <f>IF(N145="sníž. přenesená",J145,0)</f>
        <v>0</v>
      </c>
      <c r="BI145" s="212">
        <f>IF(N145="nulová",J145,0)</f>
        <v>0</v>
      </c>
      <c r="BJ145" s="23" t="s">
        <v>88</v>
      </c>
      <c r="BK145" s="212">
        <f>ROUND(I145*H145,2)</f>
        <v>0</v>
      </c>
      <c r="BL145" s="23" t="s">
        <v>150</v>
      </c>
      <c r="BM145" s="23" t="s">
        <v>341</v>
      </c>
    </row>
    <row r="146" spans="2:65" s="1" customFormat="1" ht="162">
      <c r="B146" s="41"/>
      <c r="C146" s="63"/>
      <c r="D146" s="213" t="s">
        <v>152</v>
      </c>
      <c r="E146" s="63"/>
      <c r="F146" s="214" t="s">
        <v>342</v>
      </c>
      <c r="G146" s="63"/>
      <c r="H146" s="63"/>
      <c r="I146" s="172"/>
      <c r="J146" s="63"/>
      <c r="K146" s="63"/>
      <c r="L146" s="61"/>
      <c r="M146" s="215"/>
      <c r="N146" s="42"/>
      <c r="O146" s="42"/>
      <c r="P146" s="42"/>
      <c r="Q146" s="42"/>
      <c r="R146" s="42"/>
      <c r="S146" s="42"/>
      <c r="T146" s="78"/>
      <c r="AT146" s="23" t="s">
        <v>152</v>
      </c>
      <c r="AU146" s="23" t="s">
        <v>90</v>
      </c>
    </row>
    <row r="147" spans="2:65" s="13" customFormat="1" ht="13.5">
      <c r="B147" s="230"/>
      <c r="C147" s="231"/>
      <c r="D147" s="213" t="s">
        <v>154</v>
      </c>
      <c r="E147" s="232" t="s">
        <v>78</v>
      </c>
      <c r="F147" s="233" t="s">
        <v>343</v>
      </c>
      <c r="G147" s="231"/>
      <c r="H147" s="232" t="s">
        <v>78</v>
      </c>
      <c r="I147" s="234"/>
      <c r="J147" s="231"/>
      <c r="K147" s="231"/>
      <c r="L147" s="235"/>
      <c r="M147" s="236"/>
      <c r="N147" s="237"/>
      <c r="O147" s="237"/>
      <c r="P147" s="237"/>
      <c r="Q147" s="237"/>
      <c r="R147" s="237"/>
      <c r="S147" s="237"/>
      <c r="T147" s="238"/>
      <c r="AT147" s="239" t="s">
        <v>154</v>
      </c>
      <c r="AU147" s="239" t="s">
        <v>90</v>
      </c>
      <c r="AV147" s="13" t="s">
        <v>88</v>
      </c>
      <c r="AW147" s="13" t="s">
        <v>42</v>
      </c>
      <c r="AX147" s="13" t="s">
        <v>80</v>
      </c>
      <c r="AY147" s="239" t="s">
        <v>143</v>
      </c>
    </row>
    <row r="148" spans="2:65" s="12" customFormat="1" ht="13.5">
      <c r="B148" s="216"/>
      <c r="C148" s="217"/>
      <c r="D148" s="213" t="s">
        <v>154</v>
      </c>
      <c r="E148" s="218" t="s">
        <v>78</v>
      </c>
      <c r="F148" s="219" t="s">
        <v>344</v>
      </c>
      <c r="G148" s="217"/>
      <c r="H148" s="220">
        <v>2068</v>
      </c>
      <c r="I148" s="221"/>
      <c r="J148" s="217"/>
      <c r="K148" s="217"/>
      <c r="L148" s="222"/>
      <c r="M148" s="223"/>
      <c r="N148" s="224"/>
      <c r="O148" s="224"/>
      <c r="P148" s="224"/>
      <c r="Q148" s="224"/>
      <c r="R148" s="224"/>
      <c r="S148" s="224"/>
      <c r="T148" s="225"/>
      <c r="AT148" s="226" t="s">
        <v>154</v>
      </c>
      <c r="AU148" s="226" t="s">
        <v>90</v>
      </c>
      <c r="AV148" s="12" t="s">
        <v>90</v>
      </c>
      <c r="AW148" s="12" t="s">
        <v>42</v>
      </c>
      <c r="AX148" s="12" t="s">
        <v>88</v>
      </c>
      <c r="AY148" s="226" t="s">
        <v>143</v>
      </c>
    </row>
    <row r="149" spans="2:65" s="1" customFormat="1" ht="16.5" customHeight="1">
      <c r="B149" s="41"/>
      <c r="C149" s="201" t="s">
        <v>245</v>
      </c>
      <c r="D149" s="201" t="s">
        <v>145</v>
      </c>
      <c r="E149" s="202" t="s">
        <v>345</v>
      </c>
      <c r="F149" s="203" t="s">
        <v>346</v>
      </c>
      <c r="G149" s="204" t="s">
        <v>148</v>
      </c>
      <c r="H149" s="205">
        <v>15341</v>
      </c>
      <c r="I149" s="206"/>
      <c r="J149" s="207">
        <f>ROUND(I149*H149,2)</f>
        <v>0</v>
      </c>
      <c r="K149" s="203" t="s">
        <v>149</v>
      </c>
      <c r="L149" s="61"/>
      <c r="M149" s="208" t="s">
        <v>78</v>
      </c>
      <c r="N149" s="209" t="s">
        <v>50</v>
      </c>
      <c r="O149" s="42"/>
      <c r="P149" s="210">
        <f>O149*H149</f>
        <v>0</v>
      </c>
      <c r="Q149" s="210">
        <v>0</v>
      </c>
      <c r="R149" s="210">
        <f>Q149*H149</f>
        <v>0</v>
      </c>
      <c r="S149" s="210">
        <v>0</v>
      </c>
      <c r="T149" s="211">
        <f>S149*H149</f>
        <v>0</v>
      </c>
      <c r="AR149" s="23" t="s">
        <v>150</v>
      </c>
      <c r="AT149" s="23" t="s">
        <v>145</v>
      </c>
      <c r="AU149" s="23" t="s">
        <v>90</v>
      </c>
      <c r="AY149" s="23" t="s">
        <v>143</v>
      </c>
      <c r="BE149" s="212">
        <f>IF(N149="základní",J149,0)</f>
        <v>0</v>
      </c>
      <c r="BF149" s="212">
        <f>IF(N149="snížená",J149,0)</f>
        <v>0</v>
      </c>
      <c r="BG149" s="212">
        <f>IF(N149="zákl. přenesená",J149,0)</f>
        <v>0</v>
      </c>
      <c r="BH149" s="212">
        <f>IF(N149="sníž. přenesená",J149,0)</f>
        <v>0</v>
      </c>
      <c r="BI149" s="212">
        <f>IF(N149="nulová",J149,0)</f>
        <v>0</v>
      </c>
      <c r="BJ149" s="23" t="s">
        <v>88</v>
      </c>
      <c r="BK149" s="212">
        <f>ROUND(I149*H149,2)</f>
        <v>0</v>
      </c>
      <c r="BL149" s="23" t="s">
        <v>150</v>
      </c>
      <c r="BM149" s="23" t="s">
        <v>347</v>
      </c>
    </row>
    <row r="150" spans="2:65" s="1" customFormat="1" ht="40.5">
      <c r="B150" s="41"/>
      <c r="C150" s="63"/>
      <c r="D150" s="213" t="s">
        <v>152</v>
      </c>
      <c r="E150" s="63"/>
      <c r="F150" s="214" t="s">
        <v>348</v>
      </c>
      <c r="G150" s="63"/>
      <c r="H150" s="63"/>
      <c r="I150" s="172"/>
      <c r="J150" s="63"/>
      <c r="K150" s="63"/>
      <c r="L150" s="61"/>
      <c r="M150" s="215"/>
      <c r="N150" s="42"/>
      <c r="O150" s="42"/>
      <c r="P150" s="42"/>
      <c r="Q150" s="42"/>
      <c r="R150" s="42"/>
      <c r="S150" s="42"/>
      <c r="T150" s="78"/>
      <c r="AT150" s="23" t="s">
        <v>152</v>
      </c>
      <c r="AU150" s="23" t="s">
        <v>90</v>
      </c>
    </row>
    <row r="151" spans="2:65" s="12" customFormat="1" ht="13.5">
      <c r="B151" s="216"/>
      <c r="C151" s="217"/>
      <c r="D151" s="213" t="s">
        <v>154</v>
      </c>
      <c r="E151" s="218" t="s">
        <v>78</v>
      </c>
      <c r="F151" s="219" t="s">
        <v>333</v>
      </c>
      <c r="G151" s="217"/>
      <c r="H151" s="220">
        <v>15341</v>
      </c>
      <c r="I151" s="221"/>
      <c r="J151" s="217"/>
      <c r="K151" s="217"/>
      <c r="L151" s="222"/>
      <c r="M151" s="223"/>
      <c r="N151" s="224"/>
      <c r="O151" s="224"/>
      <c r="P151" s="224"/>
      <c r="Q151" s="224"/>
      <c r="R151" s="224"/>
      <c r="S151" s="224"/>
      <c r="T151" s="225"/>
      <c r="AT151" s="226" t="s">
        <v>154</v>
      </c>
      <c r="AU151" s="226" t="s">
        <v>90</v>
      </c>
      <c r="AV151" s="12" t="s">
        <v>90</v>
      </c>
      <c r="AW151" s="12" t="s">
        <v>42</v>
      </c>
      <c r="AX151" s="12" t="s">
        <v>88</v>
      </c>
      <c r="AY151" s="226" t="s">
        <v>143</v>
      </c>
    </row>
    <row r="152" spans="2:65" s="1" customFormat="1" ht="38.25" customHeight="1">
      <c r="B152" s="41"/>
      <c r="C152" s="201" t="s">
        <v>250</v>
      </c>
      <c r="D152" s="201" t="s">
        <v>145</v>
      </c>
      <c r="E152" s="202" t="s">
        <v>349</v>
      </c>
      <c r="F152" s="203" t="s">
        <v>350</v>
      </c>
      <c r="G152" s="204" t="s">
        <v>148</v>
      </c>
      <c r="H152" s="205">
        <v>15341</v>
      </c>
      <c r="I152" s="206"/>
      <c r="J152" s="207">
        <f>ROUND(I152*H152,2)</f>
        <v>0</v>
      </c>
      <c r="K152" s="203" t="s">
        <v>149</v>
      </c>
      <c r="L152" s="61"/>
      <c r="M152" s="208" t="s">
        <v>78</v>
      </c>
      <c r="N152" s="209" t="s">
        <v>50</v>
      </c>
      <c r="O152" s="42"/>
      <c r="P152" s="210">
        <f>O152*H152</f>
        <v>0</v>
      </c>
      <c r="Q152" s="210">
        <v>0</v>
      </c>
      <c r="R152" s="210">
        <f>Q152*H152</f>
        <v>0</v>
      </c>
      <c r="S152" s="210">
        <v>0</v>
      </c>
      <c r="T152" s="211">
        <f>S152*H152</f>
        <v>0</v>
      </c>
      <c r="AR152" s="23" t="s">
        <v>150</v>
      </c>
      <c r="AT152" s="23" t="s">
        <v>145</v>
      </c>
      <c r="AU152" s="23" t="s">
        <v>90</v>
      </c>
      <c r="AY152" s="23" t="s">
        <v>143</v>
      </c>
      <c r="BE152" s="212">
        <f>IF(N152="základní",J152,0)</f>
        <v>0</v>
      </c>
      <c r="BF152" s="212">
        <f>IF(N152="snížená",J152,0)</f>
        <v>0</v>
      </c>
      <c r="BG152" s="212">
        <f>IF(N152="zákl. přenesená",J152,0)</f>
        <v>0</v>
      </c>
      <c r="BH152" s="212">
        <f>IF(N152="sníž. přenesená",J152,0)</f>
        <v>0</v>
      </c>
      <c r="BI152" s="212">
        <f>IF(N152="nulová",J152,0)</f>
        <v>0</v>
      </c>
      <c r="BJ152" s="23" t="s">
        <v>88</v>
      </c>
      <c r="BK152" s="212">
        <f>ROUND(I152*H152,2)</f>
        <v>0</v>
      </c>
      <c r="BL152" s="23" t="s">
        <v>150</v>
      </c>
      <c r="BM152" s="23" t="s">
        <v>351</v>
      </c>
    </row>
    <row r="153" spans="2:65" s="1" customFormat="1" ht="148.5">
      <c r="B153" s="41"/>
      <c r="C153" s="63"/>
      <c r="D153" s="213" t="s">
        <v>152</v>
      </c>
      <c r="E153" s="63"/>
      <c r="F153" s="214" t="s">
        <v>352</v>
      </c>
      <c r="G153" s="63"/>
      <c r="H153" s="63"/>
      <c r="I153" s="172"/>
      <c r="J153" s="63"/>
      <c r="K153" s="63"/>
      <c r="L153" s="61"/>
      <c r="M153" s="215"/>
      <c r="N153" s="42"/>
      <c r="O153" s="42"/>
      <c r="P153" s="42"/>
      <c r="Q153" s="42"/>
      <c r="R153" s="42"/>
      <c r="S153" s="42"/>
      <c r="T153" s="78"/>
      <c r="AT153" s="23" t="s">
        <v>152</v>
      </c>
      <c r="AU153" s="23" t="s">
        <v>90</v>
      </c>
    </row>
    <row r="154" spans="2:65" s="12" customFormat="1" ht="13.5">
      <c r="B154" s="216"/>
      <c r="C154" s="217"/>
      <c r="D154" s="213" t="s">
        <v>154</v>
      </c>
      <c r="E154" s="218" t="s">
        <v>78</v>
      </c>
      <c r="F154" s="219" t="s">
        <v>333</v>
      </c>
      <c r="G154" s="217"/>
      <c r="H154" s="220">
        <v>15341</v>
      </c>
      <c r="I154" s="221"/>
      <c r="J154" s="217"/>
      <c r="K154" s="217"/>
      <c r="L154" s="222"/>
      <c r="M154" s="223"/>
      <c r="N154" s="224"/>
      <c r="O154" s="224"/>
      <c r="P154" s="224"/>
      <c r="Q154" s="224"/>
      <c r="R154" s="224"/>
      <c r="S154" s="224"/>
      <c r="T154" s="225"/>
      <c r="AT154" s="226" t="s">
        <v>154</v>
      </c>
      <c r="AU154" s="226" t="s">
        <v>90</v>
      </c>
      <c r="AV154" s="12" t="s">
        <v>90</v>
      </c>
      <c r="AW154" s="12" t="s">
        <v>42</v>
      </c>
      <c r="AX154" s="12" t="s">
        <v>88</v>
      </c>
      <c r="AY154" s="226" t="s">
        <v>143</v>
      </c>
    </row>
    <row r="155" spans="2:65" s="11" customFormat="1" ht="29.85" customHeight="1">
      <c r="B155" s="185"/>
      <c r="C155" s="186"/>
      <c r="D155" s="187" t="s">
        <v>79</v>
      </c>
      <c r="E155" s="199" t="s">
        <v>173</v>
      </c>
      <c r="F155" s="199" t="s">
        <v>353</v>
      </c>
      <c r="G155" s="186"/>
      <c r="H155" s="186"/>
      <c r="I155" s="189"/>
      <c r="J155" s="200">
        <f>BK155</f>
        <v>0</v>
      </c>
      <c r="K155" s="186"/>
      <c r="L155" s="191"/>
      <c r="M155" s="192"/>
      <c r="N155" s="193"/>
      <c r="O155" s="193"/>
      <c r="P155" s="194">
        <f>SUM(P156:P267)</f>
        <v>0</v>
      </c>
      <c r="Q155" s="193"/>
      <c r="R155" s="194">
        <f>SUM(R156:R267)</f>
        <v>2568.9497699999997</v>
      </c>
      <c r="S155" s="193"/>
      <c r="T155" s="195">
        <f>SUM(T156:T267)</f>
        <v>0</v>
      </c>
      <c r="AR155" s="196" t="s">
        <v>88</v>
      </c>
      <c r="AT155" s="197" t="s">
        <v>79</v>
      </c>
      <c r="AU155" s="197" t="s">
        <v>88</v>
      </c>
      <c r="AY155" s="196" t="s">
        <v>143</v>
      </c>
      <c r="BK155" s="198">
        <f>SUM(BK156:BK267)</f>
        <v>0</v>
      </c>
    </row>
    <row r="156" spans="2:65" s="1" customFormat="1" ht="25.5" customHeight="1">
      <c r="B156" s="41"/>
      <c r="C156" s="201" t="s">
        <v>255</v>
      </c>
      <c r="D156" s="201" t="s">
        <v>145</v>
      </c>
      <c r="E156" s="202" t="s">
        <v>354</v>
      </c>
      <c r="F156" s="203" t="s">
        <v>355</v>
      </c>
      <c r="G156" s="204" t="s">
        <v>148</v>
      </c>
      <c r="H156" s="205">
        <v>23</v>
      </c>
      <c r="I156" s="206"/>
      <c r="J156" s="207">
        <f>ROUND(I156*H156,2)</f>
        <v>0</v>
      </c>
      <c r="K156" s="203" t="s">
        <v>149</v>
      </c>
      <c r="L156" s="61"/>
      <c r="M156" s="208" t="s">
        <v>78</v>
      </c>
      <c r="N156" s="209" t="s">
        <v>50</v>
      </c>
      <c r="O156" s="42"/>
      <c r="P156" s="210">
        <f>O156*H156</f>
        <v>0</v>
      </c>
      <c r="Q156" s="210">
        <v>0</v>
      </c>
      <c r="R156" s="210">
        <f>Q156*H156</f>
        <v>0</v>
      </c>
      <c r="S156" s="210">
        <v>0</v>
      </c>
      <c r="T156" s="211">
        <f>S156*H156</f>
        <v>0</v>
      </c>
      <c r="AR156" s="23" t="s">
        <v>150</v>
      </c>
      <c r="AT156" s="23" t="s">
        <v>145</v>
      </c>
      <c r="AU156" s="23" t="s">
        <v>90</v>
      </c>
      <c r="AY156" s="23" t="s">
        <v>143</v>
      </c>
      <c r="BE156" s="212">
        <f>IF(N156="základní",J156,0)</f>
        <v>0</v>
      </c>
      <c r="BF156" s="212">
        <f>IF(N156="snížená",J156,0)</f>
        <v>0</v>
      </c>
      <c r="BG156" s="212">
        <f>IF(N156="zákl. přenesená",J156,0)</f>
        <v>0</v>
      </c>
      <c r="BH156" s="212">
        <f>IF(N156="sníž. přenesená",J156,0)</f>
        <v>0</v>
      </c>
      <c r="BI156" s="212">
        <f>IF(N156="nulová",J156,0)</f>
        <v>0</v>
      </c>
      <c r="BJ156" s="23" t="s">
        <v>88</v>
      </c>
      <c r="BK156" s="212">
        <f>ROUND(I156*H156,2)</f>
        <v>0</v>
      </c>
      <c r="BL156" s="23" t="s">
        <v>150</v>
      </c>
      <c r="BM156" s="23" t="s">
        <v>356</v>
      </c>
    </row>
    <row r="157" spans="2:65" s="12" customFormat="1" ht="13.5">
      <c r="B157" s="216"/>
      <c r="C157" s="217"/>
      <c r="D157" s="213" t="s">
        <v>154</v>
      </c>
      <c r="E157" s="218" t="s">
        <v>78</v>
      </c>
      <c r="F157" s="219" t="s">
        <v>357</v>
      </c>
      <c r="G157" s="217"/>
      <c r="H157" s="220">
        <v>23</v>
      </c>
      <c r="I157" s="221"/>
      <c r="J157" s="217"/>
      <c r="K157" s="217"/>
      <c r="L157" s="222"/>
      <c r="M157" s="223"/>
      <c r="N157" s="224"/>
      <c r="O157" s="224"/>
      <c r="P157" s="224"/>
      <c r="Q157" s="224"/>
      <c r="R157" s="224"/>
      <c r="S157" s="224"/>
      <c r="T157" s="225"/>
      <c r="AT157" s="226" t="s">
        <v>154</v>
      </c>
      <c r="AU157" s="226" t="s">
        <v>90</v>
      </c>
      <c r="AV157" s="12" t="s">
        <v>90</v>
      </c>
      <c r="AW157" s="12" t="s">
        <v>42</v>
      </c>
      <c r="AX157" s="12" t="s">
        <v>88</v>
      </c>
      <c r="AY157" s="226" t="s">
        <v>143</v>
      </c>
    </row>
    <row r="158" spans="2:65" s="1" customFormat="1" ht="25.5" customHeight="1">
      <c r="B158" s="41"/>
      <c r="C158" s="201" t="s">
        <v>9</v>
      </c>
      <c r="D158" s="201" t="s">
        <v>145</v>
      </c>
      <c r="E158" s="202" t="s">
        <v>358</v>
      </c>
      <c r="F158" s="203" t="s">
        <v>359</v>
      </c>
      <c r="G158" s="204" t="s">
        <v>148</v>
      </c>
      <c r="H158" s="205">
        <v>2120.9</v>
      </c>
      <c r="I158" s="206"/>
      <c r="J158" s="207">
        <f>ROUND(I158*H158,2)</f>
        <v>0</v>
      </c>
      <c r="K158" s="203" t="s">
        <v>149</v>
      </c>
      <c r="L158" s="61"/>
      <c r="M158" s="208" t="s">
        <v>78</v>
      </c>
      <c r="N158" s="209" t="s">
        <v>50</v>
      </c>
      <c r="O158" s="42"/>
      <c r="P158" s="210">
        <f>O158*H158</f>
        <v>0</v>
      </c>
      <c r="Q158" s="210">
        <v>0</v>
      </c>
      <c r="R158" s="210">
        <f>Q158*H158</f>
        <v>0</v>
      </c>
      <c r="S158" s="210">
        <v>0</v>
      </c>
      <c r="T158" s="211">
        <f>S158*H158</f>
        <v>0</v>
      </c>
      <c r="AR158" s="23" t="s">
        <v>150</v>
      </c>
      <c r="AT158" s="23" t="s">
        <v>145</v>
      </c>
      <c r="AU158" s="23" t="s">
        <v>90</v>
      </c>
      <c r="AY158" s="23" t="s">
        <v>143</v>
      </c>
      <c r="BE158" s="212">
        <f>IF(N158="základní",J158,0)</f>
        <v>0</v>
      </c>
      <c r="BF158" s="212">
        <f>IF(N158="snížená",J158,0)</f>
        <v>0</v>
      </c>
      <c r="BG158" s="212">
        <f>IF(N158="zákl. přenesená",J158,0)</f>
        <v>0</v>
      </c>
      <c r="BH158" s="212">
        <f>IF(N158="sníž. přenesená",J158,0)</f>
        <v>0</v>
      </c>
      <c r="BI158" s="212">
        <f>IF(N158="nulová",J158,0)</f>
        <v>0</v>
      </c>
      <c r="BJ158" s="23" t="s">
        <v>88</v>
      </c>
      <c r="BK158" s="212">
        <f>ROUND(I158*H158,2)</f>
        <v>0</v>
      </c>
      <c r="BL158" s="23" t="s">
        <v>150</v>
      </c>
      <c r="BM158" s="23" t="s">
        <v>360</v>
      </c>
    </row>
    <row r="159" spans="2:65" s="12" customFormat="1" ht="27">
      <c r="B159" s="216"/>
      <c r="C159" s="217"/>
      <c r="D159" s="213" t="s">
        <v>154</v>
      </c>
      <c r="E159" s="218" t="s">
        <v>78</v>
      </c>
      <c r="F159" s="219" t="s">
        <v>361</v>
      </c>
      <c r="G159" s="217"/>
      <c r="H159" s="220">
        <v>1700</v>
      </c>
      <c r="I159" s="221"/>
      <c r="J159" s="217"/>
      <c r="K159" s="217"/>
      <c r="L159" s="222"/>
      <c r="M159" s="223"/>
      <c r="N159" s="224"/>
      <c r="O159" s="224"/>
      <c r="P159" s="224"/>
      <c r="Q159" s="224"/>
      <c r="R159" s="224"/>
      <c r="S159" s="224"/>
      <c r="T159" s="225"/>
      <c r="AT159" s="226" t="s">
        <v>154</v>
      </c>
      <c r="AU159" s="226" t="s">
        <v>90</v>
      </c>
      <c r="AV159" s="12" t="s">
        <v>90</v>
      </c>
      <c r="AW159" s="12" t="s">
        <v>42</v>
      </c>
      <c r="AX159" s="12" t="s">
        <v>80</v>
      </c>
      <c r="AY159" s="226" t="s">
        <v>143</v>
      </c>
    </row>
    <row r="160" spans="2:65" s="12" customFormat="1" ht="13.5">
      <c r="B160" s="216"/>
      <c r="C160" s="217"/>
      <c r="D160" s="213" t="s">
        <v>154</v>
      </c>
      <c r="E160" s="218" t="s">
        <v>78</v>
      </c>
      <c r="F160" s="219" t="s">
        <v>362</v>
      </c>
      <c r="G160" s="217"/>
      <c r="H160" s="220">
        <v>400</v>
      </c>
      <c r="I160" s="221"/>
      <c r="J160" s="217"/>
      <c r="K160" s="217"/>
      <c r="L160" s="222"/>
      <c r="M160" s="223"/>
      <c r="N160" s="224"/>
      <c r="O160" s="224"/>
      <c r="P160" s="224"/>
      <c r="Q160" s="224"/>
      <c r="R160" s="224"/>
      <c r="S160" s="224"/>
      <c r="T160" s="225"/>
      <c r="AT160" s="226" t="s">
        <v>154</v>
      </c>
      <c r="AU160" s="226" t="s">
        <v>90</v>
      </c>
      <c r="AV160" s="12" t="s">
        <v>90</v>
      </c>
      <c r="AW160" s="12" t="s">
        <v>42</v>
      </c>
      <c r="AX160" s="12" t="s">
        <v>80</v>
      </c>
      <c r="AY160" s="226" t="s">
        <v>143</v>
      </c>
    </row>
    <row r="161" spans="2:65" s="12" customFormat="1" ht="13.5">
      <c r="B161" s="216"/>
      <c r="C161" s="217"/>
      <c r="D161" s="213" t="s">
        <v>154</v>
      </c>
      <c r="E161" s="218" t="s">
        <v>78</v>
      </c>
      <c r="F161" s="219" t="s">
        <v>363</v>
      </c>
      <c r="G161" s="217"/>
      <c r="H161" s="220">
        <v>20.9</v>
      </c>
      <c r="I161" s="221"/>
      <c r="J161" s="217"/>
      <c r="K161" s="217"/>
      <c r="L161" s="222"/>
      <c r="M161" s="223"/>
      <c r="N161" s="224"/>
      <c r="O161" s="224"/>
      <c r="P161" s="224"/>
      <c r="Q161" s="224"/>
      <c r="R161" s="224"/>
      <c r="S161" s="224"/>
      <c r="T161" s="225"/>
      <c r="AT161" s="226" t="s">
        <v>154</v>
      </c>
      <c r="AU161" s="226" t="s">
        <v>90</v>
      </c>
      <c r="AV161" s="12" t="s">
        <v>90</v>
      </c>
      <c r="AW161" s="12" t="s">
        <v>42</v>
      </c>
      <c r="AX161" s="12" t="s">
        <v>80</v>
      </c>
      <c r="AY161" s="226" t="s">
        <v>143</v>
      </c>
    </row>
    <row r="162" spans="2:65" s="14" customFormat="1" ht="13.5">
      <c r="B162" s="240"/>
      <c r="C162" s="241"/>
      <c r="D162" s="213" t="s">
        <v>154</v>
      </c>
      <c r="E162" s="242" t="s">
        <v>78</v>
      </c>
      <c r="F162" s="243" t="s">
        <v>289</v>
      </c>
      <c r="G162" s="241"/>
      <c r="H162" s="244">
        <v>2120.9</v>
      </c>
      <c r="I162" s="245"/>
      <c r="J162" s="241"/>
      <c r="K162" s="241"/>
      <c r="L162" s="246"/>
      <c r="M162" s="247"/>
      <c r="N162" s="248"/>
      <c r="O162" s="248"/>
      <c r="P162" s="248"/>
      <c r="Q162" s="248"/>
      <c r="R162" s="248"/>
      <c r="S162" s="248"/>
      <c r="T162" s="249"/>
      <c r="AT162" s="250" t="s">
        <v>154</v>
      </c>
      <c r="AU162" s="250" t="s">
        <v>90</v>
      </c>
      <c r="AV162" s="14" t="s">
        <v>150</v>
      </c>
      <c r="AW162" s="14" t="s">
        <v>42</v>
      </c>
      <c r="AX162" s="14" t="s">
        <v>88</v>
      </c>
      <c r="AY162" s="250" t="s">
        <v>143</v>
      </c>
    </row>
    <row r="163" spans="2:65" s="1" customFormat="1" ht="25.5" customHeight="1">
      <c r="B163" s="41"/>
      <c r="C163" s="201" t="s">
        <v>364</v>
      </c>
      <c r="D163" s="201" t="s">
        <v>145</v>
      </c>
      <c r="E163" s="202" t="s">
        <v>365</v>
      </c>
      <c r="F163" s="203" t="s">
        <v>366</v>
      </c>
      <c r="G163" s="204" t="s">
        <v>148</v>
      </c>
      <c r="H163" s="205">
        <v>240</v>
      </c>
      <c r="I163" s="206"/>
      <c r="J163" s="207">
        <f>ROUND(I163*H163,2)</f>
        <v>0</v>
      </c>
      <c r="K163" s="203" t="s">
        <v>149</v>
      </c>
      <c r="L163" s="61"/>
      <c r="M163" s="208" t="s">
        <v>78</v>
      </c>
      <c r="N163" s="209" t="s">
        <v>50</v>
      </c>
      <c r="O163" s="42"/>
      <c r="P163" s="210">
        <f>O163*H163</f>
        <v>0</v>
      </c>
      <c r="Q163" s="210">
        <v>0</v>
      </c>
      <c r="R163" s="210">
        <f>Q163*H163</f>
        <v>0</v>
      </c>
      <c r="S163" s="210">
        <v>0</v>
      </c>
      <c r="T163" s="211">
        <f>S163*H163</f>
        <v>0</v>
      </c>
      <c r="AR163" s="23" t="s">
        <v>150</v>
      </c>
      <c r="AT163" s="23" t="s">
        <v>145</v>
      </c>
      <c r="AU163" s="23" t="s">
        <v>90</v>
      </c>
      <c r="AY163" s="23" t="s">
        <v>143</v>
      </c>
      <c r="BE163" s="212">
        <f>IF(N163="základní",J163,0)</f>
        <v>0</v>
      </c>
      <c r="BF163" s="212">
        <f>IF(N163="snížená",J163,0)</f>
        <v>0</v>
      </c>
      <c r="BG163" s="212">
        <f>IF(N163="zákl. přenesená",J163,0)</f>
        <v>0</v>
      </c>
      <c r="BH163" s="212">
        <f>IF(N163="sníž. přenesená",J163,0)</f>
        <v>0</v>
      </c>
      <c r="BI163" s="212">
        <f>IF(N163="nulová",J163,0)</f>
        <v>0</v>
      </c>
      <c r="BJ163" s="23" t="s">
        <v>88</v>
      </c>
      <c r="BK163" s="212">
        <f>ROUND(I163*H163,2)</f>
        <v>0</v>
      </c>
      <c r="BL163" s="23" t="s">
        <v>150</v>
      </c>
      <c r="BM163" s="23" t="s">
        <v>367</v>
      </c>
    </row>
    <row r="164" spans="2:65" s="12" customFormat="1" ht="27">
      <c r="B164" s="216"/>
      <c r="C164" s="217"/>
      <c r="D164" s="213" t="s">
        <v>154</v>
      </c>
      <c r="E164" s="218" t="s">
        <v>78</v>
      </c>
      <c r="F164" s="219" t="s">
        <v>368</v>
      </c>
      <c r="G164" s="217"/>
      <c r="H164" s="220">
        <v>240</v>
      </c>
      <c r="I164" s="221"/>
      <c r="J164" s="217"/>
      <c r="K164" s="217"/>
      <c r="L164" s="222"/>
      <c r="M164" s="223"/>
      <c r="N164" s="224"/>
      <c r="O164" s="224"/>
      <c r="P164" s="224"/>
      <c r="Q164" s="224"/>
      <c r="R164" s="224"/>
      <c r="S164" s="224"/>
      <c r="T164" s="225"/>
      <c r="AT164" s="226" t="s">
        <v>154</v>
      </c>
      <c r="AU164" s="226" t="s">
        <v>90</v>
      </c>
      <c r="AV164" s="12" t="s">
        <v>90</v>
      </c>
      <c r="AW164" s="12" t="s">
        <v>42</v>
      </c>
      <c r="AX164" s="12" t="s">
        <v>88</v>
      </c>
      <c r="AY164" s="226" t="s">
        <v>143</v>
      </c>
    </row>
    <row r="165" spans="2:65" s="1" customFormat="1" ht="25.5" customHeight="1">
      <c r="B165" s="41"/>
      <c r="C165" s="201" t="s">
        <v>369</v>
      </c>
      <c r="D165" s="201" t="s">
        <v>145</v>
      </c>
      <c r="E165" s="202" t="s">
        <v>370</v>
      </c>
      <c r="F165" s="203" t="s">
        <v>371</v>
      </c>
      <c r="G165" s="204" t="s">
        <v>148</v>
      </c>
      <c r="H165" s="205">
        <v>105</v>
      </c>
      <c r="I165" s="206"/>
      <c r="J165" s="207">
        <f>ROUND(I165*H165,2)</f>
        <v>0</v>
      </c>
      <c r="K165" s="203" t="s">
        <v>149</v>
      </c>
      <c r="L165" s="61"/>
      <c r="M165" s="208" t="s">
        <v>78</v>
      </c>
      <c r="N165" s="209" t="s">
        <v>50</v>
      </c>
      <c r="O165" s="42"/>
      <c r="P165" s="210">
        <f>O165*H165</f>
        <v>0</v>
      </c>
      <c r="Q165" s="210">
        <v>0</v>
      </c>
      <c r="R165" s="210">
        <f>Q165*H165</f>
        <v>0</v>
      </c>
      <c r="S165" s="210">
        <v>0</v>
      </c>
      <c r="T165" s="211">
        <f>S165*H165</f>
        <v>0</v>
      </c>
      <c r="AR165" s="23" t="s">
        <v>150</v>
      </c>
      <c r="AT165" s="23" t="s">
        <v>145</v>
      </c>
      <c r="AU165" s="23" t="s">
        <v>90</v>
      </c>
      <c r="AY165" s="23" t="s">
        <v>143</v>
      </c>
      <c r="BE165" s="212">
        <f>IF(N165="základní",J165,0)</f>
        <v>0</v>
      </c>
      <c r="BF165" s="212">
        <f>IF(N165="snížená",J165,0)</f>
        <v>0</v>
      </c>
      <c r="BG165" s="212">
        <f>IF(N165="zákl. přenesená",J165,0)</f>
        <v>0</v>
      </c>
      <c r="BH165" s="212">
        <f>IF(N165="sníž. přenesená",J165,0)</f>
        <v>0</v>
      </c>
      <c r="BI165" s="212">
        <f>IF(N165="nulová",J165,0)</f>
        <v>0</v>
      </c>
      <c r="BJ165" s="23" t="s">
        <v>88</v>
      </c>
      <c r="BK165" s="212">
        <f>ROUND(I165*H165,2)</f>
        <v>0</v>
      </c>
      <c r="BL165" s="23" t="s">
        <v>150</v>
      </c>
      <c r="BM165" s="23" t="s">
        <v>372</v>
      </c>
    </row>
    <row r="166" spans="2:65" s="12" customFormat="1" ht="13.5">
      <c r="B166" s="216"/>
      <c r="C166" s="217"/>
      <c r="D166" s="213" t="s">
        <v>154</v>
      </c>
      <c r="E166" s="218" t="s">
        <v>78</v>
      </c>
      <c r="F166" s="219" t="s">
        <v>373</v>
      </c>
      <c r="G166" s="217"/>
      <c r="H166" s="220">
        <v>105</v>
      </c>
      <c r="I166" s="221"/>
      <c r="J166" s="217"/>
      <c r="K166" s="217"/>
      <c r="L166" s="222"/>
      <c r="M166" s="223"/>
      <c r="N166" s="224"/>
      <c r="O166" s="224"/>
      <c r="P166" s="224"/>
      <c r="Q166" s="224"/>
      <c r="R166" s="224"/>
      <c r="S166" s="224"/>
      <c r="T166" s="225"/>
      <c r="AT166" s="226" t="s">
        <v>154</v>
      </c>
      <c r="AU166" s="226" t="s">
        <v>90</v>
      </c>
      <c r="AV166" s="12" t="s">
        <v>90</v>
      </c>
      <c r="AW166" s="12" t="s">
        <v>42</v>
      </c>
      <c r="AX166" s="12" t="s">
        <v>88</v>
      </c>
      <c r="AY166" s="226" t="s">
        <v>143</v>
      </c>
    </row>
    <row r="167" spans="2:65" s="1" customFormat="1" ht="25.5" customHeight="1">
      <c r="B167" s="41"/>
      <c r="C167" s="201" t="s">
        <v>374</v>
      </c>
      <c r="D167" s="201" t="s">
        <v>145</v>
      </c>
      <c r="E167" s="202" t="s">
        <v>375</v>
      </c>
      <c r="F167" s="203" t="s">
        <v>376</v>
      </c>
      <c r="G167" s="204" t="s">
        <v>148</v>
      </c>
      <c r="H167" s="205">
        <v>2205</v>
      </c>
      <c r="I167" s="206"/>
      <c r="J167" s="207">
        <f>ROUND(I167*H167,2)</f>
        <v>0</v>
      </c>
      <c r="K167" s="203" t="s">
        <v>149</v>
      </c>
      <c r="L167" s="61"/>
      <c r="M167" s="208" t="s">
        <v>78</v>
      </c>
      <c r="N167" s="209" t="s">
        <v>50</v>
      </c>
      <c r="O167" s="42"/>
      <c r="P167" s="210">
        <f>O167*H167</f>
        <v>0</v>
      </c>
      <c r="Q167" s="210">
        <v>0</v>
      </c>
      <c r="R167" s="210">
        <f>Q167*H167</f>
        <v>0</v>
      </c>
      <c r="S167" s="210">
        <v>0</v>
      </c>
      <c r="T167" s="211">
        <f>S167*H167</f>
        <v>0</v>
      </c>
      <c r="AR167" s="23" t="s">
        <v>150</v>
      </c>
      <c r="AT167" s="23" t="s">
        <v>145</v>
      </c>
      <c r="AU167" s="23" t="s">
        <v>90</v>
      </c>
      <c r="AY167" s="23" t="s">
        <v>143</v>
      </c>
      <c r="BE167" s="212">
        <f>IF(N167="základní",J167,0)</f>
        <v>0</v>
      </c>
      <c r="BF167" s="212">
        <f>IF(N167="snížená",J167,0)</f>
        <v>0</v>
      </c>
      <c r="BG167" s="212">
        <f>IF(N167="zákl. přenesená",J167,0)</f>
        <v>0</v>
      </c>
      <c r="BH167" s="212">
        <f>IF(N167="sníž. přenesená",J167,0)</f>
        <v>0</v>
      </c>
      <c r="BI167" s="212">
        <f>IF(N167="nulová",J167,0)</f>
        <v>0</v>
      </c>
      <c r="BJ167" s="23" t="s">
        <v>88</v>
      </c>
      <c r="BK167" s="212">
        <f>ROUND(I167*H167,2)</f>
        <v>0</v>
      </c>
      <c r="BL167" s="23" t="s">
        <v>150</v>
      </c>
      <c r="BM167" s="23" t="s">
        <v>377</v>
      </c>
    </row>
    <row r="168" spans="2:65" s="1" customFormat="1" ht="67.5">
      <c r="B168" s="41"/>
      <c r="C168" s="63"/>
      <c r="D168" s="213" t="s">
        <v>152</v>
      </c>
      <c r="E168" s="63"/>
      <c r="F168" s="214" t="s">
        <v>378</v>
      </c>
      <c r="G168" s="63"/>
      <c r="H168" s="63"/>
      <c r="I168" s="172"/>
      <c r="J168" s="63"/>
      <c r="K168" s="63"/>
      <c r="L168" s="61"/>
      <c r="M168" s="215"/>
      <c r="N168" s="42"/>
      <c r="O168" s="42"/>
      <c r="P168" s="42"/>
      <c r="Q168" s="42"/>
      <c r="R168" s="42"/>
      <c r="S168" s="42"/>
      <c r="T168" s="78"/>
      <c r="AT168" s="23" t="s">
        <v>152</v>
      </c>
      <c r="AU168" s="23" t="s">
        <v>90</v>
      </c>
    </row>
    <row r="169" spans="2:65" s="12" customFormat="1" ht="13.5">
      <c r="B169" s="216"/>
      <c r="C169" s="217"/>
      <c r="D169" s="213" t="s">
        <v>154</v>
      </c>
      <c r="E169" s="218" t="s">
        <v>78</v>
      </c>
      <c r="F169" s="219" t="s">
        <v>379</v>
      </c>
      <c r="G169" s="217"/>
      <c r="H169" s="220">
        <v>105</v>
      </c>
      <c r="I169" s="221"/>
      <c r="J169" s="217"/>
      <c r="K169" s="217"/>
      <c r="L169" s="222"/>
      <c r="M169" s="223"/>
      <c r="N169" s="224"/>
      <c r="O169" s="224"/>
      <c r="P169" s="224"/>
      <c r="Q169" s="224"/>
      <c r="R169" s="224"/>
      <c r="S169" s="224"/>
      <c r="T169" s="225"/>
      <c r="AT169" s="226" t="s">
        <v>154</v>
      </c>
      <c r="AU169" s="226" t="s">
        <v>90</v>
      </c>
      <c r="AV169" s="12" t="s">
        <v>90</v>
      </c>
      <c r="AW169" s="12" t="s">
        <v>42</v>
      </c>
      <c r="AX169" s="12" t="s">
        <v>80</v>
      </c>
      <c r="AY169" s="226" t="s">
        <v>143</v>
      </c>
    </row>
    <row r="170" spans="2:65" s="12" customFormat="1" ht="27">
      <c r="B170" s="216"/>
      <c r="C170" s="217"/>
      <c r="D170" s="213" t="s">
        <v>154</v>
      </c>
      <c r="E170" s="218" t="s">
        <v>78</v>
      </c>
      <c r="F170" s="219" t="s">
        <v>380</v>
      </c>
      <c r="G170" s="217"/>
      <c r="H170" s="220">
        <v>1700</v>
      </c>
      <c r="I170" s="221"/>
      <c r="J170" s="217"/>
      <c r="K170" s="217"/>
      <c r="L170" s="222"/>
      <c r="M170" s="223"/>
      <c r="N170" s="224"/>
      <c r="O170" s="224"/>
      <c r="P170" s="224"/>
      <c r="Q170" s="224"/>
      <c r="R170" s="224"/>
      <c r="S170" s="224"/>
      <c r="T170" s="225"/>
      <c r="AT170" s="226" t="s">
        <v>154</v>
      </c>
      <c r="AU170" s="226" t="s">
        <v>90</v>
      </c>
      <c r="AV170" s="12" t="s">
        <v>90</v>
      </c>
      <c r="AW170" s="12" t="s">
        <v>42</v>
      </c>
      <c r="AX170" s="12" t="s">
        <v>80</v>
      </c>
      <c r="AY170" s="226" t="s">
        <v>143</v>
      </c>
    </row>
    <row r="171" spans="2:65" s="12" customFormat="1" ht="13.5">
      <c r="B171" s="216"/>
      <c r="C171" s="217"/>
      <c r="D171" s="213" t="s">
        <v>154</v>
      </c>
      <c r="E171" s="218" t="s">
        <v>78</v>
      </c>
      <c r="F171" s="219" t="s">
        <v>381</v>
      </c>
      <c r="G171" s="217"/>
      <c r="H171" s="220">
        <v>400</v>
      </c>
      <c r="I171" s="221"/>
      <c r="J171" s="217"/>
      <c r="K171" s="217"/>
      <c r="L171" s="222"/>
      <c r="M171" s="223"/>
      <c r="N171" s="224"/>
      <c r="O171" s="224"/>
      <c r="P171" s="224"/>
      <c r="Q171" s="224"/>
      <c r="R171" s="224"/>
      <c r="S171" s="224"/>
      <c r="T171" s="225"/>
      <c r="AT171" s="226" t="s">
        <v>154</v>
      </c>
      <c r="AU171" s="226" t="s">
        <v>90</v>
      </c>
      <c r="AV171" s="12" t="s">
        <v>90</v>
      </c>
      <c r="AW171" s="12" t="s">
        <v>42</v>
      </c>
      <c r="AX171" s="12" t="s">
        <v>80</v>
      </c>
      <c r="AY171" s="226" t="s">
        <v>143</v>
      </c>
    </row>
    <row r="172" spans="2:65" s="14" customFormat="1" ht="13.5">
      <c r="B172" s="240"/>
      <c r="C172" s="241"/>
      <c r="D172" s="213" t="s">
        <v>154</v>
      </c>
      <c r="E172" s="242" t="s">
        <v>78</v>
      </c>
      <c r="F172" s="243" t="s">
        <v>289</v>
      </c>
      <c r="G172" s="241"/>
      <c r="H172" s="244">
        <v>2205</v>
      </c>
      <c r="I172" s="245"/>
      <c r="J172" s="241"/>
      <c r="K172" s="241"/>
      <c r="L172" s="246"/>
      <c r="M172" s="247"/>
      <c r="N172" s="248"/>
      <c r="O172" s="248"/>
      <c r="P172" s="248"/>
      <c r="Q172" s="248"/>
      <c r="R172" s="248"/>
      <c r="S172" s="248"/>
      <c r="T172" s="249"/>
      <c r="AT172" s="250" t="s">
        <v>154</v>
      </c>
      <c r="AU172" s="250" t="s">
        <v>90</v>
      </c>
      <c r="AV172" s="14" t="s">
        <v>150</v>
      </c>
      <c r="AW172" s="14" t="s">
        <v>42</v>
      </c>
      <c r="AX172" s="14" t="s">
        <v>88</v>
      </c>
      <c r="AY172" s="250" t="s">
        <v>143</v>
      </c>
    </row>
    <row r="173" spans="2:65" s="1" customFormat="1" ht="38.25" customHeight="1">
      <c r="B173" s="41"/>
      <c r="C173" s="201" t="s">
        <v>382</v>
      </c>
      <c r="D173" s="201" t="s">
        <v>145</v>
      </c>
      <c r="E173" s="202" t="s">
        <v>383</v>
      </c>
      <c r="F173" s="203" t="s">
        <v>384</v>
      </c>
      <c r="G173" s="204" t="s">
        <v>148</v>
      </c>
      <c r="H173" s="205">
        <v>2225.9</v>
      </c>
      <c r="I173" s="206"/>
      <c r="J173" s="207">
        <f>ROUND(I173*H173,2)</f>
        <v>0</v>
      </c>
      <c r="K173" s="203" t="s">
        <v>149</v>
      </c>
      <c r="L173" s="61"/>
      <c r="M173" s="208" t="s">
        <v>78</v>
      </c>
      <c r="N173" s="209" t="s">
        <v>50</v>
      </c>
      <c r="O173" s="42"/>
      <c r="P173" s="210">
        <f>O173*H173</f>
        <v>0</v>
      </c>
      <c r="Q173" s="210">
        <v>0</v>
      </c>
      <c r="R173" s="210">
        <f>Q173*H173</f>
        <v>0</v>
      </c>
      <c r="S173" s="210">
        <v>0</v>
      </c>
      <c r="T173" s="211">
        <f>S173*H173</f>
        <v>0</v>
      </c>
      <c r="AR173" s="23" t="s">
        <v>150</v>
      </c>
      <c r="AT173" s="23" t="s">
        <v>145</v>
      </c>
      <c r="AU173" s="23" t="s">
        <v>90</v>
      </c>
      <c r="AY173" s="23" t="s">
        <v>143</v>
      </c>
      <c r="BE173" s="212">
        <f>IF(N173="základní",J173,0)</f>
        <v>0</v>
      </c>
      <c r="BF173" s="212">
        <f>IF(N173="snížená",J173,0)</f>
        <v>0</v>
      </c>
      <c r="BG173" s="212">
        <f>IF(N173="zákl. přenesená",J173,0)</f>
        <v>0</v>
      </c>
      <c r="BH173" s="212">
        <f>IF(N173="sníž. přenesená",J173,0)</f>
        <v>0</v>
      </c>
      <c r="BI173" s="212">
        <f>IF(N173="nulová",J173,0)</f>
        <v>0</v>
      </c>
      <c r="BJ173" s="23" t="s">
        <v>88</v>
      </c>
      <c r="BK173" s="212">
        <f>ROUND(I173*H173,2)</f>
        <v>0</v>
      </c>
      <c r="BL173" s="23" t="s">
        <v>150</v>
      </c>
      <c r="BM173" s="23" t="s">
        <v>385</v>
      </c>
    </row>
    <row r="174" spans="2:65" s="1" customFormat="1" ht="27">
      <c r="B174" s="41"/>
      <c r="C174" s="63"/>
      <c r="D174" s="213" t="s">
        <v>152</v>
      </c>
      <c r="E174" s="63"/>
      <c r="F174" s="214" t="s">
        <v>386</v>
      </c>
      <c r="G174" s="63"/>
      <c r="H174" s="63"/>
      <c r="I174" s="172"/>
      <c r="J174" s="63"/>
      <c r="K174" s="63"/>
      <c r="L174" s="61"/>
      <c r="M174" s="215"/>
      <c r="N174" s="42"/>
      <c r="O174" s="42"/>
      <c r="P174" s="42"/>
      <c r="Q174" s="42"/>
      <c r="R174" s="42"/>
      <c r="S174" s="42"/>
      <c r="T174" s="78"/>
      <c r="AT174" s="23" t="s">
        <v>152</v>
      </c>
      <c r="AU174" s="23" t="s">
        <v>90</v>
      </c>
    </row>
    <row r="175" spans="2:65" s="12" customFormat="1" ht="13.5">
      <c r="B175" s="216"/>
      <c r="C175" s="217"/>
      <c r="D175" s="213" t="s">
        <v>154</v>
      </c>
      <c r="E175" s="218" t="s">
        <v>78</v>
      </c>
      <c r="F175" s="219" t="s">
        <v>387</v>
      </c>
      <c r="G175" s="217"/>
      <c r="H175" s="220">
        <v>105</v>
      </c>
      <c r="I175" s="221"/>
      <c r="J175" s="217"/>
      <c r="K175" s="217"/>
      <c r="L175" s="222"/>
      <c r="M175" s="223"/>
      <c r="N175" s="224"/>
      <c r="O175" s="224"/>
      <c r="P175" s="224"/>
      <c r="Q175" s="224"/>
      <c r="R175" s="224"/>
      <c r="S175" s="224"/>
      <c r="T175" s="225"/>
      <c r="AT175" s="226" t="s">
        <v>154</v>
      </c>
      <c r="AU175" s="226" t="s">
        <v>90</v>
      </c>
      <c r="AV175" s="12" t="s">
        <v>90</v>
      </c>
      <c r="AW175" s="12" t="s">
        <v>42</v>
      </c>
      <c r="AX175" s="12" t="s">
        <v>80</v>
      </c>
      <c r="AY175" s="226" t="s">
        <v>143</v>
      </c>
    </row>
    <row r="176" spans="2:65" s="12" customFormat="1" ht="27">
      <c r="B176" s="216"/>
      <c r="C176" s="217"/>
      <c r="D176" s="213" t="s">
        <v>154</v>
      </c>
      <c r="E176" s="218" t="s">
        <v>78</v>
      </c>
      <c r="F176" s="219" t="s">
        <v>388</v>
      </c>
      <c r="G176" s="217"/>
      <c r="H176" s="220">
        <v>1700</v>
      </c>
      <c r="I176" s="221"/>
      <c r="J176" s="217"/>
      <c r="K176" s="217"/>
      <c r="L176" s="222"/>
      <c r="M176" s="223"/>
      <c r="N176" s="224"/>
      <c r="O176" s="224"/>
      <c r="P176" s="224"/>
      <c r="Q176" s="224"/>
      <c r="R176" s="224"/>
      <c r="S176" s="224"/>
      <c r="T176" s="225"/>
      <c r="AT176" s="226" t="s">
        <v>154</v>
      </c>
      <c r="AU176" s="226" t="s">
        <v>90</v>
      </c>
      <c r="AV176" s="12" t="s">
        <v>90</v>
      </c>
      <c r="AW176" s="12" t="s">
        <v>42</v>
      </c>
      <c r="AX176" s="12" t="s">
        <v>80</v>
      </c>
      <c r="AY176" s="226" t="s">
        <v>143</v>
      </c>
    </row>
    <row r="177" spans="2:65" s="12" customFormat="1" ht="13.5">
      <c r="B177" s="216"/>
      <c r="C177" s="217"/>
      <c r="D177" s="213" t="s">
        <v>154</v>
      </c>
      <c r="E177" s="218" t="s">
        <v>78</v>
      </c>
      <c r="F177" s="219" t="s">
        <v>389</v>
      </c>
      <c r="G177" s="217"/>
      <c r="H177" s="220">
        <v>400</v>
      </c>
      <c r="I177" s="221"/>
      <c r="J177" s="217"/>
      <c r="K177" s="217"/>
      <c r="L177" s="222"/>
      <c r="M177" s="223"/>
      <c r="N177" s="224"/>
      <c r="O177" s="224"/>
      <c r="P177" s="224"/>
      <c r="Q177" s="224"/>
      <c r="R177" s="224"/>
      <c r="S177" s="224"/>
      <c r="T177" s="225"/>
      <c r="AT177" s="226" t="s">
        <v>154</v>
      </c>
      <c r="AU177" s="226" t="s">
        <v>90</v>
      </c>
      <c r="AV177" s="12" t="s">
        <v>90</v>
      </c>
      <c r="AW177" s="12" t="s">
        <v>42</v>
      </c>
      <c r="AX177" s="12" t="s">
        <v>80</v>
      </c>
      <c r="AY177" s="226" t="s">
        <v>143</v>
      </c>
    </row>
    <row r="178" spans="2:65" s="12" customFormat="1" ht="13.5">
      <c r="B178" s="216"/>
      <c r="C178" s="217"/>
      <c r="D178" s="213" t="s">
        <v>154</v>
      </c>
      <c r="E178" s="218" t="s">
        <v>78</v>
      </c>
      <c r="F178" s="219" t="s">
        <v>390</v>
      </c>
      <c r="G178" s="217"/>
      <c r="H178" s="220">
        <v>20.9</v>
      </c>
      <c r="I178" s="221"/>
      <c r="J178" s="217"/>
      <c r="K178" s="217"/>
      <c r="L178" s="222"/>
      <c r="M178" s="223"/>
      <c r="N178" s="224"/>
      <c r="O178" s="224"/>
      <c r="P178" s="224"/>
      <c r="Q178" s="224"/>
      <c r="R178" s="224"/>
      <c r="S178" s="224"/>
      <c r="T178" s="225"/>
      <c r="AT178" s="226" t="s">
        <v>154</v>
      </c>
      <c r="AU178" s="226" t="s">
        <v>90</v>
      </c>
      <c r="AV178" s="12" t="s">
        <v>90</v>
      </c>
      <c r="AW178" s="12" t="s">
        <v>42</v>
      </c>
      <c r="AX178" s="12" t="s">
        <v>80</v>
      </c>
      <c r="AY178" s="226" t="s">
        <v>143</v>
      </c>
    </row>
    <row r="179" spans="2:65" s="14" customFormat="1" ht="13.5">
      <c r="B179" s="240"/>
      <c r="C179" s="241"/>
      <c r="D179" s="213" t="s">
        <v>154</v>
      </c>
      <c r="E179" s="242" t="s">
        <v>78</v>
      </c>
      <c r="F179" s="243" t="s">
        <v>289</v>
      </c>
      <c r="G179" s="241"/>
      <c r="H179" s="244">
        <v>2225.9</v>
      </c>
      <c r="I179" s="245"/>
      <c r="J179" s="241"/>
      <c r="K179" s="241"/>
      <c r="L179" s="246"/>
      <c r="M179" s="247"/>
      <c r="N179" s="248"/>
      <c r="O179" s="248"/>
      <c r="P179" s="248"/>
      <c r="Q179" s="248"/>
      <c r="R179" s="248"/>
      <c r="S179" s="248"/>
      <c r="T179" s="249"/>
      <c r="AT179" s="250" t="s">
        <v>154</v>
      </c>
      <c r="AU179" s="250" t="s">
        <v>90</v>
      </c>
      <c r="AV179" s="14" t="s">
        <v>150</v>
      </c>
      <c r="AW179" s="14" t="s">
        <v>42</v>
      </c>
      <c r="AX179" s="14" t="s">
        <v>88</v>
      </c>
      <c r="AY179" s="250" t="s">
        <v>143</v>
      </c>
    </row>
    <row r="180" spans="2:65" s="1" customFormat="1" ht="25.5" customHeight="1">
      <c r="B180" s="41"/>
      <c r="C180" s="201" t="s">
        <v>391</v>
      </c>
      <c r="D180" s="201" t="s">
        <v>145</v>
      </c>
      <c r="E180" s="202" t="s">
        <v>392</v>
      </c>
      <c r="F180" s="203" t="s">
        <v>393</v>
      </c>
      <c r="G180" s="204" t="s">
        <v>148</v>
      </c>
      <c r="H180" s="205">
        <v>23</v>
      </c>
      <c r="I180" s="206"/>
      <c r="J180" s="207">
        <f>ROUND(I180*H180,2)</f>
        <v>0</v>
      </c>
      <c r="K180" s="203" t="s">
        <v>149</v>
      </c>
      <c r="L180" s="61"/>
      <c r="M180" s="208" t="s">
        <v>78</v>
      </c>
      <c r="N180" s="209" t="s">
        <v>50</v>
      </c>
      <c r="O180" s="42"/>
      <c r="P180" s="210">
        <f>O180*H180</f>
        <v>0</v>
      </c>
      <c r="Q180" s="210">
        <v>0</v>
      </c>
      <c r="R180" s="210">
        <f>Q180*H180</f>
        <v>0</v>
      </c>
      <c r="S180" s="210">
        <v>0</v>
      </c>
      <c r="T180" s="211">
        <f>S180*H180</f>
        <v>0</v>
      </c>
      <c r="AR180" s="23" t="s">
        <v>150</v>
      </c>
      <c r="AT180" s="23" t="s">
        <v>145</v>
      </c>
      <c r="AU180" s="23" t="s">
        <v>90</v>
      </c>
      <c r="AY180" s="23" t="s">
        <v>143</v>
      </c>
      <c r="BE180" s="212">
        <f>IF(N180="základní",J180,0)</f>
        <v>0</v>
      </c>
      <c r="BF180" s="212">
        <f>IF(N180="snížená",J180,0)</f>
        <v>0</v>
      </c>
      <c r="BG180" s="212">
        <f>IF(N180="zákl. přenesená",J180,0)</f>
        <v>0</v>
      </c>
      <c r="BH180" s="212">
        <f>IF(N180="sníž. přenesená",J180,0)</f>
        <v>0</v>
      </c>
      <c r="BI180" s="212">
        <f>IF(N180="nulová",J180,0)</f>
        <v>0</v>
      </c>
      <c r="BJ180" s="23" t="s">
        <v>88</v>
      </c>
      <c r="BK180" s="212">
        <f>ROUND(I180*H180,2)</f>
        <v>0</v>
      </c>
      <c r="BL180" s="23" t="s">
        <v>150</v>
      </c>
      <c r="BM180" s="23" t="s">
        <v>394</v>
      </c>
    </row>
    <row r="181" spans="2:65" s="1" customFormat="1" ht="94.5">
      <c r="B181" s="41"/>
      <c r="C181" s="63"/>
      <c r="D181" s="213" t="s">
        <v>152</v>
      </c>
      <c r="E181" s="63"/>
      <c r="F181" s="214" t="s">
        <v>395</v>
      </c>
      <c r="G181" s="63"/>
      <c r="H181" s="63"/>
      <c r="I181" s="172"/>
      <c r="J181" s="63"/>
      <c r="K181" s="63"/>
      <c r="L181" s="61"/>
      <c r="M181" s="215"/>
      <c r="N181" s="42"/>
      <c r="O181" s="42"/>
      <c r="P181" s="42"/>
      <c r="Q181" s="42"/>
      <c r="R181" s="42"/>
      <c r="S181" s="42"/>
      <c r="T181" s="78"/>
      <c r="AT181" s="23" t="s">
        <v>152</v>
      </c>
      <c r="AU181" s="23" t="s">
        <v>90</v>
      </c>
    </row>
    <row r="182" spans="2:65" s="12" customFormat="1" ht="13.5">
      <c r="B182" s="216"/>
      <c r="C182" s="217"/>
      <c r="D182" s="213" t="s">
        <v>154</v>
      </c>
      <c r="E182" s="218" t="s">
        <v>78</v>
      </c>
      <c r="F182" s="219" t="s">
        <v>396</v>
      </c>
      <c r="G182" s="217"/>
      <c r="H182" s="220">
        <v>23</v>
      </c>
      <c r="I182" s="221"/>
      <c r="J182" s="217"/>
      <c r="K182" s="217"/>
      <c r="L182" s="222"/>
      <c r="M182" s="223"/>
      <c r="N182" s="224"/>
      <c r="O182" s="224"/>
      <c r="P182" s="224"/>
      <c r="Q182" s="224"/>
      <c r="R182" s="224"/>
      <c r="S182" s="224"/>
      <c r="T182" s="225"/>
      <c r="AT182" s="226" t="s">
        <v>154</v>
      </c>
      <c r="AU182" s="226" t="s">
        <v>90</v>
      </c>
      <c r="AV182" s="12" t="s">
        <v>90</v>
      </c>
      <c r="AW182" s="12" t="s">
        <v>42</v>
      </c>
      <c r="AX182" s="12" t="s">
        <v>88</v>
      </c>
      <c r="AY182" s="226" t="s">
        <v>143</v>
      </c>
    </row>
    <row r="183" spans="2:65" s="1" customFormat="1" ht="25.5" customHeight="1">
      <c r="B183" s="41"/>
      <c r="C183" s="201" t="s">
        <v>397</v>
      </c>
      <c r="D183" s="201" t="s">
        <v>145</v>
      </c>
      <c r="E183" s="202" t="s">
        <v>398</v>
      </c>
      <c r="F183" s="203" t="s">
        <v>399</v>
      </c>
      <c r="G183" s="204" t="s">
        <v>148</v>
      </c>
      <c r="H183" s="205">
        <v>34655</v>
      </c>
      <c r="I183" s="206"/>
      <c r="J183" s="207">
        <f>ROUND(I183*H183,2)</f>
        <v>0</v>
      </c>
      <c r="K183" s="203" t="s">
        <v>149</v>
      </c>
      <c r="L183" s="61"/>
      <c r="M183" s="208" t="s">
        <v>78</v>
      </c>
      <c r="N183" s="209" t="s">
        <v>50</v>
      </c>
      <c r="O183" s="42"/>
      <c r="P183" s="210">
        <f>O183*H183</f>
        <v>0</v>
      </c>
      <c r="Q183" s="210">
        <v>0</v>
      </c>
      <c r="R183" s="210">
        <f>Q183*H183</f>
        <v>0</v>
      </c>
      <c r="S183" s="210">
        <v>0</v>
      </c>
      <c r="T183" s="211">
        <f>S183*H183</f>
        <v>0</v>
      </c>
      <c r="AR183" s="23" t="s">
        <v>150</v>
      </c>
      <c r="AT183" s="23" t="s">
        <v>145</v>
      </c>
      <c r="AU183" s="23" t="s">
        <v>90</v>
      </c>
      <c r="AY183" s="23" t="s">
        <v>143</v>
      </c>
      <c r="BE183" s="212">
        <f>IF(N183="základní",J183,0)</f>
        <v>0</v>
      </c>
      <c r="BF183" s="212">
        <f>IF(N183="snížená",J183,0)</f>
        <v>0</v>
      </c>
      <c r="BG183" s="212">
        <f>IF(N183="zákl. přenesená",J183,0)</f>
        <v>0</v>
      </c>
      <c r="BH183" s="212">
        <f>IF(N183="sníž. přenesená",J183,0)</f>
        <v>0</v>
      </c>
      <c r="BI183" s="212">
        <f>IF(N183="nulová",J183,0)</f>
        <v>0</v>
      </c>
      <c r="BJ183" s="23" t="s">
        <v>88</v>
      </c>
      <c r="BK183" s="212">
        <f>ROUND(I183*H183,2)</f>
        <v>0</v>
      </c>
      <c r="BL183" s="23" t="s">
        <v>150</v>
      </c>
      <c r="BM183" s="23" t="s">
        <v>400</v>
      </c>
    </row>
    <row r="184" spans="2:65" s="1" customFormat="1" ht="351">
      <c r="B184" s="41"/>
      <c r="C184" s="63"/>
      <c r="D184" s="213" t="s">
        <v>152</v>
      </c>
      <c r="E184" s="63"/>
      <c r="F184" s="214" t="s">
        <v>401</v>
      </c>
      <c r="G184" s="63"/>
      <c r="H184" s="63"/>
      <c r="I184" s="172"/>
      <c r="J184" s="63"/>
      <c r="K184" s="63"/>
      <c r="L184" s="61"/>
      <c r="M184" s="215"/>
      <c r="N184" s="42"/>
      <c r="O184" s="42"/>
      <c r="P184" s="42"/>
      <c r="Q184" s="42"/>
      <c r="R184" s="42"/>
      <c r="S184" s="42"/>
      <c r="T184" s="78"/>
      <c r="AT184" s="23" t="s">
        <v>152</v>
      </c>
      <c r="AU184" s="23" t="s">
        <v>90</v>
      </c>
    </row>
    <row r="185" spans="2:65" s="13" customFormat="1" ht="27">
      <c r="B185" s="230"/>
      <c r="C185" s="231"/>
      <c r="D185" s="213" t="s">
        <v>154</v>
      </c>
      <c r="E185" s="232" t="s">
        <v>78</v>
      </c>
      <c r="F185" s="233" t="s">
        <v>402</v>
      </c>
      <c r="G185" s="231"/>
      <c r="H185" s="232" t="s">
        <v>78</v>
      </c>
      <c r="I185" s="234"/>
      <c r="J185" s="231"/>
      <c r="K185" s="231"/>
      <c r="L185" s="235"/>
      <c r="M185" s="236"/>
      <c r="N185" s="237"/>
      <c r="O185" s="237"/>
      <c r="P185" s="237"/>
      <c r="Q185" s="237"/>
      <c r="R185" s="237"/>
      <c r="S185" s="237"/>
      <c r="T185" s="238"/>
      <c r="AT185" s="239" t="s">
        <v>154</v>
      </c>
      <c r="AU185" s="239" t="s">
        <v>90</v>
      </c>
      <c r="AV185" s="13" t="s">
        <v>88</v>
      </c>
      <c r="AW185" s="13" t="s">
        <v>42</v>
      </c>
      <c r="AX185" s="13" t="s">
        <v>80</v>
      </c>
      <c r="AY185" s="239" t="s">
        <v>143</v>
      </c>
    </row>
    <row r="186" spans="2:65" s="12" customFormat="1" ht="13.5">
      <c r="B186" s="216"/>
      <c r="C186" s="217"/>
      <c r="D186" s="213" t="s">
        <v>154</v>
      </c>
      <c r="E186" s="218" t="s">
        <v>78</v>
      </c>
      <c r="F186" s="219" t="s">
        <v>270</v>
      </c>
      <c r="G186" s="217"/>
      <c r="H186" s="220">
        <v>34655</v>
      </c>
      <c r="I186" s="221"/>
      <c r="J186" s="217"/>
      <c r="K186" s="217"/>
      <c r="L186" s="222"/>
      <c r="M186" s="223"/>
      <c r="N186" s="224"/>
      <c r="O186" s="224"/>
      <c r="P186" s="224"/>
      <c r="Q186" s="224"/>
      <c r="R186" s="224"/>
      <c r="S186" s="224"/>
      <c r="T186" s="225"/>
      <c r="AT186" s="226" t="s">
        <v>154</v>
      </c>
      <c r="AU186" s="226" t="s">
        <v>90</v>
      </c>
      <c r="AV186" s="12" t="s">
        <v>90</v>
      </c>
      <c r="AW186" s="12" t="s">
        <v>42</v>
      </c>
      <c r="AX186" s="12" t="s">
        <v>88</v>
      </c>
      <c r="AY186" s="226" t="s">
        <v>143</v>
      </c>
    </row>
    <row r="187" spans="2:65" s="1" customFormat="1" ht="51" customHeight="1">
      <c r="B187" s="41"/>
      <c r="C187" s="201" t="s">
        <v>403</v>
      </c>
      <c r="D187" s="201" t="s">
        <v>145</v>
      </c>
      <c r="E187" s="202" t="s">
        <v>404</v>
      </c>
      <c r="F187" s="203" t="s">
        <v>405</v>
      </c>
      <c r="G187" s="204" t="s">
        <v>148</v>
      </c>
      <c r="H187" s="205">
        <v>34655</v>
      </c>
      <c r="I187" s="206"/>
      <c r="J187" s="207">
        <f>ROUND(I187*H187,2)</f>
        <v>0</v>
      </c>
      <c r="K187" s="203" t="s">
        <v>149</v>
      </c>
      <c r="L187" s="61"/>
      <c r="M187" s="208" t="s">
        <v>78</v>
      </c>
      <c r="N187" s="209" t="s">
        <v>50</v>
      </c>
      <c r="O187" s="42"/>
      <c r="P187" s="210">
        <f>O187*H187</f>
        <v>0</v>
      </c>
      <c r="Q187" s="210">
        <v>0</v>
      </c>
      <c r="R187" s="210">
        <f>Q187*H187</f>
        <v>0</v>
      </c>
      <c r="S187" s="210">
        <v>0</v>
      </c>
      <c r="T187" s="211">
        <f>S187*H187</f>
        <v>0</v>
      </c>
      <c r="AR187" s="23" t="s">
        <v>150</v>
      </c>
      <c r="AT187" s="23" t="s">
        <v>145</v>
      </c>
      <c r="AU187" s="23" t="s">
        <v>90</v>
      </c>
      <c r="AY187" s="23" t="s">
        <v>143</v>
      </c>
      <c r="BE187" s="212">
        <f>IF(N187="základní",J187,0)</f>
        <v>0</v>
      </c>
      <c r="BF187" s="212">
        <f>IF(N187="snížená",J187,0)</f>
        <v>0</v>
      </c>
      <c r="BG187" s="212">
        <f>IF(N187="zákl. přenesená",J187,0)</f>
        <v>0</v>
      </c>
      <c r="BH187" s="212">
        <f>IF(N187="sníž. přenesená",J187,0)</f>
        <v>0</v>
      </c>
      <c r="BI187" s="212">
        <f>IF(N187="nulová",J187,0)</f>
        <v>0</v>
      </c>
      <c r="BJ187" s="23" t="s">
        <v>88</v>
      </c>
      <c r="BK187" s="212">
        <f>ROUND(I187*H187,2)</f>
        <v>0</v>
      </c>
      <c r="BL187" s="23" t="s">
        <v>150</v>
      </c>
      <c r="BM187" s="23" t="s">
        <v>406</v>
      </c>
    </row>
    <row r="188" spans="2:65" s="1" customFormat="1" ht="351">
      <c r="B188" s="41"/>
      <c r="C188" s="63"/>
      <c r="D188" s="213" t="s">
        <v>152</v>
      </c>
      <c r="E188" s="63"/>
      <c r="F188" s="214" t="s">
        <v>401</v>
      </c>
      <c r="G188" s="63"/>
      <c r="H188" s="63"/>
      <c r="I188" s="172"/>
      <c r="J188" s="63"/>
      <c r="K188" s="63"/>
      <c r="L188" s="61"/>
      <c r="M188" s="215"/>
      <c r="N188" s="42"/>
      <c r="O188" s="42"/>
      <c r="P188" s="42"/>
      <c r="Q188" s="42"/>
      <c r="R188" s="42"/>
      <c r="S188" s="42"/>
      <c r="T188" s="78"/>
      <c r="AT188" s="23" t="s">
        <v>152</v>
      </c>
      <c r="AU188" s="23" t="s">
        <v>90</v>
      </c>
    </row>
    <row r="189" spans="2:65" s="13" customFormat="1" ht="27">
      <c r="B189" s="230"/>
      <c r="C189" s="231"/>
      <c r="D189" s="213" t="s">
        <v>154</v>
      </c>
      <c r="E189" s="232" t="s">
        <v>78</v>
      </c>
      <c r="F189" s="233" t="s">
        <v>402</v>
      </c>
      <c r="G189" s="231"/>
      <c r="H189" s="232" t="s">
        <v>78</v>
      </c>
      <c r="I189" s="234"/>
      <c r="J189" s="231"/>
      <c r="K189" s="231"/>
      <c r="L189" s="235"/>
      <c r="M189" s="236"/>
      <c r="N189" s="237"/>
      <c r="O189" s="237"/>
      <c r="P189" s="237"/>
      <c r="Q189" s="237"/>
      <c r="R189" s="237"/>
      <c r="S189" s="237"/>
      <c r="T189" s="238"/>
      <c r="AT189" s="239" t="s">
        <v>154</v>
      </c>
      <c r="AU189" s="239" t="s">
        <v>90</v>
      </c>
      <c r="AV189" s="13" t="s">
        <v>88</v>
      </c>
      <c r="AW189" s="13" t="s">
        <v>42</v>
      </c>
      <c r="AX189" s="13" t="s">
        <v>80</v>
      </c>
      <c r="AY189" s="239" t="s">
        <v>143</v>
      </c>
    </row>
    <row r="190" spans="2:65" s="12" customFormat="1" ht="13.5">
      <c r="B190" s="216"/>
      <c r="C190" s="217"/>
      <c r="D190" s="213" t="s">
        <v>154</v>
      </c>
      <c r="E190" s="218" t="s">
        <v>78</v>
      </c>
      <c r="F190" s="219" t="s">
        <v>270</v>
      </c>
      <c r="G190" s="217"/>
      <c r="H190" s="220">
        <v>34655</v>
      </c>
      <c r="I190" s="221"/>
      <c r="J190" s="217"/>
      <c r="K190" s="217"/>
      <c r="L190" s="222"/>
      <c r="M190" s="223"/>
      <c r="N190" s="224"/>
      <c r="O190" s="224"/>
      <c r="P190" s="224"/>
      <c r="Q190" s="224"/>
      <c r="R190" s="224"/>
      <c r="S190" s="224"/>
      <c r="T190" s="225"/>
      <c r="AT190" s="226" t="s">
        <v>154</v>
      </c>
      <c r="AU190" s="226" t="s">
        <v>90</v>
      </c>
      <c r="AV190" s="12" t="s">
        <v>90</v>
      </c>
      <c r="AW190" s="12" t="s">
        <v>42</v>
      </c>
      <c r="AX190" s="12" t="s">
        <v>88</v>
      </c>
      <c r="AY190" s="226" t="s">
        <v>143</v>
      </c>
    </row>
    <row r="191" spans="2:65" s="1" customFormat="1" ht="38.25" customHeight="1">
      <c r="B191" s="41"/>
      <c r="C191" s="201" t="s">
        <v>407</v>
      </c>
      <c r="D191" s="201" t="s">
        <v>145</v>
      </c>
      <c r="E191" s="202" t="s">
        <v>408</v>
      </c>
      <c r="F191" s="203" t="s">
        <v>409</v>
      </c>
      <c r="G191" s="204" t="s">
        <v>148</v>
      </c>
      <c r="H191" s="205">
        <v>6425</v>
      </c>
      <c r="I191" s="206"/>
      <c r="J191" s="207">
        <f>ROUND(I191*H191,2)</f>
        <v>0</v>
      </c>
      <c r="K191" s="203" t="s">
        <v>149</v>
      </c>
      <c r="L191" s="61"/>
      <c r="M191" s="208" t="s">
        <v>78</v>
      </c>
      <c r="N191" s="209" t="s">
        <v>50</v>
      </c>
      <c r="O191" s="42"/>
      <c r="P191" s="210">
        <f>O191*H191</f>
        <v>0</v>
      </c>
      <c r="Q191" s="210">
        <v>0</v>
      </c>
      <c r="R191" s="210">
        <f>Q191*H191</f>
        <v>0</v>
      </c>
      <c r="S191" s="210">
        <v>0</v>
      </c>
      <c r="T191" s="211">
        <f>S191*H191</f>
        <v>0</v>
      </c>
      <c r="AR191" s="23" t="s">
        <v>150</v>
      </c>
      <c r="AT191" s="23" t="s">
        <v>145</v>
      </c>
      <c r="AU191" s="23" t="s">
        <v>90</v>
      </c>
      <c r="AY191" s="23" t="s">
        <v>143</v>
      </c>
      <c r="BE191" s="212">
        <f>IF(N191="základní",J191,0)</f>
        <v>0</v>
      </c>
      <c r="BF191" s="212">
        <f>IF(N191="snížená",J191,0)</f>
        <v>0</v>
      </c>
      <c r="BG191" s="212">
        <f>IF(N191="zákl. přenesená",J191,0)</f>
        <v>0</v>
      </c>
      <c r="BH191" s="212">
        <f>IF(N191="sníž. přenesená",J191,0)</f>
        <v>0</v>
      </c>
      <c r="BI191" s="212">
        <f>IF(N191="nulová",J191,0)</f>
        <v>0</v>
      </c>
      <c r="BJ191" s="23" t="s">
        <v>88</v>
      </c>
      <c r="BK191" s="212">
        <f>ROUND(I191*H191,2)</f>
        <v>0</v>
      </c>
      <c r="BL191" s="23" t="s">
        <v>150</v>
      </c>
      <c r="BM191" s="23" t="s">
        <v>410</v>
      </c>
    </row>
    <row r="192" spans="2:65" s="1" customFormat="1" ht="351">
      <c r="B192" s="41"/>
      <c r="C192" s="63"/>
      <c r="D192" s="213" t="s">
        <v>152</v>
      </c>
      <c r="E192" s="63"/>
      <c r="F192" s="214" t="s">
        <v>401</v>
      </c>
      <c r="G192" s="63"/>
      <c r="H192" s="63"/>
      <c r="I192" s="172"/>
      <c r="J192" s="63"/>
      <c r="K192" s="63"/>
      <c r="L192" s="61"/>
      <c r="M192" s="215"/>
      <c r="N192" s="42"/>
      <c r="O192" s="42"/>
      <c r="P192" s="42"/>
      <c r="Q192" s="42"/>
      <c r="R192" s="42"/>
      <c r="S192" s="42"/>
      <c r="T192" s="78"/>
      <c r="AT192" s="23" t="s">
        <v>152</v>
      </c>
      <c r="AU192" s="23" t="s">
        <v>90</v>
      </c>
    </row>
    <row r="193" spans="2:65" s="13" customFormat="1" ht="27">
      <c r="B193" s="230"/>
      <c r="C193" s="231"/>
      <c r="D193" s="213" t="s">
        <v>154</v>
      </c>
      <c r="E193" s="232" t="s">
        <v>78</v>
      </c>
      <c r="F193" s="233" t="s">
        <v>411</v>
      </c>
      <c r="G193" s="231"/>
      <c r="H193" s="232" t="s">
        <v>78</v>
      </c>
      <c r="I193" s="234"/>
      <c r="J193" s="231"/>
      <c r="K193" s="231"/>
      <c r="L193" s="235"/>
      <c r="M193" s="236"/>
      <c r="N193" s="237"/>
      <c r="O193" s="237"/>
      <c r="P193" s="237"/>
      <c r="Q193" s="237"/>
      <c r="R193" s="237"/>
      <c r="S193" s="237"/>
      <c r="T193" s="238"/>
      <c r="AT193" s="239" t="s">
        <v>154</v>
      </c>
      <c r="AU193" s="239" t="s">
        <v>90</v>
      </c>
      <c r="AV193" s="13" t="s">
        <v>88</v>
      </c>
      <c r="AW193" s="13" t="s">
        <v>42</v>
      </c>
      <c r="AX193" s="13" t="s">
        <v>80</v>
      </c>
      <c r="AY193" s="239" t="s">
        <v>143</v>
      </c>
    </row>
    <row r="194" spans="2:65" s="12" customFormat="1" ht="13.5">
      <c r="B194" s="216"/>
      <c r="C194" s="217"/>
      <c r="D194" s="213" t="s">
        <v>154</v>
      </c>
      <c r="E194" s="218" t="s">
        <v>78</v>
      </c>
      <c r="F194" s="219" t="s">
        <v>275</v>
      </c>
      <c r="G194" s="217"/>
      <c r="H194" s="220">
        <v>6425</v>
      </c>
      <c r="I194" s="221"/>
      <c r="J194" s="217"/>
      <c r="K194" s="217"/>
      <c r="L194" s="222"/>
      <c r="M194" s="223"/>
      <c r="N194" s="224"/>
      <c r="O194" s="224"/>
      <c r="P194" s="224"/>
      <c r="Q194" s="224"/>
      <c r="R194" s="224"/>
      <c r="S194" s="224"/>
      <c r="T194" s="225"/>
      <c r="AT194" s="226" t="s">
        <v>154</v>
      </c>
      <c r="AU194" s="226" t="s">
        <v>90</v>
      </c>
      <c r="AV194" s="12" t="s">
        <v>90</v>
      </c>
      <c r="AW194" s="12" t="s">
        <v>42</v>
      </c>
      <c r="AX194" s="12" t="s">
        <v>88</v>
      </c>
      <c r="AY194" s="226" t="s">
        <v>143</v>
      </c>
    </row>
    <row r="195" spans="2:65" s="1" customFormat="1" ht="51" customHeight="1">
      <c r="B195" s="41"/>
      <c r="C195" s="201" t="s">
        <v>412</v>
      </c>
      <c r="D195" s="201" t="s">
        <v>145</v>
      </c>
      <c r="E195" s="202" t="s">
        <v>413</v>
      </c>
      <c r="F195" s="203" t="s">
        <v>414</v>
      </c>
      <c r="G195" s="204" t="s">
        <v>148</v>
      </c>
      <c r="H195" s="205">
        <v>6425</v>
      </c>
      <c r="I195" s="206"/>
      <c r="J195" s="207">
        <f>ROUND(I195*H195,2)</f>
        <v>0</v>
      </c>
      <c r="K195" s="203" t="s">
        <v>149</v>
      </c>
      <c r="L195" s="61"/>
      <c r="M195" s="208" t="s">
        <v>78</v>
      </c>
      <c r="N195" s="209" t="s">
        <v>50</v>
      </c>
      <c r="O195" s="42"/>
      <c r="P195" s="210">
        <f>O195*H195</f>
        <v>0</v>
      </c>
      <c r="Q195" s="210">
        <v>0</v>
      </c>
      <c r="R195" s="210">
        <f>Q195*H195</f>
        <v>0</v>
      </c>
      <c r="S195" s="210">
        <v>0</v>
      </c>
      <c r="T195" s="211">
        <f>S195*H195</f>
        <v>0</v>
      </c>
      <c r="AR195" s="23" t="s">
        <v>150</v>
      </c>
      <c r="AT195" s="23" t="s">
        <v>145</v>
      </c>
      <c r="AU195" s="23" t="s">
        <v>90</v>
      </c>
      <c r="AY195" s="23" t="s">
        <v>143</v>
      </c>
      <c r="BE195" s="212">
        <f>IF(N195="základní",J195,0)</f>
        <v>0</v>
      </c>
      <c r="BF195" s="212">
        <f>IF(N195="snížená",J195,0)</f>
        <v>0</v>
      </c>
      <c r="BG195" s="212">
        <f>IF(N195="zákl. přenesená",J195,0)</f>
        <v>0</v>
      </c>
      <c r="BH195" s="212">
        <f>IF(N195="sníž. přenesená",J195,0)</f>
        <v>0</v>
      </c>
      <c r="BI195" s="212">
        <f>IF(N195="nulová",J195,0)</f>
        <v>0</v>
      </c>
      <c r="BJ195" s="23" t="s">
        <v>88</v>
      </c>
      <c r="BK195" s="212">
        <f>ROUND(I195*H195,2)</f>
        <v>0</v>
      </c>
      <c r="BL195" s="23" t="s">
        <v>150</v>
      </c>
      <c r="BM195" s="23" t="s">
        <v>415</v>
      </c>
    </row>
    <row r="196" spans="2:65" s="1" customFormat="1" ht="351">
      <c r="B196" s="41"/>
      <c r="C196" s="63"/>
      <c r="D196" s="213" t="s">
        <v>152</v>
      </c>
      <c r="E196" s="63"/>
      <c r="F196" s="214" t="s">
        <v>401</v>
      </c>
      <c r="G196" s="63"/>
      <c r="H196" s="63"/>
      <c r="I196" s="172"/>
      <c r="J196" s="63"/>
      <c r="K196" s="63"/>
      <c r="L196" s="61"/>
      <c r="M196" s="215"/>
      <c r="N196" s="42"/>
      <c r="O196" s="42"/>
      <c r="P196" s="42"/>
      <c r="Q196" s="42"/>
      <c r="R196" s="42"/>
      <c r="S196" s="42"/>
      <c r="T196" s="78"/>
      <c r="AT196" s="23" t="s">
        <v>152</v>
      </c>
      <c r="AU196" s="23" t="s">
        <v>90</v>
      </c>
    </row>
    <row r="197" spans="2:65" s="13" customFormat="1" ht="27">
      <c r="B197" s="230"/>
      <c r="C197" s="231"/>
      <c r="D197" s="213" t="s">
        <v>154</v>
      </c>
      <c r="E197" s="232" t="s">
        <v>78</v>
      </c>
      <c r="F197" s="233" t="s">
        <v>411</v>
      </c>
      <c r="G197" s="231"/>
      <c r="H197" s="232" t="s">
        <v>78</v>
      </c>
      <c r="I197" s="234"/>
      <c r="J197" s="231"/>
      <c r="K197" s="231"/>
      <c r="L197" s="235"/>
      <c r="M197" s="236"/>
      <c r="N197" s="237"/>
      <c r="O197" s="237"/>
      <c r="P197" s="237"/>
      <c r="Q197" s="237"/>
      <c r="R197" s="237"/>
      <c r="S197" s="237"/>
      <c r="T197" s="238"/>
      <c r="AT197" s="239" t="s">
        <v>154</v>
      </c>
      <c r="AU197" s="239" t="s">
        <v>90</v>
      </c>
      <c r="AV197" s="13" t="s">
        <v>88</v>
      </c>
      <c r="AW197" s="13" t="s">
        <v>42</v>
      </c>
      <c r="AX197" s="13" t="s">
        <v>80</v>
      </c>
      <c r="AY197" s="239" t="s">
        <v>143</v>
      </c>
    </row>
    <row r="198" spans="2:65" s="12" customFormat="1" ht="13.5">
      <c r="B198" s="216"/>
      <c r="C198" s="217"/>
      <c r="D198" s="213" t="s">
        <v>154</v>
      </c>
      <c r="E198" s="218" t="s">
        <v>78</v>
      </c>
      <c r="F198" s="219" t="s">
        <v>275</v>
      </c>
      <c r="G198" s="217"/>
      <c r="H198" s="220">
        <v>6425</v>
      </c>
      <c r="I198" s="221"/>
      <c r="J198" s="217"/>
      <c r="K198" s="217"/>
      <c r="L198" s="222"/>
      <c r="M198" s="223"/>
      <c r="N198" s="224"/>
      <c r="O198" s="224"/>
      <c r="P198" s="224"/>
      <c r="Q198" s="224"/>
      <c r="R198" s="224"/>
      <c r="S198" s="224"/>
      <c r="T198" s="225"/>
      <c r="AT198" s="226" t="s">
        <v>154</v>
      </c>
      <c r="AU198" s="226" t="s">
        <v>90</v>
      </c>
      <c r="AV198" s="12" t="s">
        <v>90</v>
      </c>
      <c r="AW198" s="12" t="s">
        <v>42</v>
      </c>
      <c r="AX198" s="12" t="s">
        <v>88</v>
      </c>
      <c r="AY198" s="226" t="s">
        <v>143</v>
      </c>
    </row>
    <row r="199" spans="2:65" s="1" customFormat="1" ht="16.5" customHeight="1">
      <c r="B199" s="41"/>
      <c r="C199" s="251" t="s">
        <v>416</v>
      </c>
      <c r="D199" s="251" t="s">
        <v>305</v>
      </c>
      <c r="E199" s="252" t="s">
        <v>417</v>
      </c>
      <c r="F199" s="253" t="s">
        <v>418</v>
      </c>
      <c r="G199" s="254" t="s">
        <v>181</v>
      </c>
      <c r="H199" s="255">
        <v>769.23500000000001</v>
      </c>
      <c r="I199" s="256"/>
      <c r="J199" s="257">
        <f>ROUND(I199*H199,2)</f>
        <v>0</v>
      </c>
      <c r="K199" s="253" t="s">
        <v>149</v>
      </c>
      <c r="L199" s="258"/>
      <c r="M199" s="259" t="s">
        <v>78</v>
      </c>
      <c r="N199" s="260" t="s">
        <v>50</v>
      </c>
      <c r="O199" s="42"/>
      <c r="P199" s="210">
        <f>O199*H199</f>
        <v>0</v>
      </c>
      <c r="Q199" s="210">
        <v>0</v>
      </c>
      <c r="R199" s="210">
        <f>Q199*H199</f>
        <v>0</v>
      </c>
      <c r="S199" s="210">
        <v>0</v>
      </c>
      <c r="T199" s="211">
        <f>S199*H199</f>
        <v>0</v>
      </c>
      <c r="AR199" s="23" t="s">
        <v>191</v>
      </c>
      <c r="AT199" s="23" t="s">
        <v>305</v>
      </c>
      <c r="AU199" s="23" t="s">
        <v>90</v>
      </c>
      <c r="AY199" s="23" t="s">
        <v>143</v>
      </c>
      <c r="BE199" s="212">
        <f>IF(N199="základní",J199,0)</f>
        <v>0</v>
      </c>
      <c r="BF199" s="212">
        <f>IF(N199="snížená",J199,0)</f>
        <v>0</v>
      </c>
      <c r="BG199" s="212">
        <f>IF(N199="zákl. přenesená",J199,0)</f>
        <v>0</v>
      </c>
      <c r="BH199" s="212">
        <f>IF(N199="sníž. přenesená",J199,0)</f>
        <v>0</v>
      </c>
      <c r="BI199" s="212">
        <f>IF(N199="nulová",J199,0)</f>
        <v>0</v>
      </c>
      <c r="BJ199" s="23" t="s">
        <v>88</v>
      </c>
      <c r="BK199" s="212">
        <f>ROUND(I199*H199,2)</f>
        <v>0</v>
      </c>
      <c r="BL199" s="23" t="s">
        <v>150</v>
      </c>
      <c r="BM199" s="23" t="s">
        <v>419</v>
      </c>
    </row>
    <row r="200" spans="2:65" s="13" customFormat="1" ht="13.5">
      <c r="B200" s="230"/>
      <c r="C200" s="231"/>
      <c r="D200" s="213" t="s">
        <v>154</v>
      </c>
      <c r="E200" s="232" t="s">
        <v>78</v>
      </c>
      <c r="F200" s="233" t="s">
        <v>420</v>
      </c>
      <c r="G200" s="231"/>
      <c r="H200" s="232" t="s">
        <v>78</v>
      </c>
      <c r="I200" s="234"/>
      <c r="J200" s="231"/>
      <c r="K200" s="231"/>
      <c r="L200" s="235"/>
      <c r="M200" s="236"/>
      <c r="N200" s="237"/>
      <c r="O200" s="237"/>
      <c r="P200" s="237"/>
      <c r="Q200" s="237"/>
      <c r="R200" s="237"/>
      <c r="S200" s="237"/>
      <c r="T200" s="238"/>
      <c r="AT200" s="239" t="s">
        <v>154</v>
      </c>
      <c r="AU200" s="239" t="s">
        <v>90</v>
      </c>
      <c r="AV200" s="13" t="s">
        <v>88</v>
      </c>
      <c r="AW200" s="13" t="s">
        <v>42</v>
      </c>
      <c r="AX200" s="13" t="s">
        <v>80</v>
      </c>
      <c r="AY200" s="239" t="s">
        <v>143</v>
      </c>
    </row>
    <row r="201" spans="2:65" s="13" customFormat="1" ht="27">
      <c r="B201" s="230"/>
      <c r="C201" s="231"/>
      <c r="D201" s="213" t="s">
        <v>154</v>
      </c>
      <c r="E201" s="232" t="s">
        <v>78</v>
      </c>
      <c r="F201" s="233" t="s">
        <v>402</v>
      </c>
      <c r="G201" s="231"/>
      <c r="H201" s="232" t="s">
        <v>78</v>
      </c>
      <c r="I201" s="234"/>
      <c r="J201" s="231"/>
      <c r="K201" s="231"/>
      <c r="L201" s="235"/>
      <c r="M201" s="236"/>
      <c r="N201" s="237"/>
      <c r="O201" s="237"/>
      <c r="P201" s="237"/>
      <c r="Q201" s="237"/>
      <c r="R201" s="237"/>
      <c r="S201" s="237"/>
      <c r="T201" s="238"/>
      <c r="AT201" s="239" t="s">
        <v>154</v>
      </c>
      <c r="AU201" s="239" t="s">
        <v>90</v>
      </c>
      <c r="AV201" s="13" t="s">
        <v>88</v>
      </c>
      <c r="AW201" s="13" t="s">
        <v>42</v>
      </c>
      <c r="AX201" s="13" t="s">
        <v>80</v>
      </c>
      <c r="AY201" s="239" t="s">
        <v>143</v>
      </c>
    </row>
    <row r="202" spans="2:65" s="12" customFormat="1" ht="13.5">
      <c r="B202" s="216"/>
      <c r="C202" s="217"/>
      <c r="D202" s="213" t="s">
        <v>154</v>
      </c>
      <c r="E202" s="218" t="s">
        <v>78</v>
      </c>
      <c r="F202" s="219" t="s">
        <v>421</v>
      </c>
      <c r="G202" s="217"/>
      <c r="H202" s="220">
        <v>643.89</v>
      </c>
      <c r="I202" s="221"/>
      <c r="J202" s="217"/>
      <c r="K202" s="217"/>
      <c r="L202" s="222"/>
      <c r="M202" s="223"/>
      <c r="N202" s="224"/>
      <c r="O202" s="224"/>
      <c r="P202" s="224"/>
      <c r="Q202" s="224"/>
      <c r="R202" s="224"/>
      <c r="S202" s="224"/>
      <c r="T202" s="225"/>
      <c r="AT202" s="226" t="s">
        <v>154</v>
      </c>
      <c r="AU202" s="226" t="s">
        <v>90</v>
      </c>
      <c r="AV202" s="12" t="s">
        <v>90</v>
      </c>
      <c r="AW202" s="12" t="s">
        <v>42</v>
      </c>
      <c r="AX202" s="12" t="s">
        <v>80</v>
      </c>
      <c r="AY202" s="226" t="s">
        <v>143</v>
      </c>
    </row>
    <row r="203" spans="2:65" s="13" customFormat="1" ht="27">
      <c r="B203" s="230"/>
      <c r="C203" s="231"/>
      <c r="D203" s="213" t="s">
        <v>154</v>
      </c>
      <c r="E203" s="232" t="s">
        <v>78</v>
      </c>
      <c r="F203" s="233" t="s">
        <v>411</v>
      </c>
      <c r="G203" s="231"/>
      <c r="H203" s="232" t="s">
        <v>78</v>
      </c>
      <c r="I203" s="234"/>
      <c r="J203" s="231"/>
      <c r="K203" s="231"/>
      <c r="L203" s="235"/>
      <c r="M203" s="236"/>
      <c r="N203" s="237"/>
      <c r="O203" s="237"/>
      <c r="P203" s="237"/>
      <c r="Q203" s="237"/>
      <c r="R203" s="237"/>
      <c r="S203" s="237"/>
      <c r="T203" s="238"/>
      <c r="AT203" s="239" t="s">
        <v>154</v>
      </c>
      <c r="AU203" s="239" t="s">
        <v>90</v>
      </c>
      <c r="AV203" s="13" t="s">
        <v>88</v>
      </c>
      <c r="AW203" s="13" t="s">
        <v>42</v>
      </c>
      <c r="AX203" s="13" t="s">
        <v>80</v>
      </c>
      <c r="AY203" s="239" t="s">
        <v>143</v>
      </c>
    </row>
    <row r="204" spans="2:65" s="12" customFormat="1" ht="13.5">
      <c r="B204" s="216"/>
      <c r="C204" s="217"/>
      <c r="D204" s="213" t="s">
        <v>154</v>
      </c>
      <c r="E204" s="218" t="s">
        <v>78</v>
      </c>
      <c r="F204" s="219" t="s">
        <v>422</v>
      </c>
      <c r="G204" s="217"/>
      <c r="H204" s="220">
        <v>125.345</v>
      </c>
      <c r="I204" s="221"/>
      <c r="J204" s="217"/>
      <c r="K204" s="217"/>
      <c r="L204" s="222"/>
      <c r="M204" s="223"/>
      <c r="N204" s="224"/>
      <c r="O204" s="224"/>
      <c r="P204" s="224"/>
      <c r="Q204" s="224"/>
      <c r="R204" s="224"/>
      <c r="S204" s="224"/>
      <c r="T204" s="225"/>
      <c r="AT204" s="226" t="s">
        <v>154</v>
      </c>
      <c r="AU204" s="226" t="s">
        <v>90</v>
      </c>
      <c r="AV204" s="12" t="s">
        <v>90</v>
      </c>
      <c r="AW204" s="12" t="s">
        <v>42</v>
      </c>
      <c r="AX204" s="12" t="s">
        <v>80</v>
      </c>
      <c r="AY204" s="226" t="s">
        <v>143</v>
      </c>
    </row>
    <row r="205" spans="2:65" s="14" customFormat="1" ht="13.5">
      <c r="B205" s="240"/>
      <c r="C205" s="241"/>
      <c r="D205" s="213" t="s">
        <v>154</v>
      </c>
      <c r="E205" s="242" t="s">
        <v>78</v>
      </c>
      <c r="F205" s="243" t="s">
        <v>289</v>
      </c>
      <c r="G205" s="241"/>
      <c r="H205" s="244">
        <v>769.23500000000001</v>
      </c>
      <c r="I205" s="245"/>
      <c r="J205" s="241"/>
      <c r="K205" s="241"/>
      <c r="L205" s="246"/>
      <c r="M205" s="247"/>
      <c r="N205" s="248"/>
      <c r="O205" s="248"/>
      <c r="P205" s="248"/>
      <c r="Q205" s="248"/>
      <c r="R205" s="248"/>
      <c r="S205" s="248"/>
      <c r="T205" s="249"/>
      <c r="AT205" s="250" t="s">
        <v>154</v>
      </c>
      <c r="AU205" s="250" t="s">
        <v>90</v>
      </c>
      <c r="AV205" s="14" t="s">
        <v>150</v>
      </c>
      <c r="AW205" s="14" t="s">
        <v>42</v>
      </c>
      <c r="AX205" s="14" t="s">
        <v>88</v>
      </c>
      <c r="AY205" s="250" t="s">
        <v>143</v>
      </c>
    </row>
    <row r="206" spans="2:65" s="1" customFormat="1" ht="16.5" customHeight="1">
      <c r="B206" s="41"/>
      <c r="C206" s="251" t="s">
        <v>423</v>
      </c>
      <c r="D206" s="251" t="s">
        <v>305</v>
      </c>
      <c r="E206" s="252" t="s">
        <v>424</v>
      </c>
      <c r="F206" s="253" t="s">
        <v>425</v>
      </c>
      <c r="G206" s="254" t="s">
        <v>181</v>
      </c>
      <c r="H206" s="255">
        <v>385.03199999999998</v>
      </c>
      <c r="I206" s="256"/>
      <c r="J206" s="257">
        <f>ROUND(I206*H206,2)</f>
        <v>0</v>
      </c>
      <c r="K206" s="253" t="s">
        <v>149</v>
      </c>
      <c r="L206" s="258"/>
      <c r="M206" s="259" t="s">
        <v>78</v>
      </c>
      <c r="N206" s="260" t="s">
        <v>50</v>
      </c>
      <c r="O206" s="42"/>
      <c r="P206" s="210">
        <f>O206*H206</f>
        <v>0</v>
      </c>
      <c r="Q206" s="210">
        <v>0</v>
      </c>
      <c r="R206" s="210">
        <f>Q206*H206</f>
        <v>0</v>
      </c>
      <c r="S206" s="210">
        <v>0</v>
      </c>
      <c r="T206" s="211">
        <f>S206*H206</f>
        <v>0</v>
      </c>
      <c r="AR206" s="23" t="s">
        <v>191</v>
      </c>
      <c r="AT206" s="23" t="s">
        <v>305</v>
      </c>
      <c r="AU206" s="23" t="s">
        <v>90</v>
      </c>
      <c r="AY206" s="23" t="s">
        <v>143</v>
      </c>
      <c r="BE206" s="212">
        <f>IF(N206="základní",J206,0)</f>
        <v>0</v>
      </c>
      <c r="BF206" s="212">
        <f>IF(N206="snížená",J206,0)</f>
        <v>0</v>
      </c>
      <c r="BG206" s="212">
        <f>IF(N206="zákl. přenesená",J206,0)</f>
        <v>0</v>
      </c>
      <c r="BH206" s="212">
        <f>IF(N206="sníž. přenesená",J206,0)</f>
        <v>0</v>
      </c>
      <c r="BI206" s="212">
        <f>IF(N206="nulová",J206,0)</f>
        <v>0</v>
      </c>
      <c r="BJ206" s="23" t="s">
        <v>88</v>
      </c>
      <c r="BK206" s="212">
        <f>ROUND(I206*H206,2)</f>
        <v>0</v>
      </c>
      <c r="BL206" s="23" t="s">
        <v>150</v>
      </c>
      <c r="BM206" s="23" t="s">
        <v>426</v>
      </c>
    </row>
    <row r="207" spans="2:65" s="13" customFormat="1" ht="13.5">
      <c r="B207" s="230"/>
      <c r="C207" s="231"/>
      <c r="D207" s="213" t="s">
        <v>154</v>
      </c>
      <c r="E207" s="232" t="s">
        <v>78</v>
      </c>
      <c r="F207" s="233" t="s">
        <v>427</v>
      </c>
      <c r="G207" s="231"/>
      <c r="H207" s="232" t="s">
        <v>78</v>
      </c>
      <c r="I207" s="234"/>
      <c r="J207" s="231"/>
      <c r="K207" s="231"/>
      <c r="L207" s="235"/>
      <c r="M207" s="236"/>
      <c r="N207" s="237"/>
      <c r="O207" s="237"/>
      <c r="P207" s="237"/>
      <c r="Q207" s="237"/>
      <c r="R207" s="237"/>
      <c r="S207" s="237"/>
      <c r="T207" s="238"/>
      <c r="AT207" s="239" t="s">
        <v>154</v>
      </c>
      <c r="AU207" s="239" t="s">
        <v>90</v>
      </c>
      <c r="AV207" s="13" t="s">
        <v>88</v>
      </c>
      <c r="AW207" s="13" t="s">
        <v>42</v>
      </c>
      <c r="AX207" s="13" t="s">
        <v>80</v>
      </c>
      <c r="AY207" s="239" t="s">
        <v>143</v>
      </c>
    </row>
    <row r="208" spans="2:65" s="13" customFormat="1" ht="27">
      <c r="B208" s="230"/>
      <c r="C208" s="231"/>
      <c r="D208" s="213" t="s">
        <v>154</v>
      </c>
      <c r="E208" s="232" t="s">
        <v>78</v>
      </c>
      <c r="F208" s="233" t="s">
        <v>402</v>
      </c>
      <c r="G208" s="231"/>
      <c r="H208" s="232" t="s">
        <v>78</v>
      </c>
      <c r="I208" s="234"/>
      <c r="J208" s="231"/>
      <c r="K208" s="231"/>
      <c r="L208" s="235"/>
      <c r="M208" s="236"/>
      <c r="N208" s="237"/>
      <c r="O208" s="237"/>
      <c r="P208" s="237"/>
      <c r="Q208" s="237"/>
      <c r="R208" s="237"/>
      <c r="S208" s="237"/>
      <c r="T208" s="238"/>
      <c r="AT208" s="239" t="s">
        <v>154</v>
      </c>
      <c r="AU208" s="239" t="s">
        <v>90</v>
      </c>
      <c r="AV208" s="13" t="s">
        <v>88</v>
      </c>
      <c r="AW208" s="13" t="s">
        <v>42</v>
      </c>
      <c r="AX208" s="13" t="s">
        <v>80</v>
      </c>
      <c r="AY208" s="239" t="s">
        <v>143</v>
      </c>
    </row>
    <row r="209" spans="2:65" s="12" customFormat="1" ht="13.5">
      <c r="B209" s="216"/>
      <c r="C209" s="217"/>
      <c r="D209" s="213" t="s">
        <v>154</v>
      </c>
      <c r="E209" s="218" t="s">
        <v>78</v>
      </c>
      <c r="F209" s="219" t="s">
        <v>428</v>
      </c>
      <c r="G209" s="217"/>
      <c r="H209" s="220">
        <v>322.29199999999997</v>
      </c>
      <c r="I209" s="221"/>
      <c r="J209" s="217"/>
      <c r="K209" s="217"/>
      <c r="L209" s="222"/>
      <c r="M209" s="223"/>
      <c r="N209" s="224"/>
      <c r="O209" s="224"/>
      <c r="P209" s="224"/>
      <c r="Q209" s="224"/>
      <c r="R209" s="224"/>
      <c r="S209" s="224"/>
      <c r="T209" s="225"/>
      <c r="AT209" s="226" t="s">
        <v>154</v>
      </c>
      <c r="AU209" s="226" t="s">
        <v>90</v>
      </c>
      <c r="AV209" s="12" t="s">
        <v>90</v>
      </c>
      <c r="AW209" s="12" t="s">
        <v>42</v>
      </c>
      <c r="AX209" s="12" t="s">
        <v>80</v>
      </c>
      <c r="AY209" s="226" t="s">
        <v>143</v>
      </c>
    </row>
    <row r="210" spans="2:65" s="13" customFormat="1" ht="27">
      <c r="B210" s="230"/>
      <c r="C210" s="231"/>
      <c r="D210" s="213" t="s">
        <v>154</v>
      </c>
      <c r="E210" s="232" t="s">
        <v>78</v>
      </c>
      <c r="F210" s="233" t="s">
        <v>411</v>
      </c>
      <c r="G210" s="231"/>
      <c r="H210" s="232" t="s">
        <v>78</v>
      </c>
      <c r="I210" s="234"/>
      <c r="J210" s="231"/>
      <c r="K210" s="231"/>
      <c r="L210" s="235"/>
      <c r="M210" s="236"/>
      <c r="N210" s="237"/>
      <c r="O210" s="237"/>
      <c r="P210" s="237"/>
      <c r="Q210" s="237"/>
      <c r="R210" s="237"/>
      <c r="S210" s="237"/>
      <c r="T210" s="238"/>
      <c r="AT210" s="239" t="s">
        <v>154</v>
      </c>
      <c r="AU210" s="239" t="s">
        <v>90</v>
      </c>
      <c r="AV210" s="13" t="s">
        <v>88</v>
      </c>
      <c r="AW210" s="13" t="s">
        <v>42</v>
      </c>
      <c r="AX210" s="13" t="s">
        <v>80</v>
      </c>
      <c r="AY210" s="239" t="s">
        <v>143</v>
      </c>
    </row>
    <row r="211" spans="2:65" s="12" customFormat="1" ht="13.5">
      <c r="B211" s="216"/>
      <c r="C211" s="217"/>
      <c r="D211" s="213" t="s">
        <v>154</v>
      </c>
      <c r="E211" s="218" t="s">
        <v>78</v>
      </c>
      <c r="F211" s="219" t="s">
        <v>429</v>
      </c>
      <c r="G211" s="217"/>
      <c r="H211" s="220">
        <v>62.74</v>
      </c>
      <c r="I211" s="221"/>
      <c r="J211" s="217"/>
      <c r="K211" s="217"/>
      <c r="L211" s="222"/>
      <c r="M211" s="223"/>
      <c r="N211" s="224"/>
      <c r="O211" s="224"/>
      <c r="P211" s="224"/>
      <c r="Q211" s="224"/>
      <c r="R211" s="224"/>
      <c r="S211" s="224"/>
      <c r="T211" s="225"/>
      <c r="AT211" s="226" t="s">
        <v>154</v>
      </c>
      <c r="AU211" s="226" t="s">
        <v>90</v>
      </c>
      <c r="AV211" s="12" t="s">
        <v>90</v>
      </c>
      <c r="AW211" s="12" t="s">
        <v>42</v>
      </c>
      <c r="AX211" s="12" t="s">
        <v>80</v>
      </c>
      <c r="AY211" s="226" t="s">
        <v>143</v>
      </c>
    </row>
    <row r="212" spans="2:65" s="14" customFormat="1" ht="13.5">
      <c r="B212" s="240"/>
      <c r="C212" s="241"/>
      <c r="D212" s="213" t="s">
        <v>154</v>
      </c>
      <c r="E212" s="242" t="s">
        <v>78</v>
      </c>
      <c r="F212" s="243" t="s">
        <v>289</v>
      </c>
      <c r="G212" s="241"/>
      <c r="H212" s="244">
        <v>385.03199999999998</v>
      </c>
      <c r="I212" s="245"/>
      <c r="J212" s="241"/>
      <c r="K212" s="241"/>
      <c r="L212" s="246"/>
      <c r="M212" s="247"/>
      <c r="N212" s="248"/>
      <c r="O212" s="248"/>
      <c r="P212" s="248"/>
      <c r="Q212" s="248"/>
      <c r="R212" s="248"/>
      <c r="S212" s="248"/>
      <c r="T212" s="249"/>
      <c r="AT212" s="250" t="s">
        <v>154</v>
      </c>
      <c r="AU212" s="250" t="s">
        <v>90</v>
      </c>
      <c r="AV212" s="14" t="s">
        <v>150</v>
      </c>
      <c r="AW212" s="14" t="s">
        <v>42</v>
      </c>
      <c r="AX212" s="14" t="s">
        <v>88</v>
      </c>
      <c r="AY212" s="250" t="s">
        <v>143</v>
      </c>
    </row>
    <row r="213" spans="2:65" s="1" customFormat="1" ht="25.5" customHeight="1">
      <c r="B213" s="41"/>
      <c r="C213" s="201" t="s">
        <v>430</v>
      </c>
      <c r="D213" s="201" t="s">
        <v>145</v>
      </c>
      <c r="E213" s="202" t="s">
        <v>431</v>
      </c>
      <c r="F213" s="203" t="s">
        <v>432</v>
      </c>
      <c r="G213" s="204" t="s">
        <v>148</v>
      </c>
      <c r="H213" s="205">
        <v>7716</v>
      </c>
      <c r="I213" s="206"/>
      <c r="J213" s="207">
        <f>ROUND(I213*H213,2)</f>
        <v>0</v>
      </c>
      <c r="K213" s="203" t="s">
        <v>149</v>
      </c>
      <c r="L213" s="61"/>
      <c r="M213" s="208" t="s">
        <v>78</v>
      </c>
      <c r="N213" s="209" t="s">
        <v>50</v>
      </c>
      <c r="O213" s="42"/>
      <c r="P213" s="210">
        <f>O213*H213</f>
        <v>0</v>
      </c>
      <c r="Q213" s="210">
        <v>0.32400000000000001</v>
      </c>
      <c r="R213" s="210">
        <f>Q213*H213</f>
        <v>2499.9839999999999</v>
      </c>
      <c r="S213" s="210">
        <v>0</v>
      </c>
      <c r="T213" s="211">
        <f>S213*H213</f>
        <v>0</v>
      </c>
      <c r="AR213" s="23" t="s">
        <v>150</v>
      </c>
      <c r="AT213" s="23" t="s">
        <v>145</v>
      </c>
      <c r="AU213" s="23" t="s">
        <v>90</v>
      </c>
      <c r="AY213" s="23" t="s">
        <v>143</v>
      </c>
      <c r="BE213" s="212">
        <f>IF(N213="základní",J213,0)</f>
        <v>0</v>
      </c>
      <c r="BF213" s="212">
        <f>IF(N213="snížená",J213,0)</f>
        <v>0</v>
      </c>
      <c r="BG213" s="212">
        <f>IF(N213="zákl. přenesená",J213,0)</f>
        <v>0</v>
      </c>
      <c r="BH213" s="212">
        <f>IF(N213="sníž. přenesená",J213,0)</f>
        <v>0</v>
      </c>
      <c r="BI213" s="212">
        <f>IF(N213="nulová",J213,0)</f>
        <v>0</v>
      </c>
      <c r="BJ213" s="23" t="s">
        <v>88</v>
      </c>
      <c r="BK213" s="212">
        <f>ROUND(I213*H213,2)</f>
        <v>0</v>
      </c>
      <c r="BL213" s="23" t="s">
        <v>150</v>
      </c>
      <c r="BM213" s="23" t="s">
        <v>433</v>
      </c>
    </row>
    <row r="214" spans="2:65" s="1" customFormat="1" ht="67.5">
      <c r="B214" s="41"/>
      <c r="C214" s="63"/>
      <c r="D214" s="213" t="s">
        <v>152</v>
      </c>
      <c r="E214" s="63"/>
      <c r="F214" s="214" t="s">
        <v>434</v>
      </c>
      <c r="G214" s="63"/>
      <c r="H214" s="63"/>
      <c r="I214" s="172"/>
      <c r="J214" s="63"/>
      <c r="K214" s="63"/>
      <c r="L214" s="61"/>
      <c r="M214" s="215"/>
      <c r="N214" s="42"/>
      <c r="O214" s="42"/>
      <c r="P214" s="42"/>
      <c r="Q214" s="42"/>
      <c r="R214" s="42"/>
      <c r="S214" s="42"/>
      <c r="T214" s="78"/>
      <c r="AT214" s="23" t="s">
        <v>152</v>
      </c>
      <c r="AU214" s="23" t="s">
        <v>90</v>
      </c>
    </row>
    <row r="215" spans="2:65" s="13" customFormat="1" ht="13.5">
      <c r="B215" s="230"/>
      <c r="C215" s="231"/>
      <c r="D215" s="213" t="s">
        <v>154</v>
      </c>
      <c r="E215" s="232" t="s">
        <v>78</v>
      </c>
      <c r="F215" s="233" t="s">
        <v>435</v>
      </c>
      <c r="G215" s="231"/>
      <c r="H215" s="232" t="s">
        <v>78</v>
      </c>
      <c r="I215" s="234"/>
      <c r="J215" s="231"/>
      <c r="K215" s="231"/>
      <c r="L215" s="235"/>
      <c r="M215" s="236"/>
      <c r="N215" s="237"/>
      <c r="O215" s="237"/>
      <c r="P215" s="237"/>
      <c r="Q215" s="237"/>
      <c r="R215" s="237"/>
      <c r="S215" s="237"/>
      <c r="T215" s="238"/>
      <c r="AT215" s="239" t="s">
        <v>154</v>
      </c>
      <c r="AU215" s="239" t="s">
        <v>90</v>
      </c>
      <c r="AV215" s="13" t="s">
        <v>88</v>
      </c>
      <c r="AW215" s="13" t="s">
        <v>42</v>
      </c>
      <c r="AX215" s="13" t="s">
        <v>80</v>
      </c>
      <c r="AY215" s="239" t="s">
        <v>143</v>
      </c>
    </row>
    <row r="216" spans="2:65" s="12" customFormat="1" ht="13.5">
      <c r="B216" s="216"/>
      <c r="C216" s="217"/>
      <c r="D216" s="213" t="s">
        <v>154</v>
      </c>
      <c r="E216" s="218" t="s">
        <v>78</v>
      </c>
      <c r="F216" s="219" t="s">
        <v>436</v>
      </c>
      <c r="G216" s="217"/>
      <c r="H216" s="220">
        <v>7716</v>
      </c>
      <c r="I216" s="221"/>
      <c r="J216" s="217"/>
      <c r="K216" s="217"/>
      <c r="L216" s="222"/>
      <c r="M216" s="223"/>
      <c r="N216" s="224"/>
      <c r="O216" s="224"/>
      <c r="P216" s="224"/>
      <c r="Q216" s="224"/>
      <c r="R216" s="224"/>
      <c r="S216" s="224"/>
      <c r="T216" s="225"/>
      <c r="AT216" s="226" t="s">
        <v>154</v>
      </c>
      <c r="AU216" s="226" t="s">
        <v>90</v>
      </c>
      <c r="AV216" s="12" t="s">
        <v>90</v>
      </c>
      <c r="AW216" s="12" t="s">
        <v>42</v>
      </c>
      <c r="AX216" s="12" t="s">
        <v>88</v>
      </c>
      <c r="AY216" s="226" t="s">
        <v>143</v>
      </c>
    </row>
    <row r="217" spans="2:65" s="1" customFormat="1" ht="25.5" customHeight="1">
      <c r="B217" s="41"/>
      <c r="C217" s="201" t="s">
        <v>437</v>
      </c>
      <c r="D217" s="201" t="s">
        <v>145</v>
      </c>
      <c r="E217" s="202" t="s">
        <v>438</v>
      </c>
      <c r="F217" s="203" t="s">
        <v>439</v>
      </c>
      <c r="G217" s="204" t="s">
        <v>148</v>
      </c>
      <c r="H217" s="205">
        <v>23</v>
      </c>
      <c r="I217" s="206"/>
      <c r="J217" s="207">
        <f>ROUND(I217*H217,2)</f>
        <v>0</v>
      </c>
      <c r="K217" s="203" t="s">
        <v>149</v>
      </c>
      <c r="L217" s="61"/>
      <c r="M217" s="208" t="s">
        <v>78</v>
      </c>
      <c r="N217" s="209" t="s">
        <v>50</v>
      </c>
      <c r="O217" s="42"/>
      <c r="P217" s="210">
        <f>O217*H217</f>
        <v>0</v>
      </c>
      <c r="Q217" s="210">
        <v>9.9900000000000006E-3</v>
      </c>
      <c r="R217" s="210">
        <f>Q217*H217</f>
        <v>0.22977</v>
      </c>
      <c r="S217" s="210">
        <v>0</v>
      </c>
      <c r="T217" s="211">
        <f>S217*H217</f>
        <v>0</v>
      </c>
      <c r="AR217" s="23" t="s">
        <v>150</v>
      </c>
      <c r="AT217" s="23" t="s">
        <v>145</v>
      </c>
      <c r="AU217" s="23" t="s">
        <v>90</v>
      </c>
      <c r="AY217" s="23" t="s">
        <v>143</v>
      </c>
      <c r="BE217" s="212">
        <f>IF(N217="základní",J217,0)</f>
        <v>0</v>
      </c>
      <c r="BF217" s="212">
        <f>IF(N217="snížená",J217,0)</f>
        <v>0</v>
      </c>
      <c r="BG217" s="212">
        <f>IF(N217="zákl. přenesená",J217,0)</f>
        <v>0</v>
      </c>
      <c r="BH217" s="212">
        <f>IF(N217="sníž. přenesená",J217,0)</f>
        <v>0</v>
      </c>
      <c r="BI217" s="212">
        <f>IF(N217="nulová",J217,0)</f>
        <v>0</v>
      </c>
      <c r="BJ217" s="23" t="s">
        <v>88</v>
      </c>
      <c r="BK217" s="212">
        <f>ROUND(I217*H217,2)</f>
        <v>0</v>
      </c>
      <c r="BL217" s="23" t="s">
        <v>150</v>
      </c>
      <c r="BM217" s="23" t="s">
        <v>440</v>
      </c>
    </row>
    <row r="218" spans="2:65" s="12" customFormat="1" ht="13.5">
      <c r="B218" s="216"/>
      <c r="C218" s="217"/>
      <c r="D218" s="213" t="s">
        <v>154</v>
      </c>
      <c r="E218" s="218" t="s">
        <v>78</v>
      </c>
      <c r="F218" s="219" t="s">
        <v>441</v>
      </c>
      <c r="G218" s="217"/>
      <c r="H218" s="220">
        <v>23</v>
      </c>
      <c r="I218" s="221"/>
      <c r="J218" s="217"/>
      <c r="K218" s="217"/>
      <c r="L218" s="222"/>
      <c r="M218" s="223"/>
      <c r="N218" s="224"/>
      <c r="O218" s="224"/>
      <c r="P218" s="224"/>
      <c r="Q218" s="224"/>
      <c r="R218" s="224"/>
      <c r="S218" s="224"/>
      <c r="T218" s="225"/>
      <c r="AT218" s="226" t="s">
        <v>154</v>
      </c>
      <c r="AU218" s="226" t="s">
        <v>90</v>
      </c>
      <c r="AV218" s="12" t="s">
        <v>90</v>
      </c>
      <c r="AW218" s="12" t="s">
        <v>42</v>
      </c>
      <c r="AX218" s="12" t="s">
        <v>88</v>
      </c>
      <c r="AY218" s="226" t="s">
        <v>143</v>
      </c>
    </row>
    <row r="219" spans="2:65" s="1" customFormat="1" ht="16.5" customHeight="1">
      <c r="B219" s="41"/>
      <c r="C219" s="201" t="s">
        <v>442</v>
      </c>
      <c r="D219" s="201" t="s">
        <v>145</v>
      </c>
      <c r="E219" s="202" t="s">
        <v>443</v>
      </c>
      <c r="F219" s="203" t="s">
        <v>444</v>
      </c>
      <c r="G219" s="204" t="s">
        <v>148</v>
      </c>
      <c r="H219" s="205">
        <v>2225.9</v>
      </c>
      <c r="I219" s="206"/>
      <c r="J219" s="207">
        <f>ROUND(I219*H219,2)</f>
        <v>0</v>
      </c>
      <c r="K219" s="203" t="s">
        <v>149</v>
      </c>
      <c r="L219" s="61"/>
      <c r="M219" s="208" t="s">
        <v>78</v>
      </c>
      <c r="N219" s="209" t="s">
        <v>50</v>
      </c>
      <c r="O219" s="42"/>
      <c r="P219" s="210">
        <f>O219*H219</f>
        <v>0</v>
      </c>
      <c r="Q219" s="210">
        <v>0</v>
      </c>
      <c r="R219" s="210">
        <f>Q219*H219</f>
        <v>0</v>
      </c>
      <c r="S219" s="210">
        <v>0</v>
      </c>
      <c r="T219" s="211">
        <f>S219*H219</f>
        <v>0</v>
      </c>
      <c r="AR219" s="23" t="s">
        <v>150</v>
      </c>
      <c r="AT219" s="23" t="s">
        <v>145</v>
      </c>
      <c r="AU219" s="23" t="s">
        <v>90</v>
      </c>
      <c r="AY219" s="23" t="s">
        <v>143</v>
      </c>
      <c r="BE219" s="212">
        <f>IF(N219="základní",J219,0)</f>
        <v>0</v>
      </c>
      <c r="BF219" s="212">
        <f>IF(N219="snížená",J219,0)</f>
        <v>0</v>
      </c>
      <c r="BG219" s="212">
        <f>IF(N219="zákl. přenesená",J219,0)</f>
        <v>0</v>
      </c>
      <c r="BH219" s="212">
        <f>IF(N219="sníž. přenesená",J219,0)</f>
        <v>0</v>
      </c>
      <c r="BI219" s="212">
        <f>IF(N219="nulová",J219,0)</f>
        <v>0</v>
      </c>
      <c r="BJ219" s="23" t="s">
        <v>88</v>
      </c>
      <c r="BK219" s="212">
        <f>ROUND(I219*H219,2)</f>
        <v>0</v>
      </c>
      <c r="BL219" s="23" t="s">
        <v>150</v>
      </c>
      <c r="BM219" s="23" t="s">
        <v>445</v>
      </c>
    </row>
    <row r="220" spans="2:65" s="1" customFormat="1" ht="40.5">
      <c r="B220" s="41"/>
      <c r="C220" s="63"/>
      <c r="D220" s="213" t="s">
        <v>152</v>
      </c>
      <c r="E220" s="63"/>
      <c r="F220" s="214" t="s">
        <v>446</v>
      </c>
      <c r="G220" s="63"/>
      <c r="H220" s="63"/>
      <c r="I220" s="172"/>
      <c r="J220" s="63"/>
      <c r="K220" s="63"/>
      <c r="L220" s="61"/>
      <c r="M220" s="215"/>
      <c r="N220" s="42"/>
      <c r="O220" s="42"/>
      <c r="P220" s="42"/>
      <c r="Q220" s="42"/>
      <c r="R220" s="42"/>
      <c r="S220" s="42"/>
      <c r="T220" s="78"/>
      <c r="AT220" s="23" t="s">
        <v>152</v>
      </c>
      <c r="AU220" s="23" t="s">
        <v>90</v>
      </c>
    </row>
    <row r="221" spans="2:65" s="13" customFormat="1" ht="13.5">
      <c r="B221" s="230"/>
      <c r="C221" s="231"/>
      <c r="D221" s="213" t="s">
        <v>154</v>
      </c>
      <c r="E221" s="232" t="s">
        <v>78</v>
      </c>
      <c r="F221" s="233" t="s">
        <v>447</v>
      </c>
      <c r="G221" s="231"/>
      <c r="H221" s="232" t="s">
        <v>78</v>
      </c>
      <c r="I221" s="234"/>
      <c r="J221" s="231"/>
      <c r="K221" s="231"/>
      <c r="L221" s="235"/>
      <c r="M221" s="236"/>
      <c r="N221" s="237"/>
      <c r="O221" s="237"/>
      <c r="P221" s="237"/>
      <c r="Q221" s="237"/>
      <c r="R221" s="237"/>
      <c r="S221" s="237"/>
      <c r="T221" s="238"/>
      <c r="AT221" s="239" t="s">
        <v>154</v>
      </c>
      <c r="AU221" s="239" t="s">
        <v>90</v>
      </c>
      <c r="AV221" s="13" t="s">
        <v>88</v>
      </c>
      <c r="AW221" s="13" t="s">
        <v>42</v>
      </c>
      <c r="AX221" s="13" t="s">
        <v>80</v>
      </c>
      <c r="AY221" s="239" t="s">
        <v>143</v>
      </c>
    </row>
    <row r="222" spans="2:65" s="12" customFormat="1" ht="13.5">
      <c r="B222" s="216"/>
      <c r="C222" s="217"/>
      <c r="D222" s="213" t="s">
        <v>154</v>
      </c>
      <c r="E222" s="218" t="s">
        <v>78</v>
      </c>
      <c r="F222" s="219" t="s">
        <v>448</v>
      </c>
      <c r="G222" s="217"/>
      <c r="H222" s="220">
        <v>105</v>
      </c>
      <c r="I222" s="221"/>
      <c r="J222" s="217"/>
      <c r="K222" s="217"/>
      <c r="L222" s="222"/>
      <c r="M222" s="223"/>
      <c r="N222" s="224"/>
      <c r="O222" s="224"/>
      <c r="P222" s="224"/>
      <c r="Q222" s="224"/>
      <c r="R222" s="224"/>
      <c r="S222" s="224"/>
      <c r="T222" s="225"/>
      <c r="AT222" s="226" t="s">
        <v>154</v>
      </c>
      <c r="AU222" s="226" t="s">
        <v>90</v>
      </c>
      <c r="AV222" s="12" t="s">
        <v>90</v>
      </c>
      <c r="AW222" s="12" t="s">
        <v>42</v>
      </c>
      <c r="AX222" s="12" t="s">
        <v>80</v>
      </c>
      <c r="AY222" s="226" t="s">
        <v>143</v>
      </c>
    </row>
    <row r="223" spans="2:65" s="12" customFormat="1" ht="13.5">
      <c r="B223" s="216"/>
      <c r="C223" s="217"/>
      <c r="D223" s="213" t="s">
        <v>154</v>
      </c>
      <c r="E223" s="218" t="s">
        <v>78</v>
      </c>
      <c r="F223" s="219" t="s">
        <v>449</v>
      </c>
      <c r="G223" s="217"/>
      <c r="H223" s="220">
        <v>1700</v>
      </c>
      <c r="I223" s="221"/>
      <c r="J223" s="217"/>
      <c r="K223" s="217"/>
      <c r="L223" s="222"/>
      <c r="M223" s="223"/>
      <c r="N223" s="224"/>
      <c r="O223" s="224"/>
      <c r="P223" s="224"/>
      <c r="Q223" s="224"/>
      <c r="R223" s="224"/>
      <c r="S223" s="224"/>
      <c r="T223" s="225"/>
      <c r="AT223" s="226" t="s">
        <v>154</v>
      </c>
      <c r="AU223" s="226" t="s">
        <v>90</v>
      </c>
      <c r="AV223" s="12" t="s">
        <v>90</v>
      </c>
      <c r="AW223" s="12" t="s">
        <v>42</v>
      </c>
      <c r="AX223" s="12" t="s">
        <v>80</v>
      </c>
      <c r="AY223" s="226" t="s">
        <v>143</v>
      </c>
    </row>
    <row r="224" spans="2:65" s="12" customFormat="1" ht="13.5">
      <c r="B224" s="216"/>
      <c r="C224" s="217"/>
      <c r="D224" s="213" t="s">
        <v>154</v>
      </c>
      <c r="E224" s="218" t="s">
        <v>78</v>
      </c>
      <c r="F224" s="219" t="s">
        <v>450</v>
      </c>
      <c r="G224" s="217"/>
      <c r="H224" s="220">
        <v>400</v>
      </c>
      <c r="I224" s="221"/>
      <c r="J224" s="217"/>
      <c r="K224" s="217"/>
      <c r="L224" s="222"/>
      <c r="M224" s="223"/>
      <c r="N224" s="224"/>
      <c r="O224" s="224"/>
      <c r="P224" s="224"/>
      <c r="Q224" s="224"/>
      <c r="R224" s="224"/>
      <c r="S224" s="224"/>
      <c r="T224" s="225"/>
      <c r="AT224" s="226" t="s">
        <v>154</v>
      </c>
      <c r="AU224" s="226" t="s">
        <v>90</v>
      </c>
      <c r="AV224" s="12" t="s">
        <v>90</v>
      </c>
      <c r="AW224" s="12" t="s">
        <v>42</v>
      </c>
      <c r="AX224" s="12" t="s">
        <v>80</v>
      </c>
      <c r="AY224" s="226" t="s">
        <v>143</v>
      </c>
    </row>
    <row r="225" spans="2:65" s="12" customFormat="1" ht="13.5">
      <c r="B225" s="216"/>
      <c r="C225" s="217"/>
      <c r="D225" s="213" t="s">
        <v>154</v>
      </c>
      <c r="E225" s="218" t="s">
        <v>78</v>
      </c>
      <c r="F225" s="219" t="s">
        <v>155</v>
      </c>
      <c r="G225" s="217"/>
      <c r="H225" s="220">
        <v>20.9</v>
      </c>
      <c r="I225" s="221"/>
      <c r="J225" s="217"/>
      <c r="K225" s="217"/>
      <c r="L225" s="222"/>
      <c r="M225" s="223"/>
      <c r="N225" s="224"/>
      <c r="O225" s="224"/>
      <c r="P225" s="224"/>
      <c r="Q225" s="224"/>
      <c r="R225" s="224"/>
      <c r="S225" s="224"/>
      <c r="T225" s="225"/>
      <c r="AT225" s="226" t="s">
        <v>154</v>
      </c>
      <c r="AU225" s="226" t="s">
        <v>90</v>
      </c>
      <c r="AV225" s="12" t="s">
        <v>90</v>
      </c>
      <c r="AW225" s="12" t="s">
        <v>42</v>
      </c>
      <c r="AX225" s="12" t="s">
        <v>80</v>
      </c>
      <c r="AY225" s="226" t="s">
        <v>143</v>
      </c>
    </row>
    <row r="226" spans="2:65" s="14" customFormat="1" ht="13.5">
      <c r="B226" s="240"/>
      <c r="C226" s="241"/>
      <c r="D226" s="213" t="s">
        <v>154</v>
      </c>
      <c r="E226" s="242" t="s">
        <v>78</v>
      </c>
      <c r="F226" s="243" t="s">
        <v>289</v>
      </c>
      <c r="G226" s="241"/>
      <c r="H226" s="244">
        <v>2225.9</v>
      </c>
      <c r="I226" s="245"/>
      <c r="J226" s="241"/>
      <c r="K226" s="241"/>
      <c r="L226" s="246"/>
      <c r="M226" s="247"/>
      <c r="N226" s="248"/>
      <c r="O226" s="248"/>
      <c r="P226" s="248"/>
      <c r="Q226" s="248"/>
      <c r="R226" s="248"/>
      <c r="S226" s="248"/>
      <c r="T226" s="249"/>
      <c r="AT226" s="250" t="s">
        <v>154</v>
      </c>
      <c r="AU226" s="250" t="s">
        <v>90</v>
      </c>
      <c r="AV226" s="14" t="s">
        <v>150</v>
      </c>
      <c r="AW226" s="14" t="s">
        <v>42</v>
      </c>
      <c r="AX226" s="14" t="s">
        <v>88</v>
      </c>
      <c r="AY226" s="250" t="s">
        <v>143</v>
      </c>
    </row>
    <row r="227" spans="2:65" s="1" customFormat="1" ht="25.5" customHeight="1">
      <c r="B227" s="41"/>
      <c r="C227" s="201" t="s">
        <v>451</v>
      </c>
      <c r="D227" s="201" t="s">
        <v>145</v>
      </c>
      <c r="E227" s="202" t="s">
        <v>452</v>
      </c>
      <c r="F227" s="203" t="s">
        <v>453</v>
      </c>
      <c r="G227" s="204" t="s">
        <v>148</v>
      </c>
      <c r="H227" s="205">
        <v>45510.9</v>
      </c>
      <c r="I227" s="206"/>
      <c r="J227" s="207">
        <f>ROUND(I227*H227,2)</f>
        <v>0</v>
      </c>
      <c r="K227" s="203" t="s">
        <v>149</v>
      </c>
      <c r="L227" s="61"/>
      <c r="M227" s="208" t="s">
        <v>78</v>
      </c>
      <c r="N227" s="209" t="s">
        <v>50</v>
      </c>
      <c r="O227" s="42"/>
      <c r="P227" s="210">
        <f>O227*H227</f>
        <v>0</v>
      </c>
      <c r="Q227" s="210">
        <v>0</v>
      </c>
      <c r="R227" s="210">
        <f>Q227*H227</f>
        <v>0</v>
      </c>
      <c r="S227" s="210">
        <v>0</v>
      </c>
      <c r="T227" s="211">
        <f>S227*H227</f>
        <v>0</v>
      </c>
      <c r="AR227" s="23" t="s">
        <v>150</v>
      </c>
      <c r="AT227" s="23" t="s">
        <v>145</v>
      </c>
      <c r="AU227" s="23" t="s">
        <v>90</v>
      </c>
      <c r="AY227" s="23" t="s">
        <v>143</v>
      </c>
      <c r="BE227" s="212">
        <f>IF(N227="základní",J227,0)</f>
        <v>0</v>
      </c>
      <c r="BF227" s="212">
        <f>IF(N227="snížená",J227,0)</f>
        <v>0</v>
      </c>
      <c r="BG227" s="212">
        <f>IF(N227="zákl. přenesená",J227,0)</f>
        <v>0</v>
      </c>
      <c r="BH227" s="212">
        <f>IF(N227="sníž. přenesená",J227,0)</f>
        <v>0</v>
      </c>
      <c r="BI227" s="212">
        <f>IF(N227="nulová",J227,0)</f>
        <v>0</v>
      </c>
      <c r="BJ227" s="23" t="s">
        <v>88</v>
      </c>
      <c r="BK227" s="212">
        <f>ROUND(I227*H227,2)</f>
        <v>0</v>
      </c>
      <c r="BL227" s="23" t="s">
        <v>150</v>
      </c>
      <c r="BM227" s="23" t="s">
        <v>454</v>
      </c>
    </row>
    <row r="228" spans="2:65" s="13" customFormat="1" ht="27">
      <c r="B228" s="230"/>
      <c r="C228" s="231"/>
      <c r="D228" s="213" t="s">
        <v>154</v>
      </c>
      <c r="E228" s="232" t="s">
        <v>78</v>
      </c>
      <c r="F228" s="233" t="s">
        <v>455</v>
      </c>
      <c r="G228" s="231"/>
      <c r="H228" s="232" t="s">
        <v>78</v>
      </c>
      <c r="I228" s="234"/>
      <c r="J228" s="231"/>
      <c r="K228" s="231"/>
      <c r="L228" s="235"/>
      <c r="M228" s="236"/>
      <c r="N228" s="237"/>
      <c r="O228" s="237"/>
      <c r="P228" s="237"/>
      <c r="Q228" s="237"/>
      <c r="R228" s="237"/>
      <c r="S228" s="237"/>
      <c r="T228" s="238"/>
      <c r="AT228" s="239" t="s">
        <v>154</v>
      </c>
      <c r="AU228" s="239" t="s">
        <v>90</v>
      </c>
      <c r="AV228" s="13" t="s">
        <v>88</v>
      </c>
      <c r="AW228" s="13" t="s">
        <v>42</v>
      </c>
      <c r="AX228" s="13" t="s">
        <v>80</v>
      </c>
      <c r="AY228" s="239" t="s">
        <v>143</v>
      </c>
    </row>
    <row r="229" spans="2:65" s="12" customFormat="1" ht="13.5">
      <c r="B229" s="216"/>
      <c r="C229" s="217"/>
      <c r="D229" s="213" t="s">
        <v>154</v>
      </c>
      <c r="E229" s="218" t="s">
        <v>78</v>
      </c>
      <c r="F229" s="219" t="s">
        <v>456</v>
      </c>
      <c r="G229" s="217"/>
      <c r="H229" s="220">
        <v>41080</v>
      </c>
      <c r="I229" s="221"/>
      <c r="J229" s="217"/>
      <c r="K229" s="217"/>
      <c r="L229" s="222"/>
      <c r="M229" s="223"/>
      <c r="N229" s="224"/>
      <c r="O229" s="224"/>
      <c r="P229" s="224"/>
      <c r="Q229" s="224"/>
      <c r="R229" s="224"/>
      <c r="S229" s="224"/>
      <c r="T229" s="225"/>
      <c r="AT229" s="226" t="s">
        <v>154</v>
      </c>
      <c r="AU229" s="226" t="s">
        <v>90</v>
      </c>
      <c r="AV229" s="12" t="s">
        <v>90</v>
      </c>
      <c r="AW229" s="12" t="s">
        <v>42</v>
      </c>
      <c r="AX229" s="12" t="s">
        <v>80</v>
      </c>
      <c r="AY229" s="226" t="s">
        <v>143</v>
      </c>
    </row>
    <row r="230" spans="2:65" s="12" customFormat="1" ht="13.5">
      <c r="B230" s="216"/>
      <c r="C230" s="217"/>
      <c r="D230" s="213" t="s">
        <v>154</v>
      </c>
      <c r="E230" s="218" t="s">
        <v>78</v>
      </c>
      <c r="F230" s="219" t="s">
        <v>457</v>
      </c>
      <c r="G230" s="217"/>
      <c r="H230" s="220">
        <v>210</v>
      </c>
      <c r="I230" s="221"/>
      <c r="J230" s="217"/>
      <c r="K230" s="217"/>
      <c r="L230" s="222"/>
      <c r="M230" s="223"/>
      <c r="N230" s="224"/>
      <c r="O230" s="224"/>
      <c r="P230" s="224"/>
      <c r="Q230" s="224"/>
      <c r="R230" s="224"/>
      <c r="S230" s="224"/>
      <c r="T230" s="225"/>
      <c r="AT230" s="226" t="s">
        <v>154</v>
      </c>
      <c r="AU230" s="226" t="s">
        <v>90</v>
      </c>
      <c r="AV230" s="12" t="s">
        <v>90</v>
      </c>
      <c r="AW230" s="12" t="s">
        <v>42</v>
      </c>
      <c r="AX230" s="12" t="s">
        <v>80</v>
      </c>
      <c r="AY230" s="226" t="s">
        <v>143</v>
      </c>
    </row>
    <row r="231" spans="2:65" s="12" customFormat="1" ht="27">
      <c r="B231" s="216"/>
      <c r="C231" s="217"/>
      <c r="D231" s="213" t="s">
        <v>154</v>
      </c>
      <c r="E231" s="218" t="s">
        <v>78</v>
      </c>
      <c r="F231" s="219" t="s">
        <v>458</v>
      </c>
      <c r="G231" s="217"/>
      <c r="H231" s="220">
        <v>3400</v>
      </c>
      <c r="I231" s="221"/>
      <c r="J231" s="217"/>
      <c r="K231" s="217"/>
      <c r="L231" s="222"/>
      <c r="M231" s="223"/>
      <c r="N231" s="224"/>
      <c r="O231" s="224"/>
      <c r="P231" s="224"/>
      <c r="Q231" s="224"/>
      <c r="R231" s="224"/>
      <c r="S231" s="224"/>
      <c r="T231" s="225"/>
      <c r="AT231" s="226" t="s">
        <v>154</v>
      </c>
      <c r="AU231" s="226" t="s">
        <v>90</v>
      </c>
      <c r="AV231" s="12" t="s">
        <v>90</v>
      </c>
      <c r="AW231" s="12" t="s">
        <v>42</v>
      </c>
      <c r="AX231" s="12" t="s">
        <v>80</v>
      </c>
      <c r="AY231" s="226" t="s">
        <v>143</v>
      </c>
    </row>
    <row r="232" spans="2:65" s="12" customFormat="1" ht="13.5">
      <c r="B232" s="216"/>
      <c r="C232" s="217"/>
      <c r="D232" s="213" t="s">
        <v>154</v>
      </c>
      <c r="E232" s="218" t="s">
        <v>78</v>
      </c>
      <c r="F232" s="219" t="s">
        <v>459</v>
      </c>
      <c r="G232" s="217"/>
      <c r="H232" s="220">
        <v>800</v>
      </c>
      <c r="I232" s="221"/>
      <c r="J232" s="217"/>
      <c r="K232" s="217"/>
      <c r="L232" s="222"/>
      <c r="M232" s="223"/>
      <c r="N232" s="224"/>
      <c r="O232" s="224"/>
      <c r="P232" s="224"/>
      <c r="Q232" s="224"/>
      <c r="R232" s="224"/>
      <c r="S232" s="224"/>
      <c r="T232" s="225"/>
      <c r="AT232" s="226" t="s">
        <v>154</v>
      </c>
      <c r="AU232" s="226" t="s">
        <v>90</v>
      </c>
      <c r="AV232" s="12" t="s">
        <v>90</v>
      </c>
      <c r="AW232" s="12" t="s">
        <v>42</v>
      </c>
      <c r="AX232" s="12" t="s">
        <v>80</v>
      </c>
      <c r="AY232" s="226" t="s">
        <v>143</v>
      </c>
    </row>
    <row r="233" spans="2:65" s="12" customFormat="1" ht="13.5">
      <c r="B233" s="216"/>
      <c r="C233" s="217"/>
      <c r="D233" s="213" t="s">
        <v>154</v>
      </c>
      <c r="E233" s="218" t="s">
        <v>78</v>
      </c>
      <c r="F233" s="219" t="s">
        <v>155</v>
      </c>
      <c r="G233" s="217"/>
      <c r="H233" s="220">
        <v>20.9</v>
      </c>
      <c r="I233" s="221"/>
      <c r="J233" s="217"/>
      <c r="K233" s="217"/>
      <c r="L233" s="222"/>
      <c r="M233" s="223"/>
      <c r="N233" s="224"/>
      <c r="O233" s="224"/>
      <c r="P233" s="224"/>
      <c r="Q233" s="224"/>
      <c r="R233" s="224"/>
      <c r="S233" s="224"/>
      <c r="T233" s="225"/>
      <c r="AT233" s="226" t="s">
        <v>154</v>
      </c>
      <c r="AU233" s="226" t="s">
        <v>90</v>
      </c>
      <c r="AV233" s="12" t="s">
        <v>90</v>
      </c>
      <c r="AW233" s="12" t="s">
        <v>42</v>
      </c>
      <c r="AX233" s="12" t="s">
        <v>80</v>
      </c>
      <c r="AY233" s="226" t="s">
        <v>143</v>
      </c>
    </row>
    <row r="234" spans="2:65" s="14" customFormat="1" ht="13.5">
      <c r="B234" s="240"/>
      <c r="C234" s="241"/>
      <c r="D234" s="213" t="s">
        <v>154</v>
      </c>
      <c r="E234" s="242" t="s">
        <v>78</v>
      </c>
      <c r="F234" s="243" t="s">
        <v>289</v>
      </c>
      <c r="G234" s="241"/>
      <c r="H234" s="244">
        <v>45510.9</v>
      </c>
      <c r="I234" s="245"/>
      <c r="J234" s="241"/>
      <c r="K234" s="241"/>
      <c r="L234" s="246"/>
      <c r="M234" s="247"/>
      <c r="N234" s="248"/>
      <c r="O234" s="248"/>
      <c r="P234" s="248"/>
      <c r="Q234" s="248"/>
      <c r="R234" s="248"/>
      <c r="S234" s="248"/>
      <c r="T234" s="249"/>
      <c r="AT234" s="250" t="s">
        <v>154</v>
      </c>
      <c r="AU234" s="250" t="s">
        <v>90</v>
      </c>
      <c r="AV234" s="14" t="s">
        <v>150</v>
      </c>
      <c r="AW234" s="14" t="s">
        <v>42</v>
      </c>
      <c r="AX234" s="14" t="s">
        <v>88</v>
      </c>
      <c r="AY234" s="250" t="s">
        <v>143</v>
      </c>
    </row>
    <row r="235" spans="2:65" s="1" customFormat="1" ht="25.5" customHeight="1">
      <c r="B235" s="41"/>
      <c r="C235" s="201" t="s">
        <v>460</v>
      </c>
      <c r="D235" s="201" t="s">
        <v>145</v>
      </c>
      <c r="E235" s="202" t="s">
        <v>461</v>
      </c>
      <c r="F235" s="203" t="s">
        <v>462</v>
      </c>
      <c r="G235" s="204" t="s">
        <v>148</v>
      </c>
      <c r="H235" s="205">
        <v>41080</v>
      </c>
      <c r="I235" s="206"/>
      <c r="J235" s="207">
        <f>ROUND(I235*H235,2)</f>
        <v>0</v>
      </c>
      <c r="K235" s="203" t="s">
        <v>149</v>
      </c>
      <c r="L235" s="61"/>
      <c r="M235" s="208" t="s">
        <v>78</v>
      </c>
      <c r="N235" s="209" t="s">
        <v>50</v>
      </c>
      <c r="O235" s="42"/>
      <c r="P235" s="210">
        <f>O235*H235</f>
        <v>0</v>
      </c>
      <c r="Q235" s="210">
        <v>0</v>
      </c>
      <c r="R235" s="210">
        <f>Q235*H235</f>
        <v>0</v>
      </c>
      <c r="S235" s="210">
        <v>0</v>
      </c>
      <c r="T235" s="211">
        <f>S235*H235</f>
        <v>0</v>
      </c>
      <c r="AR235" s="23" t="s">
        <v>150</v>
      </c>
      <c r="AT235" s="23" t="s">
        <v>145</v>
      </c>
      <c r="AU235" s="23" t="s">
        <v>90</v>
      </c>
      <c r="AY235" s="23" t="s">
        <v>143</v>
      </c>
      <c r="BE235" s="212">
        <f>IF(N235="základní",J235,0)</f>
        <v>0</v>
      </c>
      <c r="BF235" s="212">
        <f>IF(N235="snížená",J235,0)</f>
        <v>0</v>
      </c>
      <c r="BG235" s="212">
        <f>IF(N235="zákl. přenesená",J235,0)</f>
        <v>0</v>
      </c>
      <c r="BH235" s="212">
        <f>IF(N235="sníž. přenesená",J235,0)</f>
        <v>0</v>
      </c>
      <c r="BI235" s="212">
        <f>IF(N235="nulová",J235,0)</f>
        <v>0</v>
      </c>
      <c r="BJ235" s="23" t="s">
        <v>88</v>
      </c>
      <c r="BK235" s="212">
        <f>ROUND(I235*H235,2)</f>
        <v>0</v>
      </c>
      <c r="BL235" s="23" t="s">
        <v>150</v>
      </c>
      <c r="BM235" s="23" t="s">
        <v>463</v>
      </c>
    </row>
    <row r="236" spans="2:65" s="13" customFormat="1" ht="27">
      <c r="B236" s="230"/>
      <c r="C236" s="231"/>
      <c r="D236" s="213" t="s">
        <v>154</v>
      </c>
      <c r="E236" s="232" t="s">
        <v>78</v>
      </c>
      <c r="F236" s="233" t="s">
        <v>464</v>
      </c>
      <c r="G236" s="231"/>
      <c r="H236" s="232" t="s">
        <v>78</v>
      </c>
      <c r="I236" s="234"/>
      <c r="J236" s="231"/>
      <c r="K236" s="231"/>
      <c r="L236" s="235"/>
      <c r="M236" s="236"/>
      <c r="N236" s="237"/>
      <c r="O236" s="237"/>
      <c r="P236" s="237"/>
      <c r="Q236" s="237"/>
      <c r="R236" s="237"/>
      <c r="S236" s="237"/>
      <c r="T236" s="238"/>
      <c r="AT236" s="239" t="s">
        <v>154</v>
      </c>
      <c r="AU236" s="239" t="s">
        <v>90</v>
      </c>
      <c r="AV236" s="13" t="s">
        <v>88</v>
      </c>
      <c r="AW236" s="13" t="s">
        <v>42</v>
      </c>
      <c r="AX236" s="13" t="s">
        <v>80</v>
      </c>
      <c r="AY236" s="239" t="s">
        <v>143</v>
      </c>
    </row>
    <row r="237" spans="2:65" s="12" customFormat="1" ht="13.5">
      <c r="B237" s="216"/>
      <c r="C237" s="217"/>
      <c r="D237" s="213" t="s">
        <v>154</v>
      </c>
      <c r="E237" s="218" t="s">
        <v>78</v>
      </c>
      <c r="F237" s="219" t="s">
        <v>456</v>
      </c>
      <c r="G237" s="217"/>
      <c r="H237" s="220">
        <v>41080</v>
      </c>
      <c r="I237" s="221"/>
      <c r="J237" s="217"/>
      <c r="K237" s="217"/>
      <c r="L237" s="222"/>
      <c r="M237" s="223"/>
      <c r="N237" s="224"/>
      <c r="O237" s="224"/>
      <c r="P237" s="224"/>
      <c r="Q237" s="224"/>
      <c r="R237" s="224"/>
      <c r="S237" s="224"/>
      <c r="T237" s="225"/>
      <c r="AT237" s="226" t="s">
        <v>154</v>
      </c>
      <c r="AU237" s="226" t="s">
        <v>90</v>
      </c>
      <c r="AV237" s="12" t="s">
        <v>90</v>
      </c>
      <c r="AW237" s="12" t="s">
        <v>42</v>
      </c>
      <c r="AX237" s="12" t="s">
        <v>88</v>
      </c>
      <c r="AY237" s="226" t="s">
        <v>143</v>
      </c>
    </row>
    <row r="238" spans="2:65" s="1" customFormat="1" ht="38.25" customHeight="1">
      <c r="B238" s="41"/>
      <c r="C238" s="201" t="s">
        <v>465</v>
      </c>
      <c r="D238" s="201" t="s">
        <v>145</v>
      </c>
      <c r="E238" s="202" t="s">
        <v>466</v>
      </c>
      <c r="F238" s="203" t="s">
        <v>467</v>
      </c>
      <c r="G238" s="204" t="s">
        <v>148</v>
      </c>
      <c r="H238" s="205">
        <v>34655</v>
      </c>
      <c r="I238" s="206"/>
      <c r="J238" s="207">
        <f>ROUND(I238*H238,2)</f>
        <v>0</v>
      </c>
      <c r="K238" s="203" t="s">
        <v>149</v>
      </c>
      <c r="L238" s="61"/>
      <c r="M238" s="208" t="s">
        <v>78</v>
      </c>
      <c r="N238" s="209" t="s">
        <v>50</v>
      </c>
      <c r="O238" s="42"/>
      <c r="P238" s="210">
        <f>O238*H238</f>
        <v>0</v>
      </c>
      <c r="Q238" s="210">
        <v>0</v>
      </c>
      <c r="R238" s="210">
        <f>Q238*H238</f>
        <v>0</v>
      </c>
      <c r="S238" s="210">
        <v>0</v>
      </c>
      <c r="T238" s="211">
        <f>S238*H238</f>
        <v>0</v>
      </c>
      <c r="AR238" s="23" t="s">
        <v>150</v>
      </c>
      <c r="AT238" s="23" t="s">
        <v>145</v>
      </c>
      <c r="AU238" s="23" t="s">
        <v>90</v>
      </c>
      <c r="AY238" s="23" t="s">
        <v>143</v>
      </c>
      <c r="BE238" s="212">
        <f>IF(N238="základní",J238,0)</f>
        <v>0</v>
      </c>
      <c r="BF238" s="212">
        <f>IF(N238="snížená",J238,0)</f>
        <v>0</v>
      </c>
      <c r="BG238" s="212">
        <f>IF(N238="zákl. přenesená",J238,0)</f>
        <v>0</v>
      </c>
      <c r="BH238" s="212">
        <f>IF(N238="sníž. přenesená",J238,0)</f>
        <v>0</v>
      </c>
      <c r="BI238" s="212">
        <f>IF(N238="nulová",J238,0)</f>
        <v>0</v>
      </c>
      <c r="BJ238" s="23" t="s">
        <v>88</v>
      </c>
      <c r="BK238" s="212">
        <f>ROUND(I238*H238,2)</f>
        <v>0</v>
      </c>
      <c r="BL238" s="23" t="s">
        <v>150</v>
      </c>
      <c r="BM238" s="23" t="s">
        <v>468</v>
      </c>
    </row>
    <row r="239" spans="2:65" s="1" customFormat="1" ht="27">
      <c r="B239" s="41"/>
      <c r="C239" s="63"/>
      <c r="D239" s="213" t="s">
        <v>152</v>
      </c>
      <c r="E239" s="63"/>
      <c r="F239" s="214" t="s">
        <v>469</v>
      </c>
      <c r="G239" s="63"/>
      <c r="H239" s="63"/>
      <c r="I239" s="172"/>
      <c r="J239" s="63"/>
      <c r="K239" s="63"/>
      <c r="L239" s="61"/>
      <c r="M239" s="215"/>
      <c r="N239" s="42"/>
      <c r="O239" s="42"/>
      <c r="P239" s="42"/>
      <c r="Q239" s="42"/>
      <c r="R239" s="42"/>
      <c r="S239" s="42"/>
      <c r="T239" s="78"/>
      <c r="AT239" s="23" t="s">
        <v>152</v>
      </c>
      <c r="AU239" s="23" t="s">
        <v>90</v>
      </c>
    </row>
    <row r="240" spans="2:65" s="13" customFormat="1" ht="13.5">
      <c r="B240" s="230"/>
      <c r="C240" s="231"/>
      <c r="D240" s="213" t="s">
        <v>154</v>
      </c>
      <c r="E240" s="232" t="s">
        <v>78</v>
      </c>
      <c r="F240" s="233" t="s">
        <v>470</v>
      </c>
      <c r="G240" s="231"/>
      <c r="H240" s="232" t="s">
        <v>78</v>
      </c>
      <c r="I240" s="234"/>
      <c r="J240" s="231"/>
      <c r="K240" s="231"/>
      <c r="L240" s="235"/>
      <c r="M240" s="236"/>
      <c r="N240" s="237"/>
      <c r="O240" s="237"/>
      <c r="P240" s="237"/>
      <c r="Q240" s="237"/>
      <c r="R240" s="237"/>
      <c r="S240" s="237"/>
      <c r="T240" s="238"/>
      <c r="AT240" s="239" t="s">
        <v>154</v>
      </c>
      <c r="AU240" s="239" t="s">
        <v>90</v>
      </c>
      <c r="AV240" s="13" t="s">
        <v>88</v>
      </c>
      <c r="AW240" s="13" t="s">
        <v>42</v>
      </c>
      <c r="AX240" s="13" t="s">
        <v>80</v>
      </c>
      <c r="AY240" s="239" t="s">
        <v>143</v>
      </c>
    </row>
    <row r="241" spans="2:65" s="12" customFormat="1" ht="13.5">
      <c r="B241" s="216"/>
      <c r="C241" s="217"/>
      <c r="D241" s="213" t="s">
        <v>154</v>
      </c>
      <c r="E241" s="218" t="s">
        <v>78</v>
      </c>
      <c r="F241" s="219" t="s">
        <v>270</v>
      </c>
      <c r="G241" s="217"/>
      <c r="H241" s="220">
        <v>34655</v>
      </c>
      <c r="I241" s="221"/>
      <c r="J241" s="217"/>
      <c r="K241" s="217"/>
      <c r="L241" s="222"/>
      <c r="M241" s="223"/>
      <c r="N241" s="224"/>
      <c r="O241" s="224"/>
      <c r="P241" s="224"/>
      <c r="Q241" s="224"/>
      <c r="R241" s="224"/>
      <c r="S241" s="224"/>
      <c r="T241" s="225"/>
      <c r="AT241" s="226" t="s">
        <v>154</v>
      </c>
      <c r="AU241" s="226" t="s">
        <v>90</v>
      </c>
      <c r="AV241" s="12" t="s">
        <v>90</v>
      </c>
      <c r="AW241" s="12" t="s">
        <v>42</v>
      </c>
      <c r="AX241" s="12" t="s">
        <v>88</v>
      </c>
      <c r="AY241" s="226" t="s">
        <v>143</v>
      </c>
    </row>
    <row r="242" spans="2:65" s="1" customFormat="1" ht="38.25" customHeight="1">
      <c r="B242" s="41"/>
      <c r="C242" s="201" t="s">
        <v>471</v>
      </c>
      <c r="D242" s="201" t="s">
        <v>145</v>
      </c>
      <c r="E242" s="202" t="s">
        <v>472</v>
      </c>
      <c r="F242" s="203" t="s">
        <v>473</v>
      </c>
      <c r="G242" s="204" t="s">
        <v>148</v>
      </c>
      <c r="H242" s="205">
        <v>8650.9</v>
      </c>
      <c r="I242" s="206"/>
      <c r="J242" s="207">
        <f>ROUND(I242*H242,2)</f>
        <v>0</v>
      </c>
      <c r="K242" s="203" t="s">
        <v>149</v>
      </c>
      <c r="L242" s="61"/>
      <c r="M242" s="208" t="s">
        <v>78</v>
      </c>
      <c r="N242" s="209" t="s">
        <v>50</v>
      </c>
      <c r="O242" s="42"/>
      <c r="P242" s="210">
        <f>O242*H242</f>
        <v>0</v>
      </c>
      <c r="Q242" s="210">
        <v>0</v>
      </c>
      <c r="R242" s="210">
        <f>Q242*H242</f>
        <v>0</v>
      </c>
      <c r="S242" s="210">
        <v>0</v>
      </c>
      <c r="T242" s="211">
        <f>S242*H242</f>
        <v>0</v>
      </c>
      <c r="AR242" s="23" t="s">
        <v>150</v>
      </c>
      <c r="AT242" s="23" t="s">
        <v>145</v>
      </c>
      <c r="AU242" s="23" t="s">
        <v>90</v>
      </c>
      <c r="AY242" s="23" t="s">
        <v>143</v>
      </c>
      <c r="BE242" s="212">
        <f>IF(N242="základní",J242,0)</f>
        <v>0</v>
      </c>
      <c r="BF242" s="212">
        <f>IF(N242="snížená",J242,0)</f>
        <v>0</v>
      </c>
      <c r="BG242" s="212">
        <f>IF(N242="zákl. přenesená",J242,0)</f>
        <v>0</v>
      </c>
      <c r="BH242" s="212">
        <f>IF(N242="sníž. přenesená",J242,0)</f>
        <v>0</v>
      </c>
      <c r="BI242" s="212">
        <f>IF(N242="nulová",J242,0)</f>
        <v>0</v>
      </c>
      <c r="BJ242" s="23" t="s">
        <v>88</v>
      </c>
      <c r="BK242" s="212">
        <f>ROUND(I242*H242,2)</f>
        <v>0</v>
      </c>
      <c r="BL242" s="23" t="s">
        <v>150</v>
      </c>
      <c r="BM242" s="23" t="s">
        <v>474</v>
      </c>
    </row>
    <row r="243" spans="2:65" s="1" customFormat="1" ht="27">
      <c r="B243" s="41"/>
      <c r="C243" s="63"/>
      <c r="D243" s="213" t="s">
        <v>152</v>
      </c>
      <c r="E243" s="63"/>
      <c r="F243" s="214" t="s">
        <v>469</v>
      </c>
      <c r="G243" s="63"/>
      <c r="H243" s="63"/>
      <c r="I243" s="172"/>
      <c r="J243" s="63"/>
      <c r="K243" s="63"/>
      <c r="L243" s="61"/>
      <c r="M243" s="215"/>
      <c r="N243" s="42"/>
      <c r="O243" s="42"/>
      <c r="P243" s="42"/>
      <c r="Q243" s="42"/>
      <c r="R243" s="42"/>
      <c r="S243" s="42"/>
      <c r="T243" s="78"/>
      <c r="AT243" s="23" t="s">
        <v>152</v>
      </c>
      <c r="AU243" s="23" t="s">
        <v>90</v>
      </c>
    </row>
    <row r="244" spans="2:65" s="13" customFormat="1" ht="13.5">
      <c r="B244" s="230"/>
      <c r="C244" s="231"/>
      <c r="D244" s="213" t="s">
        <v>154</v>
      </c>
      <c r="E244" s="232" t="s">
        <v>78</v>
      </c>
      <c r="F244" s="233" t="s">
        <v>475</v>
      </c>
      <c r="G244" s="231"/>
      <c r="H244" s="232" t="s">
        <v>78</v>
      </c>
      <c r="I244" s="234"/>
      <c r="J244" s="231"/>
      <c r="K244" s="231"/>
      <c r="L244" s="235"/>
      <c r="M244" s="236"/>
      <c r="N244" s="237"/>
      <c r="O244" s="237"/>
      <c r="P244" s="237"/>
      <c r="Q244" s="237"/>
      <c r="R244" s="237"/>
      <c r="S244" s="237"/>
      <c r="T244" s="238"/>
      <c r="AT244" s="239" t="s">
        <v>154</v>
      </c>
      <c r="AU244" s="239" t="s">
        <v>90</v>
      </c>
      <c r="AV244" s="13" t="s">
        <v>88</v>
      </c>
      <c r="AW244" s="13" t="s">
        <v>42</v>
      </c>
      <c r="AX244" s="13" t="s">
        <v>80</v>
      </c>
      <c r="AY244" s="239" t="s">
        <v>143</v>
      </c>
    </row>
    <row r="245" spans="2:65" s="12" customFormat="1" ht="13.5">
      <c r="B245" s="216"/>
      <c r="C245" s="217"/>
      <c r="D245" s="213" t="s">
        <v>154</v>
      </c>
      <c r="E245" s="218" t="s">
        <v>78</v>
      </c>
      <c r="F245" s="219" t="s">
        <v>476</v>
      </c>
      <c r="G245" s="217"/>
      <c r="H245" s="220">
        <v>6425</v>
      </c>
      <c r="I245" s="221"/>
      <c r="J245" s="217"/>
      <c r="K245" s="217"/>
      <c r="L245" s="222"/>
      <c r="M245" s="223"/>
      <c r="N245" s="224"/>
      <c r="O245" s="224"/>
      <c r="P245" s="224"/>
      <c r="Q245" s="224"/>
      <c r="R245" s="224"/>
      <c r="S245" s="224"/>
      <c r="T245" s="225"/>
      <c r="AT245" s="226" t="s">
        <v>154</v>
      </c>
      <c r="AU245" s="226" t="s">
        <v>90</v>
      </c>
      <c r="AV245" s="12" t="s">
        <v>90</v>
      </c>
      <c r="AW245" s="12" t="s">
        <v>42</v>
      </c>
      <c r="AX245" s="12" t="s">
        <v>80</v>
      </c>
      <c r="AY245" s="226" t="s">
        <v>143</v>
      </c>
    </row>
    <row r="246" spans="2:65" s="12" customFormat="1" ht="13.5">
      <c r="B246" s="216"/>
      <c r="C246" s="217"/>
      <c r="D246" s="213" t="s">
        <v>154</v>
      </c>
      <c r="E246" s="218" t="s">
        <v>78</v>
      </c>
      <c r="F246" s="219" t="s">
        <v>448</v>
      </c>
      <c r="G246" s="217"/>
      <c r="H246" s="220">
        <v>105</v>
      </c>
      <c r="I246" s="221"/>
      <c r="J246" s="217"/>
      <c r="K246" s="217"/>
      <c r="L246" s="222"/>
      <c r="M246" s="223"/>
      <c r="N246" s="224"/>
      <c r="O246" s="224"/>
      <c r="P246" s="224"/>
      <c r="Q246" s="224"/>
      <c r="R246" s="224"/>
      <c r="S246" s="224"/>
      <c r="T246" s="225"/>
      <c r="AT246" s="226" t="s">
        <v>154</v>
      </c>
      <c r="AU246" s="226" t="s">
        <v>90</v>
      </c>
      <c r="AV246" s="12" t="s">
        <v>90</v>
      </c>
      <c r="AW246" s="12" t="s">
        <v>42</v>
      </c>
      <c r="AX246" s="12" t="s">
        <v>80</v>
      </c>
      <c r="AY246" s="226" t="s">
        <v>143</v>
      </c>
    </row>
    <row r="247" spans="2:65" s="12" customFormat="1" ht="13.5">
      <c r="B247" s="216"/>
      <c r="C247" s="217"/>
      <c r="D247" s="213" t="s">
        <v>154</v>
      </c>
      <c r="E247" s="218" t="s">
        <v>78</v>
      </c>
      <c r="F247" s="219" t="s">
        <v>449</v>
      </c>
      <c r="G247" s="217"/>
      <c r="H247" s="220">
        <v>1700</v>
      </c>
      <c r="I247" s="221"/>
      <c r="J247" s="217"/>
      <c r="K247" s="217"/>
      <c r="L247" s="222"/>
      <c r="M247" s="223"/>
      <c r="N247" s="224"/>
      <c r="O247" s="224"/>
      <c r="P247" s="224"/>
      <c r="Q247" s="224"/>
      <c r="R247" s="224"/>
      <c r="S247" s="224"/>
      <c r="T247" s="225"/>
      <c r="AT247" s="226" t="s">
        <v>154</v>
      </c>
      <c r="AU247" s="226" t="s">
        <v>90</v>
      </c>
      <c r="AV247" s="12" t="s">
        <v>90</v>
      </c>
      <c r="AW247" s="12" t="s">
        <v>42</v>
      </c>
      <c r="AX247" s="12" t="s">
        <v>80</v>
      </c>
      <c r="AY247" s="226" t="s">
        <v>143</v>
      </c>
    </row>
    <row r="248" spans="2:65" s="12" customFormat="1" ht="13.5">
      <c r="B248" s="216"/>
      <c r="C248" s="217"/>
      <c r="D248" s="213" t="s">
        <v>154</v>
      </c>
      <c r="E248" s="218" t="s">
        <v>78</v>
      </c>
      <c r="F248" s="219" t="s">
        <v>450</v>
      </c>
      <c r="G248" s="217"/>
      <c r="H248" s="220">
        <v>400</v>
      </c>
      <c r="I248" s="221"/>
      <c r="J248" s="217"/>
      <c r="K248" s="217"/>
      <c r="L248" s="222"/>
      <c r="M248" s="223"/>
      <c r="N248" s="224"/>
      <c r="O248" s="224"/>
      <c r="P248" s="224"/>
      <c r="Q248" s="224"/>
      <c r="R248" s="224"/>
      <c r="S248" s="224"/>
      <c r="T248" s="225"/>
      <c r="AT248" s="226" t="s">
        <v>154</v>
      </c>
      <c r="AU248" s="226" t="s">
        <v>90</v>
      </c>
      <c r="AV248" s="12" t="s">
        <v>90</v>
      </c>
      <c r="AW248" s="12" t="s">
        <v>42</v>
      </c>
      <c r="AX248" s="12" t="s">
        <v>80</v>
      </c>
      <c r="AY248" s="226" t="s">
        <v>143</v>
      </c>
    </row>
    <row r="249" spans="2:65" s="12" customFormat="1" ht="13.5">
      <c r="B249" s="216"/>
      <c r="C249" s="217"/>
      <c r="D249" s="213" t="s">
        <v>154</v>
      </c>
      <c r="E249" s="218" t="s">
        <v>78</v>
      </c>
      <c r="F249" s="219" t="s">
        <v>155</v>
      </c>
      <c r="G249" s="217"/>
      <c r="H249" s="220">
        <v>20.9</v>
      </c>
      <c r="I249" s="221"/>
      <c r="J249" s="217"/>
      <c r="K249" s="217"/>
      <c r="L249" s="222"/>
      <c r="M249" s="223"/>
      <c r="N249" s="224"/>
      <c r="O249" s="224"/>
      <c r="P249" s="224"/>
      <c r="Q249" s="224"/>
      <c r="R249" s="224"/>
      <c r="S249" s="224"/>
      <c r="T249" s="225"/>
      <c r="AT249" s="226" t="s">
        <v>154</v>
      </c>
      <c r="AU249" s="226" t="s">
        <v>90</v>
      </c>
      <c r="AV249" s="12" t="s">
        <v>90</v>
      </c>
      <c r="AW249" s="12" t="s">
        <v>42</v>
      </c>
      <c r="AX249" s="12" t="s">
        <v>80</v>
      </c>
      <c r="AY249" s="226" t="s">
        <v>143</v>
      </c>
    </row>
    <row r="250" spans="2:65" s="14" customFormat="1" ht="13.5">
      <c r="B250" s="240"/>
      <c r="C250" s="241"/>
      <c r="D250" s="213" t="s">
        <v>154</v>
      </c>
      <c r="E250" s="242" t="s">
        <v>78</v>
      </c>
      <c r="F250" s="243" t="s">
        <v>289</v>
      </c>
      <c r="G250" s="241"/>
      <c r="H250" s="244">
        <v>8650.9</v>
      </c>
      <c r="I250" s="245"/>
      <c r="J250" s="241"/>
      <c r="K250" s="241"/>
      <c r="L250" s="246"/>
      <c r="M250" s="247"/>
      <c r="N250" s="248"/>
      <c r="O250" s="248"/>
      <c r="P250" s="248"/>
      <c r="Q250" s="248"/>
      <c r="R250" s="248"/>
      <c r="S250" s="248"/>
      <c r="T250" s="249"/>
      <c r="AT250" s="250" t="s">
        <v>154</v>
      </c>
      <c r="AU250" s="250" t="s">
        <v>90</v>
      </c>
      <c r="AV250" s="14" t="s">
        <v>150</v>
      </c>
      <c r="AW250" s="14" t="s">
        <v>42</v>
      </c>
      <c r="AX250" s="14" t="s">
        <v>88</v>
      </c>
      <c r="AY250" s="250" t="s">
        <v>143</v>
      </c>
    </row>
    <row r="251" spans="2:65" s="1" customFormat="1" ht="25.5" customHeight="1">
      <c r="B251" s="41"/>
      <c r="C251" s="201" t="s">
        <v>477</v>
      </c>
      <c r="D251" s="201" t="s">
        <v>145</v>
      </c>
      <c r="E251" s="202" t="s">
        <v>478</v>
      </c>
      <c r="F251" s="203" t="s">
        <v>479</v>
      </c>
      <c r="G251" s="204" t="s">
        <v>148</v>
      </c>
      <c r="H251" s="205">
        <v>43305.9</v>
      </c>
      <c r="I251" s="206"/>
      <c r="J251" s="207">
        <f>ROUND(I251*H251,2)</f>
        <v>0</v>
      </c>
      <c r="K251" s="203" t="s">
        <v>149</v>
      </c>
      <c r="L251" s="61"/>
      <c r="M251" s="208" t="s">
        <v>78</v>
      </c>
      <c r="N251" s="209" t="s">
        <v>50</v>
      </c>
      <c r="O251" s="42"/>
      <c r="P251" s="210">
        <f>O251*H251</f>
        <v>0</v>
      </c>
      <c r="Q251" s="210">
        <v>0</v>
      </c>
      <c r="R251" s="210">
        <f>Q251*H251</f>
        <v>0</v>
      </c>
      <c r="S251" s="210">
        <v>0</v>
      </c>
      <c r="T251" s="211">
        <f>S251*H251</f>
        <v>0</v>
      </c>
      <c r="AR251" s="23" t="s">
        <v>150</v>
      </c>
      <c r="AT251" s="23" t="s">
        <v>145</v>
      </c>
      <c r="AU251" s="23" t="s">
        <v>90</v>
      </c>
      <c r="AY251" s="23" t="s">
        <v>143</v>
      </c>
      <c r="BE251" s="212">
        <f>IF(N251="základní",J251,0)</f>
        <v>0</v>
      </c>
      <c r="BF251" s="212">
        <f>IF(N251="snížená",J251,0)</f>
        <v>0</v>
      </c>
      <c r="BG251" s="212">
        <f>IF(N251="zákl. přenesená",J251,0)</f>
        <v>0</v>
      </c>
      <c r="BH251" s="212">
        <f>IF(N251="sníž. přenesená",J251,0)</f>
        <v>0</v>
      </c>
      <c r="BI251" s="212">
        <f>IF(N251="nulová",J251,0)</f>
        <v>0</v>
      </c>
      <c r="BJ251" s="23" t="s">
        <v>88</v>
      </c>
      <c r="BK251" s="212">
        <f>ROUND(I251*H251,2)</f>
        <v>0</v>
      </c>
      <c r="BL251" s="23" t="s">
        <v>150</v>
      </c>
      <c r="BM251" s="23" t="s">
        <v>480</v>
      </c>
    </row>
    <row r="252" spans="2:65" s="1" customFormat="1" ht="27">
      <c r="B252" s="41"/>
      <c r="C252" s="63"/>
      <c r="D252" s="213" t="s">
        <v>152</v>
      </c>
      <c r="E252" s="63"/>
      <c r="F252" s="214" t="s">
        <v>481</v>
      </c>
      <c r="G252" s="63"/>
      <c r="H252" s="63"/>
      <c r="I252" s="172"/>
      <c r="J252" s="63"/>
      <c r="K252" s="63"/>
      <c r="L252" s="61"/>
      <c r="M252" s="215"/>
      <c r="N252" s="42"/>
      <c r="O252" s="42"/>
      <c r="P252" s="42"/>
      <c r="Q252" s="42"/>
      <c r="R252" s="42"/>
      <c r="S252" s="42"/>
      <c r="T252" s="78"/>
      <c r="AT252" s="23" t="s">
        <v>152</v>
      </c>
      <c r="AU252" s="23" t="s">
        <v>90</v>
      </c>
    </row>
    <row r="253" spans="2:65" s="13" customFormat="1" ht="13.5">
      <c r="B253" s="230"/>
      <c r="C253" s="231"/>
      <c r="D253" s="213" t="s">
        <v>154</v>
      </c>
      <c r="E253" s="232" t="s">
        <v>78</v>
      </c>
      <c r="F253" s="233" t="s">
        <v>482</v>
      </c>
      <c r="G253" s="231"/>
      <c r="H253" s="232" t="s">
        <v>78</v>
      </c>
      <c r="I253" s="234"/>
      <c r="J253" s="231"/>
      <c r="K253" s="231"/>
      <c r="L253" s="235"/>
      <c r="M253" s="236"/>
      <c r="N253" s="237"/>
      <c r="O253" s="237"/>
      <c r="P253" s="237"/>
      <c r="Q253" s="237"/>
      <c r="R253" s="237"/>
      <c r="S253" s="237"/>
      <c r="T253" s="238"/>
      <c r="AT253" s="239" t="s">
        <v>154</v>
      </c>
      <c r="AU253" s="239" t="s">
        <v>90</v>
      </c>
      <c r="AV253" s="13" t="s">
        <v>88</v>
      </c>
      <c r="AW253" s="13" t="s">
        <v>42</v>
      </c>
      <c r="AX253" s="13" t="s">
        <v>80</v>
      </c>
      <c r="AY253" s="239" t="s">
        <v>143</v>
      </c>
    </row>
    <row r="254" spans="2:65" s="12" customFormat="1" ht="13.5">
      <c r="B254" s="216"/>
      <c r="C254" s="217"/>
      <c r="D254" s="213" t="s">
        <v>154</v>
      </c>
      <c r="E254" s="218" t="s">
        <v>78</v>
      </c>
      <c r="F254" s="219" t="s">
        <v>456</v>
      </c>
      <c r="G254" s="217"/>
      <c r="H254" s="220">
        <v>41080</v>
      </c>
      <c r="I254" s="221"/>
      <c r="J254" s="217"/>
      <c r="K254" s="217"/>
      <c r="L254" s="222"/>
      <c r="M254" s="223"/>
      <c r="N254" s="224"/>
      <c r="O254" s="224"/>
      <c r="P254" s="224"/>
      <c r="Q254" s="224"/>
      <c r="R254" s="224"/>
      <c r="S254" s="224"/>
      <c r="T254" s="225"/>
      <c r="AT254" s="226" t="s">
        <v>154</v>
      </c>
      <c r="AU254" s="226" t="s">
        <v>90</v>
      </c>
      <c r="AV254" s="12" t="s">
        <v>90</v>
      </c>
      <c r="AW254" s="12" t="s">
        <v>42</v>
      </c>
      <c r="AX254" s="12" t="s">
        <v>80</v>
      </c>
      <c r="AY254" s="226" t="s">
        <v>143</v>
      </c>
    </row>
    <row r="255" spans="2:65" s="12" customFormat="1" ht="13.5">
      <c r="B255" s="216"/>
      <c r="C255" s="217"/>
      <c r="D255" s="213" t="s">
        <v>154</v>
      </c>
      <c r="E255" s="218" t="s">
        <v>78</v>
      </c>
      <c r="F255" s="219" t="s">
        <v>448</v>
      </c>
      <c r="G255" s="217"/>
      <c r="H255" s="220">
        <v>105</v>
      </c>
      <c r="I255" s="221"/>
      <c r="J255" s="217"/>
      <c r="K255" s="217"/>
      <c r="L255" s="222"/>
      <c r="M255" s="223"/>
      <c r="N255" s="224"/>
      <c r="O255" s="224"/>
      <c r="P255" s="224"/>
      <c r="Q255" s="224"/>
      <c r="R255" s="224"/>
      <c r="S255" s="224"/>
      <c r="T255" s="225"/>
      <c r="AT255" s="226" t="s">
        <v>154</v>
      </c>
      <c r="AU255" s="226" t="s">
        <v>90</v>
      </c>
      <c r="AV255" s="12" t="s">
        <v>90</v>
      </c>
      <c r="AW255" s="12" t="s">
        <v>42</v>
      </c>
      <c r="AX255" s="12" t="s">
        <v>80</v>
      </c>
      <c r="AY255" s="226" t="s">
        <v>143</v>
      </c>
    </row>
    <row r="256" spans="2:65" s="12" customFormat="1" ht="13.5">
      <c r="B256" s="216"/>
      <c r="C256" s="217"/>
      <c r="D256" s="213" t="s">
        <v>154</v>
      </c>
      <c r="E256" s="218" t="s">
        <v>78</v>
      </c>
      <c r="F256" s="219" t="s">
        <v>449</v>
      </c>
      <c r="G256" s="217"/>
      <c r="H256" s="220">
        <v>1700</v>
      </c>
      <c r="I256" s="221"/>
      <c r="J256" s="217"/>
      <c r="K256" s="217"/>
      <c r="L256" s="222"/>
      <c r="M256" s="223"/>
      <c r="N256" s="224"/>
      <c r="O256" s="224"/>
      <c r="P256" s="224"/>
      <c r="Q256" s="224"/>
      <c r="R256" s="224"/>
      <c r="S256" s="224"/>
      <c r="T256" s="225"/>
      <c r="AT256" s="226" t="s">
        <v>154</v>
      </c>
      <c r="AU256" s="226" t="s">
        <v>90</v>
      </c>
      <c r="AV256" s="12" t="s">
        <v>90</v>
      </c>
      <c r="AW256" s="12" t="s">
        <v>42</v>
      </c>
      <c r="AX256" s="12" t="s">
        <v>80</v>
      </c>
      <c r="AY256" s="226" t="s">
        <v>143</v>
      </c>
    </row>
    <row r="257" spans="2:65" s="12" customFormat="1" ht="13.5">
      <c r="B257" s="216"/>
      <c r="C257" s="217"/>
      <c r="D257" s="213" t="s">
        <v>154</v>
      </c>
      <c r="E257" s="218" t="s">
        <v>78</v>
      </c>
      <c r="F257" s="219" t="s">
        <v>450</v>
      </c>
      <c r="G257" s="217"/>
      <c r="H257" s="220">
        <v>400</v>
      </c>
      <c r="I257" s="221"/>
      <c r="J257" s="217"/>
      <c r="K257" s="217"/>
      <c r="L257" s="222"/>
      <c r="M257" s="223"/>
      <c r="N257" s="224"/>
      <c r="O257" s="224"/>
      <c r="P257" s="224"/>
      <c r="Q257" s="224"/>
      <c r="R257" s="224"/>
      <c r="S257" s="224"/>
      <c r="T257" s="225"/>
      <c r="AT257" s="226" t="s">
        <v>154</v>
      </c>
      <c r="AU257" s="226" t="s">
        <v>90</v>
      </c>
      <c r="AV257" s="12" t="s">
        <v>90</v>
      </c>
      <c r="AW257" s="12" t="s">
        <v>42</v>
      </c>
      <c r="AX257" s="12" t="s">
        <v>80</v>
      </c>
      <c r="AY257" s="226" t="s">
        <v>143</v>
      </c>
    </row>
    <row r="258" spans="2:65" s="12" customFormat="1" ht="13.5">
      <c r="B258" s="216"/>
      <c r="C258" s="217"/>
      <c r="D258" s="213" t="s">
        <v>154</v>
      </c>
      <c r="E258" s="218" t="s">
        <v>78</v>
      </c>
      <c r="F258" s="219" t="s">
        <v>155</v>
      </c>
      <c r="G258" s="217"/>
      <c r="H258" s="220">
        <v>20.9</v>
      </c>
      <c r="I258" s="221"/>
      <c r="J258" s="217"/>
      <c r="K258" s="217"/>
      <c r="L258" s="222"/>
      <c r="M258" s="223"/>
      <c r="N258" s="224"/>
      <c r="O258" s="224"/>
      <c r="P258" s="224"/>
      <c r="Q258" s="224"/>
      <c r="R258" s="224"/>
      <c r="S258" s="224"/>
      <c r="T258" s="225"/>
      <c r="AT258" s="226" t="s">
        <v>154</v>
      </c>
      <c r="AU258" s="226" t="s">
        <v>90</v>
      </c>
      <c r="AV258" s="12" t="s">
        <v>90</v>
      </c>
      <c r="AW258" s="12" t="s">
        <v>42</v>
      </c>
      <c r="AX258" s="12" t="s">
        <v>80</v>
      </c>
      <c r="AY258" s="226" t="s">
        <v>143</v>
      </c>
    </row>
    <row r="259" spans="2:65" s="14" customFormat="1" ht="13.5">
      <c r="B259" s="240"/>
      <c r="C259" s="241"/>
      <c r="D259" s="213" t="s">
        <v>154</v>
      </c>
      <c r="E259" s="242" t="s">
        <v>78</v>
      </c>
      <c r="F259" s="243" t="s">
        <v>289</v>
      </c>
      <c r="G259" s="241"/>
      <c r="H259" s="244">
        <v>43305.9</v>
      </c>
      <c r="I259" s="245"/>
      <c r="J259" s="241"/>
      <c r="K259" s="241"/>
      <c r="L259" s="246"/>
      <c r="M259" s="247"/>
      <c r="N259" s="248"/>
      <c r="O259" s="248"/>
      <c r="P259" s="248"/>
      <c r="Q259" s="248"/>
      <c r="R259" s="248"/>
      <c r="S259" s="248"/>
      <c r="T259" s="249"/>
      <c r="AT259" s="250" t="s">
        <v>154</v>
      </c>
      <c r="AU259" s="250" t="s">
        <v>90</v>
      </c>
      <c r="AV259" s="14" t="s">
        <v>150</v>
      </c>
      <c r="AW259" s="14" t="s">
        <v>42</v>
      </c>
      <c r="AX259" s="14" t="s">
        <v>88</v>
      </c>
      <c r="AY259" s="250" t="s">
        <v>143</v>
      </c>
    </row>
    <row r="260" spans="2:65" s="1" customFormat="1" ht="25.5" customHeight="1">
      <c r="B260" s="41"/>
      <c r="C260" s="201" t="s">
        <v>483</v>
      </c>
      <c r="D260" s="201" t="s">
        <v>145</v>
      </c>
      <c r="E260" s="202" t="s">
        <v>484</v>
      </c>
      <c r="F260" s="203" t="s">
        <v>485</v>
      </c>
      <c r="G260" s="204" t="s">
        <v>148</v>
      </c>
      <c r="H260" s="205">
        <v>23</v>
      </c>
      <c r="I260" s="206"/>
      <c r="J260" s="207">
        <f>ROUND(I260*H260,2)</f>
        <v>0</v>
      </c>
      <c r="K260" s="203" t="s">
        <v>149</v>
      </c>
      <c r="L260" s="61"/>
      <c r="M260" s="208" t="s">
        <v>78</v>
      </c>
      <c r="N260" s="209" t="s">
        <v>50</v>
      </c>
      <c r="O260" s="42"/>
      <c r="P260" s="210">
        <f>O260*H260</f>
        <v>0</v>
      </c>
      <c r="Q260" s="210">
        <v>0</v>
      </c>
      <c r="R260" s="210">
        <f>Q260*H260</f>
        <v>0</v>
      </c>
      <c r="S260" s="210">
        <v>0</v>
      </c>
      <c r="T260" s="211">
        <f>S260*H260</f>
        <v>0</v>
      </c>
      <c r="AR260" s="23" t="s">
        <v>150</v>
      </c>
      <c r="AT260" s="23" t="s">
        <v>145</v>
      </c>
      <c r="AU260" s="23" t="s">
        <v>90</v>
      </c>
      <c r="AY260" s="23" t="s">
        <v>143</v>
      </c>
      <c r="BE260" s="212">
        <f>IF(N260="základní",J260,0)</f>
        <v>0</v>
      </c>
      <c r="BF260" s="212">
        <f>IF(N260="snížená",J260,0)</f>
        <v>0</v>
      </c>
      <c r="BG260" s="212">
        <f>IF(N260="zákl. přenesená",J260,0)</f>
        <v>0</v>
      </c>
      <c r="BH260" s="212">
        <f>IF(N260="sníž. přenesená",J260,0)</f>
        <v>0</v>
      </c>
      <c r="BI260" s="212">
        <f>IF(N260="nulová",J260,0)</f>
        <v>0</v>
      </c>
      <c r="BJ260" s="23" t="s">
        <v>88</v>
      </c>
      <c r="BK260" s="212">
        <f>ROUND(I260*H260,2)</f>
        <v>0</v>
      </c>
      <c r="BL260" s="23" t="s">
        <v>150</v>
      </c>
      <c r="BM260" s="23" t="s">
        <v>486</v>
      </c>
    </row>
    <row r="261" spans="2:65" s="1" customFormat="1" ht="94.5">
      <c r="B261" s="41"/>
      <c r="C261" s="63"/>
      <c r="D261" s="213" t="s">
        <v>152</v>
      </c>
      <c r="E261" s="63"/>
      <c r="F261" s="214" t="s">
        <v>487</v>
      </c>
      <c r="G261" s="63"/>
      <c r="H261" s="63"/>
      <c r="I261" s="172"/>
      <c r="J261" s="63"/>
      <c r="K261" s="63"/>
      <c r="L261" s="61"/>
      <c r="M261" s="215"/>
      <c r="N261" s="42"/>
      <c r="O261" s="42"/>
      <c r="P261" s="42"/>
      <c r="Q261" s="42"/>
      <c r="R261" s="42"/>
      <c r="S261" s="42"/>
      <c r="T261" s="78"/>
      <c r="AT261" s="23" t="s">
        <v>152</v>
      </c>
      <c r="AU261" s="23" t="s">
        <v>90</v>
      </c>
    </row>
    <row r="262" spans="2:65" s="12" customFormat="1" ht="13.5">
      <c r="B262" s="216"/>
      <c r="C262" s="217"/>
      <c r="D262" s="213" t="s">
        <v>154</v>
      </c>
      <c r="E262" s="218" t="s">
        <v>78</v>
      </c>
      <c r="F262" s="219" t="s">
        <v>488</v>
      </c>
      <c r="G262" s="217"/>
      <c r="H262" s="220">
        <v>23</v>
      </c>
      <c r="I262" s="221"/>
      <c r="J262" s="217"/>
      <c r="K262" s="217"/>
      <c r="L262" s="222"/>
      <c r="M262" s="223"/>
      <c r="N262" s="224"/>
      <c r="O262" s="224"/>
      <c r="P262" s="224"/>
      <c r="Q262" s="224"/>
      <c r="R262" s="224"/>
      <c r="S262" s="224"/>
      <c r="T262" s="225"/>
      <c r="AT262" s="226" t="s">
        <v>154</v>
      </c>
      <c r="AU262" s="226" t="s">
        <v>90</v>
      </c>
      <c r="AV262" s="12" t="s">
        <v>90</v>
      </c>
      <c r="AW262" s="12" t="s">
        <v>42</v>
      </c>
      <c r="AX262" s="12" t="s">
        <v>88</v>
      </c>
      <c r="AY262" s="226" t="s">
        <v>143</v>
      </c>
    </row>
    <row r="263" spans="2:65" s="1" customFormat="1" ht="51" customHeight="1">
      <c r="B263" s="41"/>
      <c r="C263" s="201" t="s">
        <v>489</v>
      </c>
      <c r="D263" s="201" t="s">
        <v>145</v>
      </c>
      <c r="E263" s="202" t="s">
        <v>490</v>
      </c>
      <c r="F263" s="203" t="s">
        <v>491</v>
      </c>
      <c r="G263" s="204" t="s">
        <v>148</v>
      </c>
      <c r="H263" s="205">
        <v>240</v>
      </c>
      <c r="I263" s="206"/>
      <c r="J263" s="207">
        <f>ROUND(I263*H263,2)</f>
        <v>0</v>
      </c>
      <c r="K263" s="203" t="s">
        <v>149</v>
      </c>
      <c r="L263" s="61"/>
      <c r="M263" s="208" t="s">
        <v>78</v>
      </c>
      <c r="N263" s="209" t="s">
        <v>50</v>
      </c>
      <c r="O263" s="42"/>
      <c r="P263" s="210">
        <f>O263*H263</f>
        <v>0</v>
      </c>
      <c r="Q263" s="210">
        <v>0.10100000000000001</v>
      </c>
      <c r="R263" s="210">
        <f>Q263*H263</f>
        <v>24.240000000000002</v>
      </c>
      <c r="S263" s="210">
        <v>0</v>
      </c>
      <c r="T263" s="211">
        <f>S263*H263</f>
        <v>0</v>
      </c>
      <c r="AR263" s="23" t="s">
        <v>150</v>
      </c>
      <c r="AT263" s="23" t="s">
        <v>145</v>
      </c>
      <c r="AU263" s="23" t="s">
        <v>90</v>
      </c>
      <c r="AY263" s="23" t="s">
        <v>143</v>
      </c>
      <c r="BE263" s="212">
        <f>IF(N263="základní",J263,0)</f>
        <v>0</v>
      </c>
      <c r="BF263" s="212">
        <f>IF(N263="snížená",J263,0)</f>
        <v>0</v>
      </c>
      <c r="BG263" s="212">
        <f>IF(N263="zákl. přenesená",J263,0)</f>
        <v>0</v>
      </c>
      <c r="BH263" s="212">
        <f>IF(N263="sníž. přenesená",J263,0)</f>
        <v>0</v>
      </c>
      <c r="BI263" s="212">
        <f>IF(N263="nulová",J263,0)</f>
        <v>0</v>
      </c>
      <c r="BJ263" s="23" t="s">
        <v>88</v>
      </c>
      <c r="BK263" s="212">
        <f>ROUND(I263*H263,2)</f>
        <v>0</v>
      </c>
      <c r="BL263" s="23" t="s">
        <v>150</v>
      </c>
      <c r="BM263" s="23" t="s">
        <v>492</v>
      </c>
    </row>
    <row r="264" spans="2:65" s="1" customFormat="1" ht="81">
      <c r="B264" s="41"/>
      <c r="C264" s="63"/>
      <c r="D264" s="213" t="s">
        <v>152</v>
      </c>
      <c r="E264" s="63"/>
      <c r="F264" s="214" t="s">
        <v>493</v>
      </c>
      <c r="G264" s="63"/>
      <c r="H264" s="63"/>
      <c r="I264" s="172"/>
      <c r="J264" s="63"/>
      <c r="K264" s="63"/>
      <c r="L264" s="61"/>
      <c r="M264" s="215"/>
      <c r="N264" s="42"/>
      <c r="O264" s="42"/>
      <c r="P264" s="42"/>
      <c r="Q264" s="42"/>
      <c r="R264" s="42"/>
      <c r="S264" s="42"/>
      <c r="T264" s="78"/>
      <c r="AT264" s="23" t="s">
        <v>152</v>
      </c>
      <c r="AU264" s="23" t="s">
        <v>90</v>
      </c>
    </row>
    <row r="265" spans="2:65" s="12" customFormat="1" ht="13.5">
      <c r="B265" s="216"/>
      <c r="C265" s="217"/>
      <c r="D265" s="213" t="s">
        <v>154</v>
      </c>
      <c r="E265" s="218" t="s">
        <v>78</v>
      </c>
      <c r="F265" s="219" t="s">
        <v>494</v>
      </c>
      <c r="G265" s="217"/>
      <c r="H265" s="220">
        <v>240</v>
      </c>
      <c r="I265" s="221"/>
      <c r="J265" s="217"/>
      <c r="K265" s="217"/>
      <c r="L265" s="222"/>
      <c r="M265" s="223"/>
      <c r="N265" s="224"/>
      <c r="O265" s="224"/>
      <c r="P265" s="224"/>
      <c r="Q265" s="224"/>
      <c r="R265" s="224"/>
      <c r="S265" s="224"/>
      <c r="T265" s="225"/>
      <c r="AT265" s="226" t="s">
        <v>154</v>
      </c>
      <c r="AU265" s="226" t="s">
        <v>90</v>
      </c>
      <c r="AV265" s="12" t="s">
        <v>90</v>
      </c>
      <c r="AW265" s="12" t="s">
        <v>42</v>
      </c>
      <c r="AX265" s="12" t="s">
        <v>88</v>
      </c>
      <c r="AY265" s="226" t="s">
        <v>143</v>
      </c>
    </row>
    <row r="266" spans="2:65" s="1" customFormat="1" ht="16.5" customHeight="1">
      <c r="B266" s="41"/>
      <c r="C266" s="251" t="s">
        <v>495</v>
      </c>
      <c r="D266" s="251" t="s">
        <v>305</v>
      </c>
      <c r="E266" s="252" t="s">
        <v>496</v>
      </c>
      <c r="F266" s="253" t="s">
        <v>497</v>
      </c>
      <c r="G266" s="254" t="s">
        <v>148</v>
      </c>
      <c r="H266" s="255">
        <v>247.2</v>
      </c>
      <c r="I266" s="256"/>
      <c r="J266" s="257">
        <f>ROUND(I266*H266,2)</f>
        <v>0</v>
      </c>
      <c r="K266" s="253" t="s">
        <v>149</v>
      </c>
      <c r="L266" s="258"/>
      <c r="M266" s="259" t="s">
        <v>78</v>
      </c>
      <c r="N266" s="260" t="s">
        <v>50</v>
      </c>
      <c r="O266" s="42"/>
      <c r="P266" s="210">
        <f>O266*H266</f>
        <v>0</v>
      </c>
      <c r="Q266" s="210">
        <v>0.18</v>
      </c>
      <c r="R266" s="210">
        <f>Q266*H266</f>
        <v>44.495999999999995</v>
      </c>
      <c r="S266" s="210">
        <v>0</v>
      </c>
      <c r="T266" s="211">
        <f>S266*H266</f>
        <v>0</v>
      </c>
      <c r="AR266" s="23" t="s">
        <v>191</v>
      </c>
      <c r="AT266" s="23" t="s">
        <v>305</v>
      </c>
      <c r="AU266" s="23" t="s">
        <v>90</v>
      </c>
      <c r="AY266" s="23" t="s">
        <v>143</v>
      </c>
      <c r="BE266" s="212">
        <f>IF(N266="základní",J266,0)</f>
        <v>0</v>
      </c>
      <c r="BF266" s="212">
        <f>IF(N266="snížená",J266,0)</f>
        <v>0</v>
      </c>
      <c r="BG266" s="212">
        <f>IF(N266="zákl. přenesená",J266,0)</f>
        <v>0</v>
      </c>
      <c r="BH266" s="212">
        <f>IF(N266="sníž. přenesená",J266,0)</f>
        <v>0</v>
      </c>
      <c r="BI266" s="212">
        <f>IF(N266="nulová",J266,0)</f>
        <v>0</v>
      </c>
      <c r="BJ266" s="23" t="s">
        <v>88</v>
      </c>
      <c r="BK266" s="212">
        <f>ROUND(I266*H266,2)</f>
        <v>0</v>
      </c>
      <c r="BL266" s="23" t="s">
        <v>150</v>
      </c>
      <c r="BM266" s="23" t="s">
        <v>498</v>
      </c>
    </row>
    <row r="267" spans="2:65" s="12" customFormat="1" ht="13.5">
      <c r="B267" s="216"/>
      <c r="C267" s="217"/>
      <c r="D267" s="213" t="s">
        <v>154</v>
      </c>
      <c r="E267" s="217"/>
      <c r="F267" s="219" t="s">
        <v>499</v>
      </c>
      <c r="G267" s="217"/>
      <c r="H267" s="220">
        <v>247.2</v>
      </c>
      <c r="I267" s="221"/>
      <c r="J267" s="217"/>
      <c r="K267" s="217"/>
      <c r="L267" s="222"/>
      <c r="M267" s="223"/>
      <c r="N267" s="224"/>
      <c r="O267" s="224"/>
      <c r="P267" s="224"/>
      <c r="Q267" s="224"/>
      <c r="R267" s="224"/>
      <c r="S267" s="224"/>
      <c r="T267" s="225"/>
      <c r="AT267" s="226" t="s">
        <v>154</v>
      </c>
      <c r="AU267" s="226" t="s">
        <v>90</v>
      </c>
      <c r="AV267" s="12" t="s">
        <v>90</v>
      </c>
      <c r="AW267" s="12" t="s">
        <v>6</v>
      </c>
      <c r="AX267" s="12" t="s">
        <v>88</v>
      </c>
      <c r="AY267" s="226" t="s">
        <v>143</v>
      </c>
    </row>
    <row r="268" spans="2:65" s="11" customFormat="1" ht="29.85" customHeight="1">
      <c r="B268" s="185"/>
      <c r="C268" s="186"/>
      <c r="D268" s="187" t="s">
        <v>79</v>
      </c>
      <c r="E268" s="199" t="s">
        <v>191</v>
      </c>
      <c r="F268" s="199" t="s">
        <v>500</v>
      </c>
      <c r="G268" s="186"/>
      <c r="H268" s="186"/>
      <c r="I268" s="189"/>
      <c r="J268" s="200">
        <f>BK268</f>
        <v>0</v>
      </c>
      <c r="K268" s="186"/>
      <c r="L268" s="191"/>
      <c r="M268" s="192"/>
      <c r="N268" s="193"/>
      <c r="O268" s="193"/>
      <c r="P268" s="194">
        <f>SUM(P269:P277)</f>
        <v>0</v>
      </c>
      <c r="Q268" s="193"/>
      <c r="R268" s="194">
        <f>SUM(R269:R277)</f>
        <v>18.39368</v>
      </c>
      <c r="S268" s="193"/>
      <c r="T268" s="195">
        <f>SUM(T269:T277)</f>
        <v>0</v>
      </c>
      <c r="AR268" s="196" t="s">
        <v>88</v>
      </c>
      <c r="AT268" s="197" t="s">
        <v>79</v>
      </c>
      <c r="AU268" s="197" t="s">
        <v>88</v>
      </c>
      <c r="AY268" s="196" t="s">
        <v>143</v>
      </c>
      <c r="BK268" s="198">
        <f>SUM(BK269:BK277)</f>
        <v>0</v>
      </c>
    </row>
    <row r="269" spans="2:65" s="1" customFormat="1" ht="25.5" customHeight="1">
      <c r="B269" s="41"/>
      <c r="C269" s="201" t="s">
        <v>501</v>
      </c>
      <c r="D269" s="201" t="s">
        <v>145</v>
      </c>
      <c r="E269" s="202" t="s">
        <v>502</v>
      </c>
      <c r="F269" s="203" t="s">
        <v>503</v>
      </c>
      <c r="G269" s="204" t="s">
        <v>504</v>
      </c>
      <c r="H269" s="205">
        <v>34</v>
      </c>
      <c r="I269" s="206"/>
      <c r="J269" s="207">
        <f>ROUND(I269*H269,2)</f>
        <v>0</v>
      </c>
      <c r="K269" s="203" t="s">
        <v>78</v>
      </c>
      <c r="L269" s="61"/>
      <c r="M269" s="208" t="s">
        <v>78</v>
      </c>
      <c r="N269" s="209" t="s">
        <v>50</v>
      </c>
      <c r="O269" s="42"/>
      <c r="P269" s="210">
        <f>O269*H269</f>
        <v>0</v>
      </c>
      <c r="Q269" s="210">
        <v>0.42368</v>
      </c>
      <c r="R269" s="210">
        <f>Q269*H269</f>
        <v>14.40512</v>
      </c>
      <c r="S269" s="210">
        <v>0</v>
      </c>
      <c r="T269" s="211">
        <f>S269*H269</f>
        <v>0</v>
      </c>
      <c r="AR269" s="23" t="s">
        <v>150</v>
      </c>
      <c r="AT269" s="23" t="s">
        <v>145</v>
      </c>
      <c r="AU269" s="23" t="s">
        <v>90</v>
      </c>
      <c r="AY269" s="23" t="s">
        <v>143</v>
      </c>
      <c r="BE269" s="212">
        <f>IF(N269="základní",J269,0)</f>
        <v>0</v>
      </c>
      <c r="BF269" s="212">
        <f>IF(N269="snížená",J269,0)</f>
        <v>0</v>
      </c>
      <c r="BG269" s="212">
        <f>IF(N269="zákl. přenesená",J269,0)</f>
        <v>0</v>
      </c>
      <c r="BH269" s="212">
        <f>IF(N269="sníž. přenesená",J269,0)</f>
        <v>0</v>
      </c>
      <c r="BI269" s="212">
        <f>IF(N269="nulová",J269,0)</f>
        <v>0</v>
      </c>
      <c r="BJ269" s="23" t="s">
        <v>88</v>
      </c>
      <c r="BK269" s="212">
        <f>ROUND(I269*H269,2)</f>
        <v>0</v>
      </c>
      <c r="BL269" s="23" t="s">
        <v>150</v>
      </c>
      <c r="BM269" s="23" t="s">
        <v>505</v>
      </c>
    </row>
    <row r="270" spans="2:65" s="1" customFormat="1" ht="108">
      <c r="B270" s="41"/>
      <c r="C270" s="63"/>
      <c r="D270" s="213" t="s">
        <v>152</v>
      </c>
      <c r="E270" s="63"/>
      <c r="F270" s="214" t="s">
        <v>506</v>
      </c>
      <c r="G270" s="63"/>
      <c r="H270" s="63"/>
      <c r="I270" s="172"/>
      <c r="J270" s="63"/>
      <c r="K270" s="63"/>
      <c r="L270" s="61"/>
      <c r="M270" s="215"/>
      <c r="N270" s="42"/>
      <c r="O270" s="42"/>
      <c r="P270" s="42"/>
      <c r="Q270" s="42"/>
      <c r="R270" s="42"/>
      <c r="S270" s="42"/>
      <c r="T270" s="78"/>
      <c r="AT270" s="23" t="s">
        <v>152</v>
      </c>
      <c r="AU270" s="23" t="s">
        <v>90</v>
      </c>
    </row>
    <row r="271" spans="2:65" s="12" customFormat="1" ht="13.5">
      <c r="B271" s="216"/>
      <c r="C271" s="217"/>
      <c r="D271" s="213" t="s">
        <v>154</v>
      </c>
      <c r="E271" s="218" t="s">
        <v>78</v>
      </c>
      <c r="F271" s="219" t="s">
        <v>507</v>
      </c>
      <c r="G271" s="217"/>
      <c r="H271" s="220">
        <v>34</v>
      </c>
      <c r="I271" s="221"/>
      <c r="J271" s="217"/>
      <c r="K271" s="217"/>
      <c r="L271" s="222"/>
      <c r="M271" s="223"/>
      <c r="N271" s="224"/>
      <c r="O271" s="224"/>
      <c r="P271" s="224"/>
      <c r="Q271" s="224"/>
      <c r="R271" s="224"/>
      <c r="S271" s="224"/>
      <c r="T271" s="225"/>
      <c r="AT271" s="226" t="s">
        <v>154</v>
      </c>
      <c r="AU271" s="226" t="s">
        <v>90</v>
      </c>
      <c r="AV271" s="12" t="s">
        <v>90</v>
      </c>
      <c r="AW271" s="12" t="s">
        <v>42</v>
      </c>
      <c r="AX271" s="12" t="s">
        <v>88</v>
      </c>
      <c r="AY271" s="226" t="s">
        <v>143</v>
      </c>
    </row>
    <row r="272" spans="2:65" s="1" customFormat="1" ht="25.5" customHeight="1">
      <c r="B272" s="41"/>
      <c r="C272" s="201" t="s">
        <v>508</v>
      </c>
      <c r="D272" s="201" t="s">
        <v>145</v>
      </c>
      <c r="E272" s="202" t="s">
        <v>509</v>
      </c>
      <c r="F272" s="203" t="s">
        <v>510</v>
      </c>
      <c r="G272" s="204" t="s">
        <v>504</v>
      </c>
      <c r="H272" s="205">
        <v>8</v>
      </c>
      <c r="I272" s="206"/>
      <c r="J272" s="207">
        <f>ROUND(I272*H272,2)</f>
        <v>0</v>
      </c>
      <c r="K272" s="203" t="s">
        <v>78</v>
      </c>
      <c r="L272" s="61"/>
      <c r="M272" s="208" t="s">
        <v>78</v>
      </c>
      <c r="N272" s="209" t="s">
        <v>50</v>
      </c>
      <c r="O272" s="42"/>
      <c r="P272" s="210">
        <f>O272*H272</f>
        <v>0</v>
      </c>
      <c r="Q272" s="210">
        <v>0.42080000000000001</v>
      </c>
      <c r="R272" s="210">
        <f>Q272*H272</f>
        <v>3.3664000000000001</v>
      </c>
      <c r="S272" s="210">
        <v>0</v>
      </c>
      <c r="T272" s="211">
        <f>S272*H272</f>
        <v>0</v>
      </c>
      <c r="AR272" s="23" t="s">
        <v>150</v>
      </c>
      <c r="AT272" s="23" t="s">
        <v>145</v>
      </c>
      <c r="AU272" s="23" t="s">
        <v>90</v>
      </c>
      <c r="AY272" s="23" t="s">
        <v>143</v>
      </c>
      <c r="BE272" s="212">
        <f>IF(N272="základní",J272,0)</f>
        <v>0</v>
      </c>
      <c r="BF272" s="212">
        <f>IF(N272="snížená",J272,0)</f>
        <v>0</v>
      </c>
      <c r="BG272" s="212">
        <f>IF(N272="zákl. přenesená",J272,0)</f>
        <v>0</v>
      </c>
      <c r="BH272" s="212">
        <f>IF(N272="sníž. přenesená",J272,0)</f>
        <v>0</v>
      </c>
      <c r="BI272" s="212">
        <f>IF(N272="nulová",J272,0)</f>
        <v>0</v>
      </c>
      <c r="BJ272" s="23" t="s">
        <v>88</v>
      </c>
      <c r="BK272" s="212">
        <f>ROUND(I272*H272,2)</f>
        <v>0</v>
      </c>
      <c r="BL272" s="23" t="s">
        <v>150</v>
      </c>
      <c r="BM272" s="23" t="s">
        <v>511</v>
      </c>
    </row>
    <row r="273" spans="2:65" s="1" customFormat="1" ht="108">
      <c r="B273" s="41"/>
      <c r="C273" s="63"/>
      <c r="D273" s="213" t="s">
        <v>152</v>
      </c>
      <c r="E273" s="63"/>
      <c r="F273" s="214" t="s">
        <v>506</v>
      </c>
      <c r="G273" s="63"/>
      <c r="H273" s="63"/>
      <c r="I273" s="172"/>
      <c r="J273" s="63"/>
      <c r="K273" s="63"/>
      <c r="L273" s="61"/>
      <c r="M273" s="215"/>
      <c r="N273" s="42"/>
      <c r="O273" s="42"/>
      <c r="P273" s="42"/>
      <c r="Q273" s="42"/>
      <c r="R273" s="42"/>
      <c r="S273" s="42"/>
      <c r="T273" s="78"/>
      <c r="AT273" s="23" t="s">
        <v>152</v>
      </c>
      <c r="AU273" s="23" t="s">
        <v>90</v>
      </c>
    </row>
    <row r="274" spans="2:65" s="12" customFormat="1" ht="13.5">
      <c r="B274" s="216"/>
      <c r="C274" s="217"/>
      <c r="D274" s="213" t="s">
        <v>154</v>
      </c>
      <c r="E274" s="218" t="s">
        <v>78</v>
      </c>
      <c r="F274" s="219" t="s">
        <v>512</v>
      </c>
      <c r="G274" s="217"/>
      <c r="H274" s="220">
        <v>8</v>
      </c>
      <c r="I274" s="221"/>
      <c r="J274" s="217"/>
      <c r="K274" s="217"/>
      <c r="L274" s="222"/>
      <c r="M274" s="223"/>
      <c r="N274" s="224"/>
      <c r="O274" s="224"/>
      <c r="P274" s="224"/>
      <c r="Q274" s="224"/>
      <c r="R274" s="224"/>
      <c r="S274" s="224"/>
      <c r="T274" s="225"/>
      <c r="AT274" s="226" t="s">
        <v>154</v>
      </c>
      <c r="AU274" s="226" t="s">
        <v>90</v>
      </c>
      <c r="AV274" s="12" t="s">
        <v>90</v>
      </c>
      <c r="AW274" s="12" t="s">
        <v>42</v>
      </c>
      <c r="AX274" s="12" t="s">
        <v>88</v>
      </c>
      <c r="AY274" s="226" t="s">
        <v>143</v>
      </c>
    </row>
    <row r="275" spans="2:65" s="1" customFormat="1" ht="25.5" customHeight="1">
      <c r="B275" s="41"/>
      <c r="C275" s="201" t="s">
        <v>513</v>
      </c>
      <c r="D275" s="201" t="s">
        <v>145</v>
      </c>
      <c r="E275" s="202" t="s">
        <v>514</v>
      </c>
      <c r="F275" s="203" t="s">
        <v>515</v>
      </c>
      <c r="G275" s="204" t="s">
        <v>504</v>
      </c>
      <c r="H275" s="205">
        <v>2</v>
      </c>
      <c r="I275" s="206"/>
      <c r="J275" s="207">
        <f>ROUND(I275*H275,2)</f>
        <v>0</v>
      </c>
      <c r="K275" s="203" t="s">
        <v>78</v>
      </c>
      <c r="L275" s="61"/>
      <c r="M275" s="208" t="s">
        <v>78</v>
      </c>
      <c r="N275" s="209" t="s">
        <v>50</v>
      </c>
      <c r="O275" s="42"/>
      <c r="P275" s="210">
        <f>O275*H275</f>
        <v>0</v>
      </c>
      <c r="Q275" s="210">
        <v>0.31108000000000002</v>
      </c>
      <c r="R275" s="210">
        <f>Q275*H275</f>
        <v>0.62216000000000005</v>
      </c>
      <c r="S275" s="210">
        <v>0</v>
      </c>
      <c r="T275" s="211">
        <f>S275*H275</f>
        <v>0</v>
      </c>
      <c r="AR275" s="23" t="s">
        <v>150</v>
      </c>
      <c r="AT275" s="23" t="s">
        <v>145</v>
      </c>
      <c r="AU275" s="23" t="s">
        <v>90</v>
      </c>
      <c r="AY275" s="23" t="s">
        <v>143</v>
      </c>
      <c r="BE275" s="212">
        <f>IF(N275="základní",J275,0)</f>
        <v>0</v>
      </c>
      <c r="BF275" s="212">
        <f>IF(N275="snížená",J275,0)</f>
        <v>0</v>
      </c>
      <c r="BG275" s="212">
        <f>IF(N275="zákl. přenesená",J275,0)</f>
        <v>0</v>
      </c>
      <c r="BH275" s="212">
        <f>IF(N275="sníž. přenesená",J275,0)</f>
        <v>0</v>
      </c>
      <c r="BI275" s="212">
        <f>IF(N275="nulová",J275,0)</f>
        <v>0</v>
      </c>
      <c r="BJ275" s="23" t="s">
        <v>88</v>
      </c>
      <c r="BK275" s="212">
        <f>ROUND(I275*H275,2)</f>
        <v>0</v>
      </c>
      <c r="BL275" s="23" t="s">
        <v>150</v>
      </c>
      <c r="BM275" s="23" t="s">
        <v>516</v>
      </c>
    </row>
    <row r="276" spans="2:65" s="1" customFormat="1" ht="108">
      <c r="B276" s="41"/>
      <c r="C276" s="63"/>
      <c r="D276" s="213" t="s">
        <v>152</v>
      </c>
      <c r="E276" s="63"/>
      <c r="F276" s="214" t="s">
        <v>506</v>
      </c>
      <c r="G276" s="63"/>
      <c r="H276" s="63"/>
      <c r="I276" s="172"/>
      <c r="J276" s="63"/>
      <c r="K276" s="63"/>
      <c r="L276" s="61"/>
      <c r="M276" s="215"/>
      <c r="N276" s="42"/>
      <c r="O276" s="42"/>
      <c r="P276" s="42"/>
      <c r="Q276" s="42"/>
      <c r="R276" s="42"/>
      <c r="S276" s="42"/>
      <c r="T276" s="78"/>
      <c r="AT276" s="23" t="s">
        <v>152</v>
      </c>
      <c r="AU276" s="23" t="s">
        <v>90</v>
      </c>
    </row>
    <row r="277" spans="2:65" s="12" customFormat="1" ht="13.5">
      <c r="B277" s="216"/>
      <c r="C277" s="217"/>
      <c r="D277" s="213" t="s">
        <v>154</v>
      </c>
      <c r="E277" s="218" t="s">
        <v>78</v>
      </c>
      <c r="F277" s="219" t="s">
        <v>517</v>
      </c>
      <c r="G277" s="217"/>
      <c r="H277" s="220">
        <v>2</v>
      </c>
      <c r="I277" s="221"/>
      <c r="J277" s="217"/>
      <c r="K277" s="217"/>
      <c r="L277" s="222"/>
      <c r="M277" s="223"/>
      <c r="N277" s="224"/>
      <c r="O277" s="224"/>
      <c r="P277" s="224"/>
      <c r="Q277" s="224"/>
      <c r="R277" s="224"/>
      <c r="S277" s="224"/>
      <c r="T277" s="225"/>
      <c r="AT277" s="226" t="s">
        <v>154</v>
      </c>
      <c r="AU277" s="226" t="s">
        <v>90</v>
      </c>
      <c r="AV277" s="12" t="s">
        <v>90</v>
      </c>
      <c r="AW277" s="12" t="s">
        <v>42</v>
      </c>
      <c r="AX277" s="12" t="s">
        <v>88</v>
      </c>
      <c r="AY277" s="226" t="s">
        <v>143</v>
      </c>
    </row>
    <row r="278" spans="2:65" s="11" customFormat="1" ht="29.85" customHeight="1">
      <c r="B278" s="185"/>
      <c r="C278" s="186"/>
      <c r="D278" s="187" t="s">
        <v>79</v>
      </c>
      <c r="E278" s="199" t="s">
        <v>198</v>
      </c>
      <c r="F278" s="199" t="s">
        <v>518</v>
      </c>
      <c r="G278" s="186"/>
      <c r="H278" s="186"/>
      <c r="I278" s="189"/>
      <c r="J278" s="200">
        <f>BK278</f>
        <v>0</v>
      </c>
      <c r="K278" s="186"/>
      <c r="L278" s="191"/>
      <c r="M278" s="192"/>
      <c r="N278" s="193"/>
      <c r="O278" s="193"/>
      <c r="P278" s="194">
        <f>SUM(P279:P337)</f>
        <v>0</v>
      </c>
      <c r="Q278" s="193"/>
      <c r="R278" s="194">
        <f>SUM(R279:R337)</f>
        <v>410.63171069999999</v>
      </c>
      <c r="S278" s="193"/>
      <c r="T278" s="195">
        <f>SUM(T279:T337)</f>
        <v>73.29910000000001</v>
      </c>
      <c r="AR278" s="196" t="s">
        <v>88</v>
      </c>
      <c r="AT278" s="197" t="s">
        <v>79</v>
      </c>
      <c r="AU278" s="197" t="s">
        <v>88</v>
      </c>
      <c r="AY278" s="196" t="s">
        <v>143</v>
      </c>
      <c r="BK278" s="198">
        <f>SUM(BK279:BK337)</f>
        <v>0</v>
      </c>
    </row>
    <row r="279" spans="2:65" s="1" customFormat="1" ht="25.5" customHeight="1">
      <c r="B279" s="41"/>
      <c r="C279" s="201" t="s">
        <v>519</v>
      </c>
      <c r="D279" s="201" t="s">
        <v>145</v>
      </c>
      <c r="E279" s="202" t="s">
        <v>520</v>
      </c>
      <c r="F279" s="203" t="s">
        <v>521</v>
      </c>
      <c r="G279" s="204" t="s">
        <v>522</v>
      </c>
      <c r="H279" s="205">
        <v>1022</v>
      </c>
      <c r="I279" s="206"/>
      <c r="J279" s="207">
        <f>ROUND(I279*H279,2)</f>
        <v>0</v>
      </c>
      <c r="K279" s="203" t="s">
        <v>149</v>
      </c>
      <c r="L279" s="61"/>
      <c r="M279" s="208" t="s">
        <v>78</v>
      </c>
      <c r="N279" s="209" t="s">
        <v>50</v>
      </c>
      <c r="O279" s="42"/>
      <c r="P279" s="210">
        <f>O279*H279</f>
        <v>0</v>
      </c>
      <c r="Q279" s="210">
        <v>2.8299999999999999E-2</v>
      </c>
      <c r="R279" s="210">
        <f>Q279*H279</f>
        <v>28.922599999999999</v>
      </c>
      <c r="S279" s="210">
        <v>0</v>
      </c>
      <c r="T279" s="211">
        <f>S279*H279</f>
        <v>0</v>
      </c>
      <c r="AR279" s="23" t="s">
        <v>150</v>
      </c>
      <c r="AT279" s="23" t="s">
        <v>145</v>
      </c>
      <c r="AU279" s="23" t="s">
        <v>90</v>
      </c>
      <c r="AY279" s="23" t="s">
        <v>143</v>
      </c>
      <c r="BE279" s="212">
        <f>IF(N279="základní",J279,0)</f>
        <v>0</v>
      </c>
      <c r="BF279" s="212">
        <f>IF(N279="snížená",J279,0)</f>
        <v>0</v>
      </c>
      <c r="BG279" s="212">
        <f>IF(N279="zákl. přenesená",J279,0)</f>
        <v>0</v>
      </c>
      <c r="BH279" s="212">
        <f>IF(N279="sníž. přenesená",J279,0)</f>
        <v>0</v>
      </c>
      <c r="BI279" s="212">
        <f>IF(N279="nulová",J279,0)</f>
        <v>0</v>
      </c>
      <c r="BJ279" s="23" t="s">
        <v>88</v>
      </c>
      <c r="BK279" s="212">
        <f>ROUND(I279*H279,2)</f>
        <v>0</v>
      </c>
      <c r="BL279" s="23" t="s">
        <v>150</v>
      </c>
      <c r="BM279" s="23" t="s">
        <v>523</v>
      </c>
    </row>
    <row r="280" spans="2:65" s="1" customFormat="1" ht="121.5">
      <c r="B280" s="41"/>
      <c r="C280" s="63"/>
      <c r="D280" s="213" t="s">
        <v>152</v>
      </c>
      <c r="E280" s="63"/>
      <c r="F280" s="214" t="s">
        <v>524</v>
      </c>
      <c r="G280" s="63"/>
      <c r="H280" s="63"/>
      <c r="I280" s="172"/>
      <c r="J280" s="63"/>
      <c r="K280" s="63"/>
      <c r="L280" s="61"/>
      <c r="M280" s="215"/>
      <c r="N280" s="42"/>
      <c r="O280" s="42"/>
      <c r="P280" s="42"/>
      <c r="Q280" s="42"/>
      <c r="R280" s="42"/>
      <c r="S280" s="42"/>
      <c r="T280" s="78"/>
      <c r="AT280" s="23" t="s">
        <v>152</v>
      </c>
      <c r="AU280" s="23" t="s">
        <v>90</v>
      </c>
    </row>
    <row r="281" spans="2:65" s="12" customFormat="1" ht="13.5">
      <c r="B281" s="216"/>
      <c r="C281" s="217"/>
      <c r="D281" s="213" t="s">
        <v>154</v>
      </c>
      <c r="E281" s="218" t="s">
        <v>78</v>
      </c>
      <c r="F281" s="219" t="s">
        <v>525</v>
      </c>
      <c r="G281" s="217"/>
      <c r="H281" s="220">
        <v>1022</v>
      </c>
      <c r="I281" s="221"/>
      <c r="J281" s="217"/>
      <c r="K281" s="217"/>
      <c r="L281" s="222"/>
      <c r="M281" s="223"/>
      <c r="N281" s="224"/>
      <c r="O281" s="224"/>
      <c r="P281" s="224"/>
      <c r="Q281" s="224"/>
      <c r="R281" s="224"/>
      <c r="S281" s="224"/>
      <c r="T281" s="225"/>
      <c r="AT281" s="226" t="s">
        <v>154</v>
      </c>
      <c r="AU281" s="226" t="s">
        <v>90</v>
      </c>
      <c r="AV281" s="12" t="s">
        <v>90</v>
      </c>
      <c r="AW281" s="12" t="s">
        <v>42</v>
      </c>
      <c r="AX281" s="12" t="s">
        <v>88</v>
      </c>
      <c r="AY281" s="226" t="s">
        <v>143</v>
      </c>
    </row>
    <row r="282" spans="2:65" s="1" customFormat="1" ht="25.5" customHeight="1">
      <c r="B282" s="41"/>
      <c r="C282" s="201" t="s">
        <v>526</v>
      </c>
      <c r="D282" s="201" t="s">
        <v>145</v>
      </c>
      <c r="E282" s="202" t="s">
        <v>527</v>
      </c>
      <c r="F282" s="203" t="s">
        <v>528</v>
      </c>
      <c r="G282" s="204" t="s">
        <v>504</v>
      </c>
      <c r="H282" s="205">
        <v>307</v>
      </c>
      <c r="I282" s="206"/>
      <c r="J282" s="207">
        <f>ROUND(I282*H282,2)</f>
        <v>0</v>
      </c>
      <c r="K282" s="203" t="s">
        <v>149</v>
      </c>
      <c r="L282" s="61"/>
      <c r="M282" s="208" t="s">
        <v>78</v>
      </c>
      <c r="N282" s="209" t="s">
        <v>50</v>
      </c>
      <c r="O282" s="42"/>
      <c r="P282" s="210">
        <f>O282*H282</f>
        <v>0</v>
      </c>
      <c r="Q282" s="210">
        <v>0</v>
      </c>
      <c r="R282" s="210">
        <f>Q282*H282</f>
        <v>0</v>
      </c>
      <c r="S282" s="210">
        <v>0</v>
      </c>
      <c r="T282" s="211">
        <f>S282*H282</f>
        <v>0</v>
      </c>
      <c r="AR282" s="23" t="s">
        <v>150</v>
      </c>
      <c r="AT282" s="23" t="s">
        <v>145</v>
      </c>
      <c r="AU282" s="23" t="s">
        <v>90</v>
      </c>
      <c r="AY282" s="23" t="s">
        <v>143</v>
      </c>
      <c r="BE282" s="212">
        <f>IF(N282="základní",J282,0)</f>
        <v>0</v>
      </c>
      <c r="BF282" s="212">
        <f>IF(N282="snížená",J282,0)</f>
        <v>0</v>
      </c>
      <c r="BG282" s="212">
        <f>IF(N282="zákl. přenesená",J282,0)</f>
        <v>0</v>
      </c>
      <c r="BH282" s="212">
        <f>IF(N282="sníž. přenesená",J282,0)</f>
        <v>0</v>
      </c>
      <c r="BI282" s="212">
        <f>IF(N282="nulová",J282,0)</f>
        <v>0</v>
      </c>
      <c r="BJ282" s="23" t="s">
        <v>88</v>
      </c>
      <c r="BK282" s="212">
        <f>ROUND(I282*H282,2)</f>
        <v>0</v>
      </c>
      <c r="BL282" s="23" t="s">
        <v>150</v>
      </c>
      <c r="BM282" s="23" t="s">
        <v>529</v>
      </c>
    </row>
    <row r="283" spans="2:65" s="1" customFormat="1" ht="81">
      <c r="B283" s="41"/>
      <c r="C283" s="63"/>
      <c r="D283" s="213" t="s">
        <v>152</v>
      </c>
      <c r="E283" s="63"/>
      <c r="F283" s="214" t="s">
        <v>530</v>
      </c>
      <c r="G283" s="63"/>
      <c r="H283" s="63"/>
      <c r="I283" s="172"/>
      <c r="J283" s="63"/>
      <c r="K283" s="63"/>
      <c r="L283" s="61"/>
      <c r="M283" s="215"/>
      <c r="N283" s="42"/>
      <c r="O283" s="42"/>
      <c r="P283" s="42"/>
      <c r="Q283" s="42"/>
      <c r="R283" s="42"/>
      <c r="S283" s="42"/>
      <c r="T283" s="78"/>
      <c r="AT283" s="23" t="s">
        <v>152</v>
      </c>
      <c r="AU283" s="23" t="s">
        <v>90</v>
      </c>
    </row>
    <row r="284" spans="2:65" s="12" customFormat="1" ht="13.5">
      <c r="B284" s="216"/>
      <c r="C284" s="217"/>
      <c r="D284" s="213" t="s">
        <v>154</v>
      </c>
      <c r="E284" s="218" t="s">
        <v>78</v>
      </c>
      <c r="F284" s="219" t="s">
        <v>531</v>
      </c>
      <c r="G284" s="217"/>
      <c r="H284" s="220">
        <v>307</v>
      </c>
      <c r="I284" s="221"/>
      <c r="J284" s="217"/>
      <c r="K284" s="217"/>
      <c r="L284" s="222"/>
      <c r="M284" s="223"/>
      <c r="N284" s="224"/>
      <c r="O284" s="224"/>
      <c r="P284" s="224"/>
      <c r="Q284" s="224"/>
      <c r="R284" s="224"/>
      <c r="S284" s="224"/>
      <c r="T284" s="225"/>
      <c r="AT284" s="226" t="s">
        <v>154</v>
      </c>
      <c r="AU284" s="226" t="s">
        <v>90</v>
      </c>
      <c r="AV284" s="12" t="s">
        <v>90</v>
      </c>
      <c r="AW284" s="12" t="s">
        <v>42</v>
      </c>
      <c r="AX284" s="12" t="s">
        <v>88</v>
      </c>
      <c r="AY284" s="226" t="s">
        <v>143</v>
      </c>
    </row>
    <row r="285" spans="2:65" s="1" customFormat="1" ht="16.5" customHeight="1">
      <c r="B285" s="41"/>
      <c r="C285" s="251" t="s">
        <v>532</v>
      </c>
      <c r="D285" s="251" t="s">
        <v>305</v>
      </c>
      <c r="E285" s="252" t="s">
        <v>533</v>
      </c>
      <c r="F285" s="253" t="s">
        <v>534</v>
      </c>
      <c r="G285" s="254" t="s">
        <v>504</v>
      </c>
      <c r="H285" s="255">
        <v>307</v>
      </c>
      <c r="I285" s="256"/>
      <c r="J285" s="257">
        <f>ROUND(I285*H285,2)</f>
        <v>0</v>
      </c>
      <c r="K285" s="253" t="s">
        <v>149</v>
      </c>
      <c r="L285" s="258"/>
      <c r="M285" s="259" t="s">
        <v>78</v>
      </c>
      <c r="N285" s="260" t="s">
        <v>50</v>
      </c>
      <c r="O285" s="42"/>
      <c r="P285" s="210">
        <f>O285*H285</f>
        <v>0</v>
      </c>
      <c r="Q285" s="210">
        <v>2.2000000000000001E-3</v>
      </c>
      <c r="R285" s="210">
        <f>Q285*H285</f>
        <v>0.6754</v>
      </c>
      <c r="S285" s="210">
        <v>0</v>
      </c>
      <c r="T285" s="211">
        <f>S285*H285</f>
        <v>0</v>
      </c>
      <c r="AR285" s="23" t="s">
        <v>191</v>
      </c>
      <c r="AT285" s="23" t="s">
        <v>305</v>
      </c>
      <c r="AU285" s="23" t="s">
        <v>90</v>
      </c>
      <c r="AY285" s="23" t="s">
        <v>143</v>
      </c>
      <c r="BE285" s="212">
        <f>IF(N285="základní",J285,0)</f>
        <v>0</v>
      </c>
      <c r="BF285" s="212">
        <f>IF(N285="snížená",J285,0)</f>
        <v>0</v>
      </c>
      <c r="BG285" s="212">
        <f>IF(N285="zákl. přenesená",J285,0)</f>
        <v>0</v>
      </c>
      <c r="BH285" s="212">
        <f>IF(N285="sníž. přenesená",J285,0)</f>
        <v>0</v>
      </c>
      <c r="BI285" s="212">
        <f>IF(N285="nulová",J285,0)</f>
        <v>0</v>
      </c>
      <c r="BJ285" s="23" t="s">
        <v>88</v>
      </c>
      <c r="BK285" s="212">
        <f>ROUND(I285*H285,2)</f>
        <v>0</v>
      </c>
      <c r="BL285" s="23" t="s">
        <v>150</v>
      </c>
      <c r="BM285" s="23" t="s">
        <v>535</v>
      </c>
    </row>
    <row r="286" spans="2:65" s="1" customFormat="1" ht="16.5" customHeight="1">
      <c r="B286" s="41"/>
      <c r="C286" s="201" t="s">
        <v>536</v>
      </c>
      <c r="D286" s="201" t="s">
        <v>145</v>
      </c>
      <c r="E286" s="202" t="s">
        <v>537</v>
      </c>
      <c r="F286" s="203" t="s">
        <v>538</v>
      </c>
      <c r="G286" s="204" t="s">
        <v>504</v>
      </c>
      <c r="H286" s="205">
        <v>135</v>
      </c>
      <c r="I286" s="206"/>
      <c r="J286" s="207">
        <f>ROUND(I286*H286,2)</f>
        <v>0</v>
      </c>
      <c r="K286" s="203" t="s">
        <v>149</v>
      </c>
      <c r="L286" s="61"/>
      <c r="M286" s="208" t="s">
        <v>78</v>
      </c>
      <c r="N286" s="209" t="s">
        <v>50</v>
      </c>
      <c r="O286" s="42"/>
      <c r="P286" s="210">
        <f>O286*H286</f>
        <v>0</v>
      </c>
      <c r="Q286" s="210">
        <v>3.6000000000000002E-4</v>
      </c>
      <c r="R286" s="210">
        <f>Q286*H286</f>
        <v>4.8600000000000004E-2</v>
      </c>
      <c r="S286" s="210">
        <v>0</v>
      </c>
      <c r="T286" s="211">
        <f>S286*H286</f>
        <v>0</v>
      </c>
      <c r="AR286" s="23" t="s">
        <v>150</v>
      </c>
      <c r="AT286" s="23" t="s">
        <v>145</v>
      </c>
      <c r="AU286" s="23" t="s">
        <v>90</v>
      </c>
      <c r="AY286" s="23" t="s">
        <v>143</v>
      </c>
      <c r="BE286" s="212">
        <f>IF(N286="základní",J286,0)</f>
        <v>0</v>
      </c>
      <c r="BF286" s="212">
        <f>IF(N286="snížená",J286,0)</f>
        <v>0</v>
      </c>
      <c r="BG286" s="212">
        <f>IF(N286="zákl. přenesená",J286,0)</f>
        <v>0</v>
      </c>
      <c r="BH286" s="212">
        <f>IF(N286="sníž. přenesená",J286,0)</f>
        <v>0</v>
      </c>
      <c r="BI286" s="212">
        <f>IF(N286="nulová",J286,0)</f>
        <v>0</v>
      </c>
      <c r="BJ286" s="23" t="s">
        <v>88</v>
      </c>
      <c r="BK286" s="212">
        <f>ROUND(I286*H286,2)</f>
        <v>0</v>
      </c>
      <c r="BL286" s="23" t="s">
        <v>150</v>
      </c>
      <c r="BM286" s="23" t="s">
        <v>539</v>
      </c>
    </row>
    <row r="287" spans="2:65" s="1" customFormat="1" ht="81">
      <c r="B287" s="41"/>
      <c r="C287" s="63"/>
      <c r="D287" s="213" t="s">
        <v>152</v>
      </c>
      <c r="E287" s="63"/>
      <c r="F287" s="214" t="s">
        <v>530</v>
      </c>
      <c r="G287" s="63"/>
      <c r="H287" s="63"/>
      <c r="I287" s="172"/>
      <c r="J287" s="63"/>
      <c r="K287" s="63"/>
      <c r="L287" s="61"/>
      <c r="M287" s="215"/>
      <c r="N287" s="42"/>
      <c r="O287" s="42"/>
      <c r="P287" s="42"/>
      <c r="Q287" s="42"/>
      <c r="R287" s="42"/>
      <c r="S287" s="42"/>
      <c r="T287" s="78"/>
      <c r="AT287" s="23" t="s">
        <v>152</v>
      </c>
      <c r="AU287" s="23" t="s">
        <v>90</v>
      </c>
    </row>
    <row r="288" spans="2:65" s="12" customFormat="1" ht="13.5">
      <c r="B288" s="216"/>
      <c r="C288" s="217"/>
      <c r="D288" s="213" t="s">
        <v>154</v>
      </c>
      <c r="E288" s="218" t="s">
        <v>78</v>
      </c>
      <c r="F288" s="219" t="s">
        <v>540</v>
      </c>
      <c r="G288" s="217"/>
      <c r="H288" s="220">
        <v>135</v>
      </c>
      <c r="I288" s="221"/>
      <c r="J288" s="217"/>
      <c r="K288" s="217"/>
      <c r="L288" s="222"/>
      <c r="M288" s="223"/>
      <c r="N288" s="224"/>
      <c r="O288" s="224"/>
      <c r="P288" s="224"/>
      <c r="Q288" s="224"/>
      <c r="R288" s="224"/>
      <c r="S288" s="224"/>
      <c r="T288" s="225"/>
      <c r="AT288" s="226" t="s">
        <v>154</v>
      </c>
      <c r="AU288" s="226" t="s">
        <v>90</v>
      </c>
      <c r="AV288" s="12" t="s">
        <v>90</v>
      </c>
      <c r="AW288" s="12" t="s">
        <v>42</v>
      </c>
      <c r="AX288" s="12" t="s">
        <v>88</v>
      </c>
      <c r="AY288" s="226" t="s">
        <v>143</v>
      </c>
    </row>
    <row r="289" spans="2:65" s="1" customFormat="1" ht="16.5" customHeight="1">
      <c r="B289" s="41"/>
      <c r="C289" s="251" t="s">
        <v>541</v>
      </c>
      <c r="D289" s="251" t="s">
        <v>305</v>
      </c>
      <c r="E289" s="252" t="s">
        <v>542</v>
      </c>
      <c r="F289" s="253" t="s">
        <v>543</v>
      </c>
      <c r="G289" s="254" t="s">
        <v>504</v>
      </c>
      <c r="H289" s="255">
        <v>135</v>
      </c>
      <c r="I289" s="256"/>
      <c r="J289" s="257">
        <f>ROUND(I289*H289,2)</f>
        <v>0</v>
      </c>
      <c r="K289" s="253" t="s">
        <v>149</v>
      </c>
      <c r="L289" s="258"/>
      <c r="M289" s="259" t="s">
        <v>78</v>
      </c>
      <c r="N289" s="260" t="s">
        <v>50</v>
      </c>
      <c r="O289" s="42"/>
      <c r="P289" s="210">
        <f>O289*H289</f>
        <v>0</v>
      </c>
      <c r="Q289" s="210">
        <v>2.5000000000000001E-3</v>
      </c>
      <c r="R289" s="210">
        <f>Q289*H289</f>
        <v>0.33750000000000002</v>
      </c>
      <c r="S289" s="210">
        <v>0</v>
      </c>
      <c r="T289" s="211">
        <f>S289*H289</f>
        <v>0</v>
      </c>
      <c r="AR289" s="23" t="s">
        <v>191</v>
      </c>
      <c r="AT289" s="23" t="s">
        <v>305</v>
      </c>
      <c r="AU289" s="23" t="s">
        <v>90</v>
      </c>
      <c r="AY289" s="23" t="s">
        <v>143</v>
      </c>
      <c r="BE289" s="212">
        <f>IF(N289="základní",J289,0)</f>
        <v>0</v>
      </c>
      <c r="BF289" s="212">
        <f>IF(N289="snížená",J289,0)</f>
        <v>0</v>
      </c>
      <c r="BG289" s="212">
        <f>IF(N289="zákl. přenesená",J289,0)</f>
        <v>0</v>
      </c>
      <c r="BH289" s="212">
        <f>IF(N289="sníž. přenesená",J289,0)</f>
        <v>0</v>
      </c>
      <c r="BI289" s="212">
        <f>IF(N289="nulová",J289,0)</f>
        <v>0</v>
      </c>
      <c r="BJ289" s="23" t="s">
        <v>88</v>
      </c>
      <c r="BK289" s="212">
        <f>ROUND(I289*H289,2)</f>
        <v>0</v>
      </c>
      <c r="BL289" s="23" t="s">
        <v>150</v>
      </c>
      <c r="BM289" s="23" t="s">
        <v>544</v>
      </c>
    </row>
    <row r="290" spans="2:65" s="1" customFormat="1" ht="16.5" customHeight="1">
      <c r="B290" s="41"/>
      <c r="C290" s="201" t="s">
        <v>545</v>
      </c>
      <c r="D290" s="201" t="s">
        <v>145</v>
      </c>
      <c r="E290" s="202" t="s">
        <v>546</v>
      </c>
      <c r="F290" s="203" t="s">
        <v>547</v>
      </c>
      <c r="G290" s="204" t="s">
        <v>504</v>
      </c>
      <c r="H290" s="205">
        <v>135</v>
      </c>
      <c r="I290" s="206"/>
      <c r="J290" s="207">
        <f>ROUND(I290*H290,2)</f>
        <v>0</v>
      </c>
      <c r="K290" s="203" t="s">
        <v>149</v>
      </c>
      <c r="L290" s="61"/>
      <c r="M290" s="208" t="s">
        <v>78</v>
      </c>
      <c r="N290" s="209" t="s">
        <v>50</v>
      </c>
      <c r="O290" s="42"/>
      <c r="P290" s="210">
        <f>O290*H290</f>
        <v>0</v>
      </c>
      <c r="Q290" s="210">
        <v>2.0000000000000002E-5</v>
      </c>
      <c r="R290" s="210">
        <f>Q290*H290</f>
        <v>2.7000000000000001E-3</v>
      </c>
      <c r="S290" s="210">
        <v>0</v>
      </c>
      <c r="T290" s="211">
        <f>S290*H290</f>
        <v>0</v>
      </c>
      <c r="AR290" s="23" t="s">
        <v>150</v>
      </c>
      <c r="AT290" s="23" t="s">
        <v>145</v>
      </c>
      <c r="AU290" s="23" t="s">
        <v>90</v>
      </c>
      <c r="AY290" s="23" t="s">
        <v>143</v>
      </c>
      <c r="BE290" s="212">
        <f>IF(N290="základní",J290,0)</f>
        <v>0</v>
      </c>
      <c r="BF290" s="212">
        <f>IF(N290="snížená",J290,0)</f>
        <v>0</v>
      </c>
      <c r="BG290" s="212">
        <f>IF(N290="zákl. přenesená",J290,0)</f>
        <v>0</v>
      </c>
      <c r="BH290" s="212">
        <f>IF(N290="sníž. přenesená",J290,0)</f>
        <v>0</v>
      </c>
      <c r="BI290" s="212">
        <f>IF(N290="nulová",J290,0)</f>
        <v>0</v>
      </c>
      <c r="BJ290" s="23" t="s">
        <v>88</v>
      </c>
      <c r="BK290" s="212">
        <f>ROUND(I290*H290,2)</f>
        <v>0</v>
      </c>
      <c r="BL290" s="23" t="s">
        <v>150</v>
      </c>
      <c r="BM290" s="23" t="s">
        <v>548</v>
      </c>
    </row>
    <row r="291" spans="2:65" s="1" customFormat="1" ht="40.5">
      <c r="B291" s="41"/>
      <c r="C291" s="63"/>
      <c r="D291" s="213" t="s">
        <v>152</v>
      </c>
      <c r="E291" s="63"/>
      <c r="F291" s="214" t="s">
        <v>549</v>
      </c>
      <c r="G291" s="63"/>
      <c r="H291" s="63"/>
      <c r="I291" s="172"/>
      <c r="J291" s="63"/>
      <c r="K291" s="63"/>
      <c r="L291" s="61"/>
      <c r="M291" s="215"/>
      <c r="N291" s="42"/>
      <c r="O291" s="42"/>
      <c r="P291" s="42"/>
      <c r="Q291" s="42"/>
      <c r="R291" s="42"/>
      <c r="S291" s="42"/>
      <c r="T291" s="78"/>
      <c r="AT291" s="23" t="s">
        <v>152</v>
      </c>
      <c r="AU291" s="23" t="s">
        <v>90</v>
      </c>
    </row>
    <row r="292" spans="2:65" s="12" customFormat="1" ht="13.5">
      <c r="B292" s="216"/>
      <c r="C292" s="217"/>
      <c r="D292" s="213" t="s">
        <v>154</v>
      </c>
      <c r="E292" s="218" t="s">
        <v>78</v>
      </c>
      <c r="F292" s="219" t="s">
        <v>540</v>
      </c>
      <c r="G292" s="217"/>
      <c r="H292" s="220">
        <v>135</v>
      </c>
      <c r="I292" s="221"/>
      <c r="J292" s="217"/>
      <c r="K292" s="217"/>
      <c r="L292" s="222"/>
      <c r="M292" s="223"/>
      <c r="N292" s="224"/>
      <c r="O292" s="224"/>
      <c r="P292" s="224"/>
      <c r="Q292" s="224"/>
      <c r="R292" s="224"/>
      <c r="S292" s="224"/>
      <c r="T292" s="225"/>
      <c r="AT292" s="226" t="s">
        <v>154</v>
      </c>
      <c r="AU292" s="226" t="s">
        <v>90</v>
      </c>
      <c r="AV292" s="12" t="s">
        <v>90</v>
      </c>
      <c r="AW292" s="12" t="s">
        <v>42</v>
      </c>
      <c r="AX292" s="12" t="s">
        <v>88</v>
      </c>
      <c r="AY292" s="226" t="s">
        <v>143</v>
      </c>
    </row>
    <row r="293" spans="2:65" s="1" customFormat="1" ht="16.5" customHeight="1">
      <c r="B293" s="41"/>
      <c r="C293" s="251" t="s">
        <v>550</v>
      </c>
      <c r="D293" s="251" t="s">
        <v>305</v>
      </c>
      <c r="E293" s="252" t="s">
        <v>551</v>
      </c>
      <c r="F293" s="253" t="s">
        <v>552</v>
      </c>
      <c r="G293" s="254" t="s">
        <v>504</v>
      </c>
      <c r="H293" s="255">
        <v>135</v>
      </c>
      <c r="I293" s="256"/>
      <c r="J293" s="257">
        <f>ROUND(I293*H293,2)</f>
        <v>0</v>
      </c>
      <c r="K293" s="253" t="s">
        <v>149</v>
      </c>
      <c r="L293" s="258"/>
      <c r="M293" s="259" t="s">
        <v>78</v>
      </c>
      <c r="N293" s="260" t="s">
        <v>50</v>
      </c>
      <c r="O293" s="42"/>
      <c r="P293" s="210">
        <f>O293*H293</f>
        <v>0</v>
      </c>
      <c r="Q293" s="210">
        <v>2.5000000000000001E-4</v>
      </c>
      <c r="R293" s="210">
        <f>Q293*H293</f>
        <v>3.3750000000000002E-2</v>
      </c>
      <c r="S293" s="210">
        <v>0</v>
      </c>
      <c r="T293" s="211">
        <f>S293*H293</f>
        <v>0</v>
      </c>
      <c r="AR293" s="23" t="s">
        <v>191</v>
      </c>
      <c r="AT293" s="23" t="s">
        <v>305</v>
      </c>
      <c r="AU293" s="23" t="s">
        <v>90</v>
      </c>
      <c r="AY293" s="23" t="s">
        <v>143</v>
      </c>
      <c r="BE293" s="212">
        <f>IF(N293="základní",J293,0)</f>
        <v>0</v>
      </c>
      <c r="BF293" s="212">
        <f>IF(N293="snížená",J293,0)</f>
        <v>0</v>
      </c>
      <c r="BG293" s="212">
        <f>IF(N293="zákl. přenesená",J293,0)</f>
        <v>0</v>
      </c>
      <c r="BH293" s="212">
        <f>IF(N293="sníž. přenesená",J293,0)</f>
        <v>0</v>
      </c>
      <c r="BI293" s="212">
        <f>IF(N293="nulová",J293,0)</f>
        <v>0</v>
      </c>
      <c r="BJ293" s="23" t="s">
        <v>88</v>
      </c>
      <c r="BK293" s="212">
        <f>ROUND(I293*H293,2)</f>
        <v>0</v>
      </c>
      <c r="BL293" s="23" t="s">
        <v>150</v>
      </c>
      <c r="BM293" s="23" t="s">
        <v>553</v>
      </c>
    </row>
    <row r="294" spans="2:65" s="1" customFormat="1" ht="38.25" customHeight="1">
      <c r="B294" s="41"/>
      <c r="C294" s="201" t="s">
        <v>554</v>
      </c>
      <c r="D294" s="201" t="s">
        <v>145</v>
      </c>
      <c r="E294" s="202" t="s">
        <v>555</v>
      </c>
      <c r="F294" s="203" t="s">
        <v>556</v>
      </c>
      <c r="G294" s="204" t="s">
        <v>522</v>
      </c>
      <c r="H294" s="205">
        <v>130</v>
      </c>
      <c r="I294" s="206"/>
      <c r="J294" s="207">
        <f>ROUND(I294*H294,2)</f>
        <v>0</v>
      </c>
      <c r="K294" s="203" t="s">
        <v>149</v>
      </c>
      <c r="L294" s="61"/>
      <c r="M294" s="208" t="s">
        <v>78</v>
      </c>
      <c r="N294" s="209" t="s">
        <v>50</v>
      </c>
      <c r="O294" s="42"/>
      <c r="P294" s="210">
        <f>O294*H294</f>
        <v>0</v>
      </c>
      <c r="Q294" s="210">
        <v>0.20219000000000001</v>
      </c>
      <c r="R294" s="210">
        <f>Q294*H294</f>
        <v>26.284700000000001</v>
      </c>
      <c r="S294" s="210">
        <v>0</v>
      </c>
      <c r="T294" s="211">
        <f>S294*H294</f>
        <v>0</v>
      </c>
      <c r="AR294" s="23" t="s">
        <v>150</v>
      </c>
      <c r="AT294" s="23" t="s">
        <v>145</v>
      </c>
      <c r="AU294" s="23" t="s">
        <v>90</v>
      </c>
      <c r="AY294" s="23" t="s">
        <v>143</v>
      </c>
      <c r="BE294" s="212">
        <f>IF(N294="základní",J294,0)</f>
        <v>0</v>
      </c>
      <c r="BF294" s="212">
        <f>IF(N294="snížená",J294,0)</f>
        <v>0</v>
      </c>
      <c r="BG294" s="212">
        <f>IF(N294="zákl. přenesená",J294,0)</f>
        <v>0</v>
      </c>
      <c r="BH294" s="212">
        <f>IF(N294="sníž. přenesená",J294,0)</f>
        <v>0</v>
      </c>
      <c r="BI294" s="212">
        <f>IF(N294="nulová",J294,0)</f>
        <v>0</v>
      </c>
      <c r="BJ294" s="23" t="s">
        <v>88</v>
      </c>
      <c r="BK294" s="212">
        <f>ROUND(I294*H294,2)</f>
        <v>0</v>
      </c>
      <c r="BL294" s="23" t="s">
        <v>150</v>
      </c>
      <c r="BM294" s="23" t="s">
        <v>557</v>
      </c>
    </row>
    <row r="295" spans="2:65" s="1" customFormat="1" ht="94.5">
      <c r="B295" s="41"/>
      <c r="C295" s="63"/>
      <c r="D295" s="213" t="s">
        <v>152</v>
      </c>
      <c r="E295" s="63"/>
      <c r="F295" s="214" t="s">
        <v>558</v>
      </c>
      <c r="G295" s="63"/>
      <c r="H295" s="63"/>
      <c r="I295" s="172"/>
      <c r="J295" s="63"/>
      <c r="K295" s="63"/>
      <c r="L295" s="61"/>
      <c r="M295" s="215"/>
      <c r="N295" s="42"/>
      <c r="O295" s="42"/>
      <c r="P295" s="42"/>
      <c r="Q295" s="42"/>
      <c r="R295" s="42"/>
      <c r="S295" s="42"/>
      <c r="T295" s="78"/>
      <c r="AT295" s="23" t="s">
        <v>152</v>
      </c>
      <c r="AU295" s="23" t="s">
        <v>90</v>
      </c>
    </row>
    <row r="296" spans="2:65" s="12" customFormat="1" ht="13.5">
      <c r="B296" s="216"/>
      <c r="C296" s="217"/>
      <c r="D296" s="213" t="s">
        <v>154</v>
      </c>
      <c r="E296" s="218" t="s">
        <v>78</v>
      </c>
      <c r="F296" s="219" t="s">
        <v>559</v>
      </c>
      <c r="G296" s="217"/>
      <c r="H296" s="220">
        <v>130</v>
      </c>
      <c r="I296" s="221"/>
      <c r="J296" s="217"/>
      <c r="K296" s="217"/>
      <c r="L296" s="222"/>
      <c r="M296" s="223"/>
      <c r="N296" s="224"/>
      <c r="O296" s="224"/>
      <c r="P296" s="224"/>
      <c r="Q296" s="224"/>
      <c r="R296" s="224"/>
      <c r="S296" s="224"/>
      <c r="T296" s="225"/>
      <c r="AT296" s="226" t="s">
        <v>154</v>
      </c>
      <c r="AU296" s="226" t="s">
        <v>90</v>
      </c>
      <c r="AV296" s="12" t="s">
        <v>90</v>
      </c>
      <c r="AW296" s="12" t="s">
        <v>42</v>
      </c>
      <c r="AX296" s="12" t="s">
        <v>88</v>
      </c>
      <c r="AY296" s="226" t="s">
        <v>143</v>
      </c>
    </row>
    <row r="297" spans="2:65" s="1" customFormat="1" ht="16.5" customHeight="1">
      <c r="B297" s="41"/>
      <c r="C297" s="251" t="s">
        <v>560</v>
      </c>
      <c r="D297" s="251" t="s">
        <v>305</v>
      </c>
      <c r="E297" s="252" t="s">
        <v>561</v>
      </c>
      <c r="F297" s="253" t="s">
        <v>562</v>
      </c>
      <c r="G297" s="254" t="s">
        <v>504</v>
      </c>
      <c r="H297" s="255">
        <v>223.167</v>
      </c>
      <c r="I297" s="256"/>
      <c r="J297" s="257">
        <f>ROUND(I297*H297,2)</f>
        <v>0</v>
      </c>
      <c r="K297" s="253" t="s">
        <v>149</v>
      </c>
      <c r="L297" s="258"/>
      <c r="M297" s="259" t="s">
        <v>78</v>
      </c>
      <c r="N297" s="260" t="s">
        <v>50</v>
      </c>
      <c r="O297" s="42"/>
      <c r="P297" s="210">
        <f>O297*H297</f>
        <v>0</v>
      </c>
      <c r="Q297" s="210">
        <v>8.2100000000000006E-2</v>
      </c>
      <c r="R297" s="210">
        <f>Q297*H297</f>
        <v>18.3220107</v>
      </c>
      <c r="S297" s="210">
        <v>0</v>
      </c>
      <c r="T297" s="211">
        <f>S297*H297</f>
        <v>0</v>
      </c>
      <c r="AR297" s="23" t="s">
        <v>191</v>
      </c>
      <c r="AT297" s="23" t="s">
        <v>305</v>
      </c>
      <c r="AU297" s="23" t="s">
        <v>90</v>
      </c>
      <c r="AY297" s="23" t="s">
        <v>143</v>
      </c>
      <c r="BE297" s="212">
        <f>IF(N297="základní",J297,0)</f>
        <v>0</v>
      </c>
      <c r="BF297" s="212">
        <f>IF(N297="snížená",J297,0)</f>
        <v>0</v>
      </c>
      <c r="BG297" s="212">
        <f>IF(N297="zákl. přenesená",J297,0)</f>
        <v>0</v>
      </c>
      <c r="BH297" s="212">
        <f>IF(N297="sníž. přenesená",J297,0)</f>
        <v>0</v>
      </c>
      <c r="BI297" s="212">
        <f>IF(N297="nulová",J297,0)</f>
        <v>0</v>
      </c>
      <c r="BJ297" s="23" t="s">
        <v>88</v>
      </c>
      <c r="BK297" s="212">
        <f>ROUND(I297*H297,2)</f>
        <v>0</v>
      </c>
      <c r="BL297" s="23" t="s">
        <v>150</v>
      </c>
      <c r="BM297" s="23" t="s">
        <v>563</v>
      </c>
    </row>
    <row r="298" spans="2:65" s="12" customFormat="1" ht="13.5">
      <c r="B298" s="216"/>
      <c r="C298" s="217"/>
      <c r="D298" s="213" t="s">
        <v>154</v>
      </c>
      <c r="E298" s="218" t="s">
        <v>78</v>
      </c>
      <c r="F298" s="219" t="s">
        <v>564</v>
      </c>
      <c r="G298" s="217"/>
      <c r="H298" s="220">
        <v>216.667</v>
      </c>
      <c r="I298" s="221"/>
      <c r="J298" s="217"/>
      <c r="K298" s="217"/>
      <c r="L298" s="222"/>
      <c r="M298" s="223"/>
      <c r="N298" s="224"/>
      <c r="O298" s="224"/>
      <c r="P298" s="224"/>
      <c r="Q298" s="224"/>
      <c r="R298" s="224"/>
      <c r="S298" s="224"/>
      <c r="T298" s="225"/>
      <c r="AT298" s="226" t="s">
        <v>154</v>
      </c>
      <c r="AU298" s="226" t="s">
        <v>90</v>
      </c>
      <c r="AV298" s="12" t="s">
        <v>90</v>
      </c>
      <c r="AW298" s="12" t="s">
        <v>42</v>
      </c>
      <c r="AX298" s="12" t="s">
        <v>88</v>
      </c>
      <c r="AY298" s="226" t="s">
        <v>143</v>
      </c>
    </row>
    <row r="299" spans="2:65" s="12" customFormat="1" ht="13.5">
      <c r="B299" s="216"/>
      <c r="C299" s="217"/>
      <c r="D299" s="213" t="s">
        <v>154</v>
      </c>
      <c r="E299" s="217"/>
      <c r="F299" s="219" t="s">
        <v>565</v>
      </c>
      <c r="G299" s="217"/>
      <c r="H299" s="220">
        <v>223.167</v>
      </c>
      <c r="I299" s="221"/>
      <c r="J299" s="217"/>
      <c r="K299" s="217"/>
      <c r="L299" s="222"/>
      <c r="M299" s="223"/>
      <c r="N299" s="224"/>
      <c r="O299" s="224"/>
      <c r="P299" s="224"/>
      <c r="Q299" s="224"/>
      <c r="R299" s="224"/>
      <c r="S299" s="224"/>
      <c r="T299" s="225"/>
      <c r="AT299" s="226" t="s">
        <v>154</v>
      </c>
      <c r="AU299" s="226" t="s">
        <v>90</v>
      </c>
      <c r="AV299" s="12" t="s">
        <v>90</v>
      </c>
      <c r="AW299" s="12" t="s">
        <v>6</v>
      </c>
      <c r="AX299" s="12" t="s">
        <v>88</v>
      </c>
      <c r="AY299" s="226" t="s">
        <v>143</v>
      </c>
    </row>
    <row r="300" spans="2:65" s="1" customFormat="1" ht="38.25" customHeight="1">
      <c r="B300" s="41"/>
      <c r="C300" s="201" t="s">
        <v>566</v>
      </c>
      <c r="D300" s="201" t="s">
        <v>145</v>
      </c>
      <c r="E300" s="202" t="s">
        <v>567</v>
      </c>
      <c r="F300" s="203" t="s">
        <v>568</v>
      </c>
      <c r="G300" s="204" t="s">
        <v>522</v>
      </c>
      <c r="H300" s="205">
        <v>1065</v>
      </c>
      <c r="I300" s="206"/>
      <c r="J300" s="207">
        <f>ROUND(I300*H300,2)</f>
        <v>0</v>
      </c>
      <c r="K300" s="203" t="s">
        <v>149</v>
      </c>
      <c r="L300" s="61"/>
      <c r="M300" s="208" t="s">
        <v>78</v>
      </c>
      <c r="N300" s="209" t="s">
        <v>50</v>
      </c>
      <c r="O300" s="42"/>
      <c r="P300" s="210">
        <f>O300*H300</f>
        <v>0</v>
      </c>
      <c r="Q300" s="210">
        <v>0.16849</v>
      </c>
      <c r="R300" s="210">
        <f>Q300*H300</f>
        <v>179.44184999999999</v>
      </c>
      <c r="S300" s="210">
        <v>0</v>
      </c>
      <c r="T300" s="211">
        <f>S300*H300</f>
        <v>0</v>
      </c>
      <c r="AR300" s="23" t="s">
        <v>150</v>
      </c>
      <c r="AT300" s="23" t="s">
        <v>145</v>
      </c>
      <c r="AU300" s="23" t="s">
        <v>90</v>
      </c>
      <c r="AY300" s="23" t="s">
        <v>143</v>
      </c>
      <c r="BE300" s="212">
        <f>IF(N300="základní",J300,0)</f>
        <v>0</v>
      </c>
      <c r="BF300" s="212">
        <f>IF(N300="snížená",J300,0)</f>
        <v>0</v>
      </c>
      <c r="BG300" s="212">
        <f>IF(N300="zákl. přenesená",J300,0)</f>
        <v>0</v>
      </c>
      <c r="BH300" s="212">
        <f>IF(N300="sníž. přenesená",J300,0)</f>
        <v>0</v>
      </c>
      <c r="BI300" s="212">
        <f>IF(N300="nulová",J300,0)</f>
        <v>0</v>
      </c>
      <c r="BJ300" s="23" t="s">
        <v>88</v>
      </c>
      <c r="BK300" s="212">
        <f>ROUND(I300*H300,2)</f>
        <v>0</v>
      </c>
      <c r="BL300" s="23" t="s">
        <v>150</v>
      </c>
      <c r="BM300" s="23" t="s">
        <v>569</v>
      </c>
    </row>
    <row r="301" spans="2:65" s="1" customFormat="1" ht="94.5">
      <c r="B301" s="41"/>
      <c r="C301" s="63"/>
      <c r="D301" s="213" t="s">
        <v>152</v>
      </c>
      <c r="E301" s="63"/>
      <c r="F301" s="214" t="s">
        <v>570</v>
      </c>
      <c r="G301" s="63"/>
      <c r="H301" s="63"/>
      <c r="I301" s="172"/>
      <c r="J301" s="63"/>
      <c r="K301" s="63"/>
      <c r="L301" s="61"/>
      <c r="M301" s="215"/>
      <c r="N301" s="42"/>
      <c r="O301" s="42"/>
      <c r="P301" s="42"/>
      <c r="Q301" s="42"/>
      <c r="R301" s="42"/>
      <c r="S301" s="42"/>
      <c r="T301" s="78"/>
      <c r="AT301" s="23" t="s">
        <v>152</v>
      </c>
      <c r="AU301" s="23" t="s">
        <v>90</v>
      </c>
    </row>
    <row r="302" spans="2:65" s="12" customFormat="1" ht="13.5">
      <c r="B302" s="216"/>
      <c r="C302" s="217"/>
      <c r="D302" s="213" t="s">
        <v>154</v>
      </c>
      <c r="E302" s="218" t="s">
        <v>78</v>
      </c>
      <c r="F302" s="219" t="s">
        <v>571</v>
      </c>
      <c r="G302" s="217"/>
      <c r="H302" s="220">
        <v>1065</v>
      </c>
      <c r="I302" s="221"/>
      <c r="J302" s="217"/>
      <c r="K302" s="217"/>
      <c r="L302" s="222"/>
      <c r="M302" s="223"/>
      <c r="N302" s="224"/>
      <c r="O302" s="224"/>
      <c r="P302" s="224"/>
      <c r="Q302" s="224"/>
      <c r="R302" s="224"/>
      <c r="S302" s="224"/>
      <c r="T302" s="225"/>
      <c r="AT302" s="226" t="s">
        <v>154</v>
      </c>
      <c r="AU302" s="226" t="s">
        <v>90</v>
      </c>
      <c r="AV302" s="12" t="s">
        <v>90</v>
      </c>
      <c r="AW302" s="12" t="s">
        <v>42</v>
      </c>
      <c r="AX302" s="12" t="s">
        <v>88</v>
      </c>
      <c r="AY302" s="226" t="s">
        <v>143</v>
      </c>
    </row>
    <row r="303" spans="2:65" s="1" customFormat="1" ht="16.5" customHeight="1">
      <c r="B303" s="41"/>
      <c r="C303" s="251" t="s">
        <v>572</v>
      </c>
      <c r="D303" s="251" t="s">
        <v>305</v>
      </c>
      <c r="E303" s="252" t="s">
        <v>573</v>
      </c>
      <c r="F303" s="253" t="s">
        <v>574</v>
      </c>
      <c r="G303" s="254" t="s">
        <v>504</v>
      </c>
      <c r="H303" s="255">
        <v>1096.95</v>
      </c>
      <c r="I303" s="256"/>
      <c r="J303" s="257">
        <f>ROUND(I303*H303,2)</f>
        <v>0</v>
      </c>
      <c r="K303" s="253" t="s">
        <v>149</v>
      </c>
      <c r="L303" s="258"/>
      <c r="M303" s="259" t="s">
        <v>78</v>
      </c>
      <c r="N303" s="260" t="s">
        <v>50</v>
      </c>
      <c r="O303" s="42"/>
      <c r="P303" s="210">
        <f>O303*H303</f>
        <v>0</v>
      </c>
      <c r="Q303" s="210">
        <v>0.108</v>
      </c>
      <c r="R303" s="210">
        <f>Q303*H303</f>
        <v>118.4706</v>
      </c>
      <c r="S303" s="210">
        <v>0</v>
      </c>
      <c r="T303" s="211">
        <f>S303*H303</f>
        <v>0</v>
      </c>
      <c r="AR303" s="23" t="s">
        <v>191</v>
      </c>
      <c r="AT303" s="23" t="s">
        <v>305</v>
      </c>
      <c r="AU303" s="23" t="s">
        <v>90</v>
      </c>
      <c r="AY303" s="23" t="s">
        <v>143</v>
      </c>
      <c r="BE303" s="212">
        <f>IF(N303="základní",J303,0)</f>
        <v>0</v>
      </c>
      <c r="BF303" s="212">
        <f>IF(N303="snížená",J303,0)</f>
        <v>0</v>
      </c>
      <c r="BG303" s="212">
        <f>IF(N303="zákl. přenesená",J303,0)</f>
        <v>0</v>
      </c>
      <c r="BH303" s="212">
        <f>IF(N303="sníž. přenesená",J303,0)</f>
        <v>0</v>
      </c>
      <c r="BI303" s="212">
        <f>IF(N303="nulová",J303,0)</f>
        <v>0</v>
      </c>
      <c r="BJ303" s="23" t="s">
        <v>88</v>
      </c>
      <c r="BK303" s="212">
        <f>ROUND(I303*H303,2)</f>
        <v>0</v>
      </c>
      <c r="BL303" s="23" t="s">
        <v>150</v>
      </c>
      <c r="BM303" s="23" t="s">
        <v>575</v>
      </c>
    </row>
    <row r="304" spans="2:65" s="12" customFormat="1" ht="13.5">
      <c r="B304" s="216"/>
      <c r="C304" s="217"/>
      <c r="D304" s="213" t="s">
        <v>154</v>
      </c>
      <c r="E304" s="218" t="s">
        <v>78</v>
      </c>
      <c r="F304" s="219" t="s">
        <v>571</v>
      </c>
      <c r="G304" s="217"/>
      <c r="H304" s="220">
        <v>1065</v>
      </c>
      <c r="I304" s="221"/>
      <c r="J304" s="217"/>
      <c r="K304" s="217"/>
      <c r="L304" s="222"/>
      <c r="M304" s="223"/>
      <c r="N304" s="224"/>
      <c r="O304" s="224"/>
      <c r="P304" s="224"/>
      <c r="Q304" s="224"/>
      <c r="R304" s="224"/>
      <c r="S304" s="224"/>
      <c r="T304" s="225"/>
      <c r="AT304" s="226" t="s">
        <v>154</v>
      </c>
      <c r="AU304" s="226" t="s">
        <v>90</v>
      </c>
      <c r="AV304" s="12" t="s">
        <v>90</v>
      </c>
      <c r="AW304" s="12" t="s">
        <v>42</v>
      </c>
      <c r="AX304" s="12" t="s">
        <v>88</v>
      </c>
      <c r="AY304" s="226" t="s">
        <v>143</v>
      </c>
    </row>
    <row r="305" spans="2:65" s="12" customFormat="1" ht="13.5">
      <c r="B305" s="216"/>
      <c r="C305" s="217"/>
      <c r="D305" s="213" t="s">
        <v>154</v>
      </c>
      <c r="E305" s="217"/>
      <c r="F305" s="219" t="s">
        <v>576</v>
      </c>
      <c r="G305" s="217"/>
      <c r="H305" s="220">
        <v>1096.95</v>
      </c>
      <c r="I305" s="221"/>
      <c r="J305" s="217"/>
      <c r="K305" s="217"/>
      <c r="L305" s="222"/>
      <c r="M305" s="223"/>
      <c r="N305" s="224"/>
      <c r="O305" s="224"/>
      <c r="P305" s="224"/>
      <c r="Q305" s="224"/>
      <c r="R305" s="224"/>
      <c r="S305" s="224"/>
      <c r="T305" s="225"/>
      <c r="AT305" s="226" t="s">
        <v>154</v>
      </c>
      <c r="AU305" s="226" t="s">
        <v>90</v>
      </c>
      <c r="AV305" s="12" t="s">
        <v>90</v>
      </c>
      <c r="AW305" s="12" t="s">
        <v>6</v>
      </c>
      <c r="AX305" s="12" t="s">
        <v>88</v>
      </c>
      <c r="AY305" s="226" t="s">
        <v>143</v>
      </c>
    </row>
    <row r="306" spans="2:65" s="1" customFormat="1" ht="38.25" customHeight="1">
      <c r="B306" s="41"/>
      <c r="C306" s="201" t="s">
        <v>577</v>
      </c>
      <c r="D306" s="201" t="s">
        <v>145</v>
      </c>
      <c r="E306" s="202" t="s">
        <v>578</v>
      </c>
      <c r="F306" s="203" t="s">
        <v>579</v>
      </c>
      <c r="G306" s="204" t="s">
        <v>522</v>
      </c>
      <c r="H306" s="205">
        <v>25</v>
      </c>
      <c r="I306" s="206"/>
      <c r="J306" s="207">
        <f>ROUND(I306*H306,2)</f>
        <v>0</v>
      </c>
      <c r="K306" s="203" t="s">
        <v>149</v>
      </c>
      <c r="L306" s="61"/>
      <c r="M306" s="208" t="s">
        <v>78</v>
      </c>
      <c r="N306" s="209" t="s">
        <v>50</v>
      </c>
      <c r="O306" s="42"/>
      <c r="P306" s="210">
        <f>O306*H306</f>
        <v>0</v>
      </c>
      <c r="Q306" s="210">
        <v>0.10095</v>
      </c>
      <c r="R306" s="210">
        <f>Q306*H306</f>
        <v>2.5237500000000002</v>
      </c>
      <c r="S306" s="210">
        <v>0</v>
      </c>
      <c r="T306" s="211">
        <f>S306*H306</f>
        <v>0</v>
      </c>
      <c r="AR306" s="23" t="s">
        <v>150</v>
      </c>
      <c r="AT306" s="23" t="s">
        <v>145</v>
      </c>
      <c r="AU306" s="23" t="s">
        <v>90</v>
      </c>
      <c r="AY306" s="23" t="s">
        <v>143</v>
      </c>
      <c r="BE306" s="212">
        <f>IF(N306="základní",J306,0)</f>
        <v>0</v>
      </c>
      <c r="BF306" s="212">
        <f>IF(N306="snížená",J306,0)</f>
        <v>0</v>
      </c>
      <c r="BG306" s="212">
        <f>IF(N306="zákl. přenesená",J306,0)</f>
        <v>0</v>
      </c>
      <c r="BH306" s="212">
        <f>IF(N306="sníž. přenesená",J306,0)</f>
        <v>0</v>
      </c>
      <c r="BI306" s="212">
        <f>IF(N306="nulová",J306,0)</f>
        <v>0</v>
      </c>
      <c r="BJ306" s="23" t="s">
        <v>88</v>
      </c>
      <c r="BK306" s="212">
        <f>ROUND(I306*H306,2)</f>
        <v>0</v>
      </c>
      <c r="BL306" s="23" t="s">
        <v>150</v>
      </c>
      <c r="BM306" s="23" t="s">
        <v>580</v>
      </c>
    </row>
    <row r="307" spans="2:65" s="1" customFormat="1" ht="67.5">
      <c r="B307" s="41"/>
      <c r="C307" s="63"/>
      <c r="D307" s="213" t="s">
        <v>152</v>
      </c>
      <c r="E307" s="63"/>
      <c r="F307" s="214" t="s">
        <v>581</v>
      </c>
      <c r="G307" s="63"/>
      <c r="H307" s="63"/>
      <c r="I307" s="172"/>
      <c r="J307" s="63"/>
      <c r="K307" s="63"/>
      <c r="L307" s="61"/>
      <c r="M307" s="215"/>
      <c r="N307" s="42"/>
      <c r="O307" s="42"/>
      <c r="P307" s="42"/>
      <c r="Q307" s="42"/>
      <c r="R307" s="42"/>
      <c r="S307" s="42"/>
      <c r="T307" s="78"/>
      <c r="AT307" s="23" t="s">
        <v>152</v>
      </c>
      <c r="AU307" s="23" t="s">
        <v>90</v>
      </c>
    </row>
    <row r="308" spans="2:65" s="12" customFormat="1" ht="13.5">
      <c r="B308" s="216"/>
      <c r="C308" s="217"/>
      <c r="D308" s="213" t="s">
        <v>154</v>
      </c>
      <c r="E308" s="218" t="s">
        <v>78</v>
      </c>
      <c r="F308" s="219" t="s">
        <v>582</v>
      </c>
      <c r="G308" s="217"/>
      <c r="H308" s="220">
        <v>25</v>
      </c>
      <c r="I308" s="221"/>
      <c r="J308" s="217"/>
      <c r="K308" s="217"/>
      <c r="L308" s="222"/>
      <c r="M308" s="223"/>
      <c r="N308" s="224"/>
      <c r="O308" s="224"/>
      <c r="P308" s="224"/>
      <c r="Q308" s="224"/>
      <c r="R308" s="224"/>
      <c r="S308" s="224"/>
      <c r="T308" s="225"/>
      <c r="AT308" s="226" t="s">
        <v>154</v>
      </c>
      <c r="AU308" s="226" t="s">
        <v>90</v>
      </c>
      <c r="AV308" s="12" t="s">
        <v>90</v>
      </c>
      <c r="AW308" s="12" t="s">
        <v>42</v>
      </c>
      <c r="AX308" s="12" t="s">
        <v>88</v>
      </c>
      <c r="AY308" s="226" t="s">
        <v>143</v>
      </c>
    </row>
    <row r="309" spans="2:65" s="1" customFormat="1" ht="16.5" customHeight="1">
      <c r="B309" s="41"/>
      <c r="C309" s="251" t="s">
        <v>583</v>
      </c>
      <c r="D309" s="251" t="s">
        <v>305</v>
      </c>
      <c r="E309" s="252" t="s">
        <v>584</v>
      </c>
      <c r="F309" s="253" t="s">
        <v>585</v>
      </c>
      <c r="G309" s="254" t="s">
        <v>504</v>
      </c>
      <c r="H309" s="255">
        <v>25.75</v>
      </c>
      <c r="I309" s="256"/>
      <c r="J309" s="257">
        <f>ROUND(I309*H309,2)</f>
        <v>0</v>
      </c>
      <c r="K309" s="253" t="s">
        <v>149</v>
      </c>
      <c r="L309" s="258"/>
      <c r="M309" s="259" t="s">
        <v>78</v>
      </c>
      <c r="N309" s="260" t="s">
        <v>50</v>
      </c>
      <c r="O309" s="42"/>
      <c r="P309" s="210">
        <f>O309*H309</f>
        <v>0</v>
      </c>
      <c r="Q309" s="210">
        <v>3.3500000000000002E-2</v>
      </c>
      <c r="R309" s="210">
        <f>Q309*H309</f>
        <v>0.86262500000000009</v>
      </c>
      <c r="S309" s="210">
        <v>0</v>
      </c>
      <c r="T309" s="211">
        <f>S309*H309</f>
        <v>0</v>
      </c>
      <c r="AR309" s="23" t="s">
        <v>191</v>
      </c>
      <c r="AT309" s="23" t="s">
        <v>305</v>
      </c>
      <c r="AU309" s="23" t="s">
        <v>90</v>
      </c>
      <c r="AY309" s="23" t="s">
        <v>143</v>
      </c>
      <c r="BE309" s="212">
        <f>IF(N309="základní",J309,0)</f>
        <v>0</v>
      </c>
      <c r="BF309" s="212">
        <f>IF(N309="snížená",J309,0)</f>
        <v>0</v>
      </c>
      <c r="BG309" s="212">
        <f>IF(N309="zákl. přenesená",J309,0)</f>
        <v>0</v>
      </c>
      <c r="BH309" s="212">
        <f>IF(N309="sníž. přenesená",J309,0)</f>
        <v>0</v>
      </c>
      <c r="BI309" s="212">
        <f>IF(N309="nulová",J309,0)</f>
        <v>0</v>
      </c>
      <c r="BJ309" s="23" t="s">
        <v>88</v>
      </c>
      <c r="BK309" s="212">
        <f>ROUND(I309*H309,2)</f>
        <v>0</v>
      </c>
      <c r="BL309" s="23" t="s">
        <v>150</v>
      </c>
      <c r="BM309" s="23" t="s">
        <v>586</v>
      </c>
    </row>
    <row r="310" spans="2:65" s="12" customFormat="1" ht="13.5">
      <c r="B310" s="216"/>
      <c r="C310" s="217"/>
      <c r="D310" s="213" t="s">
        <v>154</v>
      </c>
      <c r="E310" s="217"/>
      <c r="F310" s="219" t="s">
        <v>587</v>
      </c>
      <c r="G310" s="217"/>
      <c r="H310" s="220">
        <v>25.75</v>
      </c>
      <c r="I310" s="221"/>
      <c r="J310" s="217"/>
      <c r="K310" s="217"/>
      <c r="L310" s="222"/>
      <c r="M310" s="223"/>
      <c r="N310" s="224"/>
      <c r="O310" s="224"/>
      <c r="P310" s="224"/>
      <c r="Q310" s="224"/>
      <c r="R310" s="224"/>
      <c r="S310" s="224"/>
      <c r="T310" s="225"/>
      <c r="AT310" s="226" t="s">
        <v>154</v>
      </c>
      <c r="AU310" s="226" t="s">
        <v>90</v>
      </c>
      <c r="AV310" s="12" t="s">
        <v>90</v>
      </c>
      <c r="AW310" s="12" t="s">
        <v>6</v>
      </c>
      <c r="AX310" s="12" t="s">
        <v>88</v>
      </c>
      <c r="AY310" s="226" t="s">
        <v>143</v>
      </c>
    </row>
    <row r="311" spans="2:65" s="1" customFormat="1" ht="25.5" customHeight="1">
      <c r="B311" s="41"/>
      <c r="C311" s="201" t="s">
        <v>588</v>
      </c>
      <c r="D311" s="201" t="s">
        <v>145</v>
      </c>
      <c r="E311" s="202" t="s">
        <v>589</v>
      </c>
      <c r="F311" s="203" t="s">
        <v>590</v>
      </c>
      <c r="G311" s="204" t="s">
        <v>148</v>
      </c>
      <c r="H311" s="205">
        <v>450</v>
      </c>
      <c r="I311" s="206"/>
      <c r="J311" s="207">
        <f>ROUND(I311*H311,2)</f>
        <v>0</v>
      </c>
      <c r="K311" s="203" t="s">
        <v>149</v>
      </c>
      <c r="L311" s="61"/>
      <c r="M311" s="208" t="s">
        <v>78</v>
      </c>
      <c r="N311" s="209" t="s">
        <v>50</v>
      </c>
      <c r="O311" s="42"/>
      <c r="P311" s="210">
        <f>O311*H311</f>
        <v>0</v>
      </c>
      <c r="Q311" s="210">
        <v>5.9999999999999995E-4</v>
      </c>
      <c r="R311" s="210">
        <f>Q311*H311</f>
        <v>0.26999999999999996</v>
      </c>
      <c r="S311" s="210">
        <v>0</v>
      </c>
      <c r="T311" s="211">
        <f>S311*H311</f>
        <v>0</v>
      </c>
      <c r="AR311" s="23" t="s">
        <v>150</v>
      </c>
      <c r="AT311" s="23" t="s">
        <v>145</v>
      </c>
      <c r="AU311" s="23" t="s">
        <v>90</v>
      </c>
      <c r="AY311" s="23" t="s">
        <v>143</v>
      </c>
      <c r="BE311" s="212">
        <f>IF(N311="základní",J311,0)</f>
        <v>0</v>
      </c>
      <c r="BF311" s="212">
        <f>IF(N311="snížená",J311,0)</f>
        <v>0</v>
      </c>
      <c r="BG311" s="212">
        <f>IF(N311="zákl. přenesená",J311,0)</f>
        <v>0</v>
      </c>
      <c r="BH311" s="212">
        <f>IF(N311="sníž. přenesená",J311,0)</f>
        <v>0</v>
      </c>
      <c r="BI311" s="212">
        <f>IF(N311="nulová",J311,0)</f>
        <v>0</v>
      </c>
      <c r="BJ311" s="23" t="s">
        <v>88</v>
      </c>
      <c r="BK311" s="212">
        <f>ROUND(I311*H311,2)</f>
        <v>0</v>
      </c>
      <c r="BL311" s="23" t="s">
        <v>150</v>
      </c>
      <c r="BM311" s="23" t="s">
        <v>591</v>
      </c>
    </row>
    <row r="312" spans="2:65" s="1" customFormat="1" ht="94.5">
      <c r="B312" s="41"/>
      <c r="C312" s="63"/>
      <c r="D312" s="213" t="s">
        <v>152</v>
      </c>
      <c r="E312" s="63"/>
      <c r="F312" s="214" t="s">
        <v>592</v>
      </c>
      <c r="G312" s="63"/>
      <c r="H312" s="63"/>
      <c r="I312" s="172"/>
      <c r="J312" s="63"/>
      <c r="K312" s="63"/>
      <c r="L312" s="61"/>
      <c r="M312" s="215"/>
      <c r="N312" s="42"/>
      <c r="O312" s="42"/>
      <c r="P312" s="42"/>
      <c r="Q312" s="42"/>
      <c r="R312" s="42"/>
      <c r="S312" s="42"/>
      <c r="T312" s="78"/>
      <c r="AT312" s="23" t="s">
        <v>152</v>
      </c>
      <c r="AU312" s="23" t="s">
        <v>90</v>
      </c>
    </row>
    <row r="313" spans="2:65" s="12" customFormat="1" ht="13.5">
      <c r="B313" s="216"/>
      <c r="C313" s="217"/>
      <c r="D313" s="213" t="s">
        <v>154</v>
      </c>
      <c r="E313" s="218" t="s">
        <v>78</v>
      </c>
      <c r="F313" s="219" t="s">
        <v>593</v>
      </c>
      <c r="G313" s="217"/>
      <c r="H313" s="220">
        <v>450</v>
      </c>
      <c r="I313" s="221"/>
      <c r="J313" s="217"/>
      <c r="K313" s="217"/>
      <c r="L313" s="222"/>
      <c r="M313" s="223"/>
      <c r="N313" s="224"/>
      <c r="O313" s="224"/>
      <c r="P313" s="224"/>
      <c r="Q313" s="224"/>
      <c r="R313" s="224"/>
      <c r="S313" s="224"/>
      <c r="T313" s="225"/>
      <c r="AT313" s="226" t="s">
        <v>154</v>
      </c>
      <c r="AU313" s="226" t="s">
        <v>90</v>
      </c>
      <c r="AV313" s="12" t="s">
        <v>90</v>
      </c>
      <c r="AW313" s="12" t="s">
        <v>42</v>
      </c>
      <c r="AX313" s="12" t="s">
        <v>88</v>
      </c>
      <c r="AY313" s="226" t="s">
        <v>143</v>
      </c>
    </row>
    <row r="314" spans="2:65" s="1" customFormat="1" ht="16.5" customHeight="1">
      <c r="B314" s="41"/>
      <c r="C314" s="201" t="s">
        <v>594</v>
      </c>
      <c r="D314" s="201" t="s">
        <v>145</v>
      </c>
      <c r="E314" s="202" t="s">
        <v>595</v>
      </c>
      <c r="F314" s="203" t="s">
        <v>596</v>
      </c>
      <c r="G314" s="204" t="s">
        <v>148</v>
      </c>
      <c r="H314" s="205">
        <v>23</v>
      </c>
      <c r="I314" s="206"/>
      <c r="J314" s="207">
        <f>ROUND(I314*H314,2)</f>
        <v>0</v>
      </c>
      <c r="K314" s="203" t="s">
        <v>78</v>
      </c>
      <c r="L314" s="61"/>
      <c r="M314" s="208" t="s">
        <v>78</v>
      </c>
      <c r="N314" s="209" t="s">
        <v>50</v>
      </c>
      <c r="O314" s="42"/>
      <c r="P314" s="210">
        <f>O314*H314</f>
        <v>0</v>
      </c>
      <c r="Q314" s="210">
        <v>1.0300000000000001E-3</v>
      </c>
      <c r="R314" s="210">
        <f>Q314*H314</f>
        <v>2.3690000000000003E-2</v>
      </c>
      <c r="S314" s="210">
        <v>0</v>
      </c>
      <c r="T314" s="211">
        <f>S314*H314</f>
        <v>0</v>
      </c>
      <c r="AR314" s="23" t="s">
        <v>150</v>
      </c>
      <c r="AT314" s="23" t="s">
        <v>145</v>
      </c>
      <c r="AU314" s="23" t="s">
        <v>90</v>
      </c>
      <c r="AY314" s="23" t="s">
        <v>143</v>
      </c>
      <c r="BE314" s="212">
        <f>IF(N314="základní",J314,0)</f>
        <v>0</v>
      </c>
      <c r="BF314" s="212">
        <f>IF(N314="snížená",J314,0)</f>
        <v>0</v>
      </c>
      <c r="BG314" s="212">
        <f>IF(N314="zákl. přenesená",J314,0)</f>
        <v>0</v>
      </c>
      <c r="BH314" s="212">
        <f>IF(N314="sníž. přenesená",J314,0)</f>
        <v>0</v>
      </c>
      <c r="BI314" s="212">
        <f>IF(N314="nulová",J314,0)</f>
        <v>0</v>
      </c>
      <c r="BJ314" s="23" t="s">
        <v>88</v>
      </c>
      <c r="BK314" s="212">
        <f>ROUND(I314*H314,2)</f>
        <v>0</v>
      </c>
      <c r="BL314" s="23" t="s">
        <v>150</v>
      </c>
      <c r="BM314" s="23" t="s">
        <v>597</v>
      </c>
    </row>
    <row r="315" spans="2:65" s="12" customFormat="1" ht="13.5">
      <c r="B315" s="216"/>
      <c r="C315" s="217"/>
      <c r="D315" s="213" t="s">
        <v>154</v>
      </c>
      <c r="E315" s="218" t="s">
        <v>78</v>
      </c>
      <c r="F315" s="219" t="s">
        <v>396</v>
      </c>
      <c r="G315" s="217"/>
      <c r="H315" s="220">
        <v>23</v>
      </c>
      <c r="I315" s="221"/>
      <c r="J315" s="217"/>
      <c r="K315" s="217"/>
      <c r="L315" s="222"/>
      <c r="M315" s="223"/>
      <c r="N315" s="224"/>
      <c r="O315" s="224"/>
      <c r="P315" s="224"/>
      <c r="Q315" s="224"/>
      <c r="R315" s="224"/>
      <c r="S315" s="224"/>
      <c r="T315" s="225"/>
      <c r="AT315" s="226" t="s">
        <v>154</v>
      </c>
      <c r="AU315" s="226" t="s">
        <v>90</v>
      </c>
      <c r="AV315" s="12" t="s">
        <v>90</v>
      </c>
      <c r="AW315" s="12" t="s">
        <v>42</v>
      </c>
      <c r="AX315" s="12" t="s">
        <v>88</v>
      </c>
      <c r="AY315" s="226" t="s">
        <v>143</v>
      </c>
    </row>
    <row r="316" spans="2:65" s="1" customFormat="1" ht="38.25" customHeight="1">
      <c r="B316" s="41"/>
      <c r="C316" s="201" t="s">
        <v>598</v>
      </c>
      <c r="D316" s="201" t="s">
        <v>145</v>
      </c>
      <c r="E316" s="202" t="s">
        <v>599</v>
      </c>
      <c r="F316" s="203" t="s">
        <v>600</v>
      </c>
      <c r="G316" s="204" t="s">
        <v>522</v>
      </c>
      <c r="H316" s="205">
        <v>130</v>
      </c>
      <c r="I316" s="206"/>
      <c r="J316" s="207">
        <f>ROUND(I316*H316,2)</f>
        <v>0</v>
      </c>
      <c r="K316" s="203" t="s">
        <v>78</v>
      </c>
      <c r="L316" s="61"/>
      <c r="M316" s="208" t="s">
        <v>78</v>
      </c>
      <c r="N316" s="209" t="s">
        <v>50</v>
      </c>
      <c r="O316" s="42"/>
      <c r="P316" s="210">
        <f>O316*H316</f>
        <v>0</v>
      </c>
      <c r="Q316" s="210">
        <v>0.16370999999999999</v>
      </c>
      <c r="R316" s="210">
        <f>Q316*H316</f>
        <v>21.282299999999999</v>
      </c>
      <c r="S316" s="210">
        <v>0</v>
      </c>
      <c r="T316" s="211">
        <f>S316*H316</f>
        <v>0</v>
      </c>
      <c r="AR316" s="23" t="s">
        <v>150</v>
      </c>
      <c r="AT316" s="23" t="s">
        <v>145</v>
      </c>
      <c r="AU316" s="23" t="s">
        <v>90</v>
      </c>
      <c r="AY316" s="23" t="s">
        <v>143</v>
      </c>
      <c r="BE316" s="212">
        <f>IF(N316="základní",J316,0)</f>
        <v>0</v>
      </c>
      <c r="BF316" s="212">
        <f>IF(N316="snížená",J316,0)</f>
        <v>0</v>
      </c>
      <c r="BG316" s="212">
        <f>IF(N316="zákl. přenesená",J316,0)</f>
        <v>0</v>
      </c>
      <c r="BH316" s="212">
        <f>IF(N316="sníž. přenesená",J316,0)</f>
        <v>0</v>
      </c>
      <c r="BI316" s="212">
        <f>IF(N316="nulová",J316,0)</f>
        <v>0</v>
      </c>
      <c r="BJ316" s="23" t="s">
        <v>88</v>
      </c>
      <c r="BK316" s="212">
        <f>ROUND(I316*H316,2)</f>
        <v>0</v>
      </c>
      <c r="BL316" s="23" t="s">
        <v>150</v>
      </c>
      <c r="BM316" s="23" t="s">
        <v>601</v>
      </c>
    </row>
    <row r="317" spans="2:65" s="1" customFormat="1" ht="94.5">
      <c r="B317" s="41"/>
      <c r="C317" s="63"/>
      <c r="D317" s="213" t="s">
        <v>152</v>
      </c>
      <c r="E317" s="63"/>
      <c r="F317" s="214" t="s">
        <v>602</v>
      </c>
      <c r="G317" s="63"/>
      <c r="H317" s="63"/>
      <c r="I317" s="172"/>
      <c r="J317" s="63"/>
      <c r="K317" s="63"/>
      <c r="L317" s="61"/>
      <c r="M317" s="215"/>
      <c r="N317" s="42"/>
      <c r="O317" s="42"/>
      <c r="P317" s="42"/>
      <c r="Q317" s="42"/>
      <c r="R317" s="42"/>
      <c r="S317" s="42"/>
      <c r="T317" s="78"/>
      <c r="AT317" s="23" t="s">
        <v>152</v>
      </c>
      <c r="AU317" s="23" t="s">
        <v>90</v>
      </c>
    </row>
    <row r="318" spans="2:65" s="12" customFormat="1" ht="13.5">
      <c r="B318" s="216"/>
      <c r="C318" s="217"/>
      <c r="D318" s="213" t="s">
        <v>154</v>
      </c>
      <c r="E318" s="218" t="s">
        <v>78</v>
      </c>
      <c r="F318" s="219" t="s">
        <v>603</v>
      </c>
      <c r="G318" s="217"/>
      <c r="H318" s="220">
        <v>130</v>
      </c>
      <c r="I318" s="221"/>
      <c r="J318" s="217"/>
      <c r="K318" s="217"/>
      <c r="L318" s="222"/>
      <c r="M318" s="223"/>
      <c r="N318" s="224"/>
      <c r="O318" s="224"/>
      <c r="P318" s="224"/>
      <c r="Q318" s="224"/>
      <c r="R318" s="224"/>
      <c r="S318" s="224"/>
      <c r="T318" s="225"/>
      <c r="AT318" s="226" t="s">
        <v>154</v>
      </c>
      <c r="AU318" s="226" t="s">
        <v>90</v>
      </c>
      <c r="AV318" s="12" t="s">
        <v>90</v>
      </c>
      <c r="AW318" s="12" t="s">
        <v>42</v>
      </c>
      <c r="AX318" s="12" t="s">
        <v>88</v>
      </c>
      <c r="AY318" s="226" t="s">
        <v>143</v>
      </c>
    </row>
    <row r="319" spans="2:65" s="1" customFormat="1" ht="16.5" customHeight="1">
      <c r="B319" s="41"/>
      <c r="C319" s="251" t="s">
        <v>604</v>
      </c>
      <c r="D319" s="251" t="s">
        <v>305</v>
      </c>
      <c r="E319" s="252" t="s">
        <v>605</v>
      </c>
      <c r="F319" s="253" t="s">
        <v>606</v>
      </c>
      <c r="G319" s="254" t="s">
        <v>522</v>
      </c>
      <c r="H319" s="255">
        <v>260</v>
      </c>
      <c r="I319" s="256"/>
      <c r="J319" s="257">
        <f>ROUND(I319*H319,2)</f>
        <v>0</v>
      </c>
      <c r="K319" s="253" t="s">
        <v>78</v>
      </c>
      <c r="L319" s="258"/>
      <c r="M319" s="259" t="s">
        <v>78</v>
      </c>
      <c r="N319" s="260" t="s">
        <v>50</v>
      </c>
      <c r="O319" s="42"/>
      <c r="P319" s="210">
        <f>O319*H319</f>
        <v>0</v>
      </c>
      <c r="Q319" s="210">
        <v>0</v>
      </c>
      <c r="R319" s="210">
        <f>Q319*H319</f>
        <v>0</v>
      </c>
      <c r="S319" s="210">
        <v>0</v>
      </c>
      <c r="T319" s="211">
        <f>S319*H319</f>
        <v>0</v>
      </c>
      <c r="AR319" s="23" t="s">
        <v>191</v>
      </c>
      <c r="AT319" s="23" t="s">
        <v>305</v>
      </c>
      <c r="AU319" s="23" t="s">
        <v>90</v>
      </c>
      <c r="AY319" s="23" t="s">
        <v>143</v>
      </c>
      <c r="BE319" s="212">
        <f>IF(N319="základní",J319,0)</f>
        <v>0</v>
      </c>
      <c r="BF319" s="212">
        <f>IF(N319="snížená",J319,0)</f>
        <v>0</v>
      </c>
      <c r="BG319" s="212">
        <f>IF(N319="zákl. přenesená",J319,0)</f>
        <v>0</v>
      </c>
      <c r="BH319" s="212">
        <f>IF(N319="sníž. přenesená",J319,0)</f>
        <v>0</v>
      </c>
      <c r="BI319" s="212">
        <f>IF(N319="nulová",J319,0)</f>
        <v>0</v>
      </c>
      <c r="BJ319" s="23" t="s">
        <v>88</v>
      </c>
      <c r="BK319" s="212">
        <f>ROUND(I319*H319,2)</f>
        <v>0</v>
      </c>
      <c r="BL319" s="23" t="s">
        <v>150</v>
      </c>
      <c r="BM319" s="23" t="s">
        <v>607</v>
      </c>
    </row>
    <row r="320" spans="2:65" s="12" customFormat="1" ht="13.5">
      <c r="B320" s="216"/>
      <c r="C320" s="217"/>
      <c r="D320" s="213" t="s">
        <v>154</v>
      </c>
      <c r="E320" s="217"/>
      <c r="F320" s="219" t="s">
        <v>608</v>
      </c>
      <c r="G320" s="217"/>
      <c r="H320" s="220">
        <v>260</v>
      </c>
      <c r="I320" s="221"/>
      <c r="J320" s="217"/>
      <c r="K320" s="217"/>
      <c r="L320" s="222"/>
      <c r="M320" s="223"/>
      <c r="N320" s="224"/>
      <c r="O320" s="224"/>
      <c r="P320" s="224"/>
      <c r="Q320" s="224"/>
      <c r="R320" s="224"/>
      <c r="S320" s="224"/>
      <c r="T320" s="225"/>
      <c r="AT320" s="226" t="s">
        <v>154</v>
      </c>
      <c r="AU320" s="226" t="s">
        <v>90</v>
      </c>
      <c r="AV320" s="12" t="s">
        <v>90</v>
      </c>
      <c r="AW320" s="12" t="s">
        <v>6</v>
      </c>
      <c r="AX320" s="12" t="s">
        <v>88</v>
      </c>
      <c r="AY320" s="226" t="s">
        <v>143</v>
      </c>
    </row>
    <row r="321" spans="2:65" s="1" customFormat="1" ht="38.25" customHeight="1">
      <c r="B321" s="41"/>
      <c r="C321" s="201" t="s">
        <v>609</v>
      </c>
      <c r="D321" s="201" t="s">
        <v>145</v>
      </c>
      <c r="E321" s="202" t="s">
        <v>610</v>
      </c>
      <c r="F321" s="203" t="s">
        <v>611</v>
      </c>
      <c r="G321" s="204" t="s">
        <v>148</v>
      </c>
      <c r="H321" s="205">
        <v>487.5</v>
      </c>
      <c r="I321" s="206"/>
      <c r="J321" s="207">
        <f>ROUND(I321*H321,2)</f>
        <v>0</v>
      </c>
      <c r="K321" s="203" t="s">
        <v>149</v>
      </c>
      <c r="L321" s="61"/>
      <c r="M321" s="208" t="s">
        <v>78</v>
      </c>
      <c r="N321" s="209" t="s">
        <v>50</v>
      </c>
      <c r="O321" s="42"/>
      <c r="P321" s="210">
        <f>O321*H321</f>
        <v>0</v>
      </c>
      <c r="Q321" s="210">
        <v>2.681E-2</v>
      </c>
      <c r="R321" s="210">
        <f>Q321*H321</f>
        <v>13.069875</v>
      </c>
      <c r="S321" s="210">
        <v>0</v>
      </c>
      <c r="T321" s="211">
        <f>S321*H321</f>
        <v>0</v>
      </c>
      <c r="AR321" s="23" t="s">
        <v>150</v>
      </c>
      <c r="AT321" s="23" t="s">
        <v>145</v>
      </c>
      <c r="AU321" s="23" t="s">
        <v>90</v>
      </c>
      <c r="AY321" s="23" t="s">
        <v>143</v>
      </c>
      <c r="BE321" s="212">
        <f>IF(N321="základní",J321,0)</f>
        <v>0</v>
      </c>
      <c r="BF321" s="212">
        <f>IF(N321="snížená",J321,0)</f>
        <v>0</v>
      </c>
      <c r="BG321" s="212">
        <f>IF(N321="zákl. přenesená",J321,0)</f>
        <v>0</v>
      </c>
      <c r="BH321" s="212">
        <f>IF(N321="sníž. přenesená",J321,0)</f>
        <v>0</v>
      </c>
      <c r="BI321" s="212">
        <f>IF(N321="nulová",J321,0)</f>
        <v>0</v>
      </c>
      <c r="BJ321" s="23" t="s">
        <v>88</v>
      </c>
      <c r="BK321" s="212">
        <f>ROUND(I321*H321,2)</f>
        <v>0</v>
      </c>
      <c r="BL321" s="23" t="s">
        <v>150</v>
      </c>
      <c r="BM321" s="23" t="s">
        <v>612</v>
      </c>
    </row>
    <row r="322" spans="2:65" s="1" customFormat="1" ht="94.5">
      <c r="B322" s="41"/>
      <c r="C322" s="63"/>
      <c r="D322" s="213" t="s">
        <v>152</v>
      </c>
      <c r="E322" s="63"/>
      <c r="F322" s="214" t="s">
        <v>602</v>
      </c>
      <c r="G322" s="63"/>
      <c r="H322" s="63"/>
      <c r="I322" s="172"/>
      <c r="J322" s="63"/>
      <c r="K322" s="63"/>
      <c r="L322" s="61"/>
      <c r="M322" s="215"/>
      <c r="N322" s="42"/>
      <c r="O322" s="42"/>
      <c r="P322" s="42"/>
      <c r="Q322" s="42"/>
      <c r="R322" s="42"/>
      <c r="S322" s="42"/>
      <c r="T322" s="78"/>
      <c r="AT322" s="23" t="s">
        <v>152</v>
      </c>
      <c r="AU322" s="23" t="s">
        <v>90</v>
      </c>
    </row>
    <row r="323" spans="2:65" s="12" customFormat="1" ht="13.5">
      <c r="B323" s="216"/>
      <c r="C323" s="217"/>
      <c r="D323" s="213" t="s">
        <v>154</v>
      </c>
      <c r="E323" s="218" t="s">
        <v>78</v>
      </c>
      <c r="F323" s="219" t="s">
        <v>613</v>
      </c>
      <c r="G323" s="217"/>
      <c r="H323" s="220">
        <v>487.5</v>
      </c>
      <c r="I323" s="221"/>
      <c r="J323" s="217"/>
      <c r="K323" s="217"/>
      <c r="L323" s="222"/>
      <c r="M323" s="223"/>
      <c r="N323" s="224"/>
      <c r="O323" s="224"/>
      <c r="P323" s="224"/>
      <c r="Q323" s="224"/>
      <c r="R323" s="224"/>
      <c r="S323" s="224"/>
      <c r="T323" s="225"/>
      <c r="AT323" s="226" t="s">
        <v>154</v>
      </c>
      <c r="AU323" s="226" t="s">
        <v>90</v>
      </c>
      <c r="AV323" s="12" t="s">
        <v>90</v>
      </c>
      <c r="AW323" s="12" t="s">
        <v>42</v>
      </c>
      <c r="AX323" s="12" t="s">
        <v>88</v>
      </c>
      <c r="AY323" s="226" t="s">
        <v>143</v>
      </c>
    </row>
    <row r="324" spans="2:65" s="1" customFormat="1" ht="51" customHeight="1">
      <c r="B324" s="41"/>
      <c r="C324" s="201" t="s">
        <v>614</v>
      </c>
      <c r="D324" s="201" t="s">
        <v>145</v>
      </c>
      <c r="E324" s="202" t="s">
        <v>615</v>
      </c>
      <c r="F324" s="203" t="s">
        <v>616</v>
      </c>
      <c r="G324" s="204" t="s">
        <v>522</v>
      </c>
      <c r="H324" s="205">
        <v>664</v>
      </c>
      <c r="I324" s="206"/>
      <c r="J324" s="207">
        <f>ROUND(I324*H324,2)</f>
        <v>0</v>
      </c>
      <c r="K324" s="203" t="s">
        <v>149</v>
      </c>
      <c r="L324" s="61"/>
      <c r="M324" s="208" t="s">
        <v>78</v>
      </c>
      <c r="N324" s="209" t="s">
        <v>50</v>
      </c>
      <c r="O324" s="42"/>
      <c r="P324" s="210">
        <f>O324*H324</f>
        <v>0</v>
      </c>
      <c r="Q324" s="210">
        <v>9.0000000000000006E-5</v>
      </c>
      <c r="R324" s="210">
        <f>Q324*H324</f>
        <v>5.9760000000000001E-2</v>
      </c>
      <c r="S324" s="210">
        <v>4.2000000000000003E-2</v>
      </c>
      <c r="T324" s="211">
        <f>S324*H324</f>
        <v>27.888000000000002</v>
      </c>
      <c r="AR324" s="23" t="s">
        <v>150</v>
      </c>
      <c r="AT324" s="23" t="s">
        <v>145</v>
      </c>
      <c r="AU324" s="23" t="s">
        <v>90</v>
      </c>
      <c r="AY324" s="23" t="s">
        <v>143</v>
      </c>
      <c r="BE324" s="212">
        <f>IF(N324="základní",J324,0)</f>
        <v>0</v>
      </c>
      <c r="BF324" s="212">
        <f>IF(N324="snížená",J324,0)</f>
        <v>0</v>
      </c>
      <c r="BG324" s="212">
        <f>IF(N324="zákl. přenesená",J324,0)</f>
        <v>0</v>
      </c>
      <c r="BH324" s="212">
        <f>IF(N324="sníž. přenesená",J324,0)</f>
        <v>0</v>
      </c>
      <c r="BI324" s="212">
        <f>IF(N324="nulová",J324,0)</f>
        <v>0</v>
      </c>
      <c r="BJ324" s="23" t="s">
        <v>88</v>
      </c>
      <c r="BK324" s="212">
        <f>ROUND(I324*H324,2)</f>
        <v>0</v>
      </c>
      <c r="BL324" s="23" t="s">
        <v>150</v>
      </c>
      <c r="BM324" s="23" t="s">
        <v>617</v>
      </c>
    </row>
    <row r="325" spans="2:65" s="1" customFormat="1" ht="108">
      <c r="B325" s="41"/>
      <c r="C325" s="63"/>
      <c r="D325" s="213" t="s">
        <v>152</v>
      </c>
      <c r="E325" s="63"/>
      <c r="F325" s="214" t="s">
        <v>618</v>
      </c>
      <c r="G325" s="63"/>
      <c r="H325" s="63"/>
      <c r="I325" s="172"/>
      <c r="J325" s="63"/>
      <c r="K325" s="63"/>
      <c r="L325" s="61"/>
      <c r="M325" s="215"/>
      <c r="N325" s="42"/>
      <c r="O325" s="42"/>
      <c r="P325" s="42"/>
      <c r="Q325" s="42"/>
      <c r="R325" s="42"/>
      <c r="S325" s="42"/>
      <c r="T325" s="78"/>
      <c r="AT325" s="23" t="s">
        <v>152</v>
      </c>
      <c r="AU325" s="23" t="s">
        <v>90</v>
      </c>
    </row>
    <row r="326" spans="2:65" s="12" customFormat="1" ht="13.5">
      <c r="B326" s="216"/>
      <c r="C326" s="217"/>
      <c r="D326" s="213" t="s">
        <v>154</v>
      </c>
      <c r="E326" s="218" t="s">
        <v>78</v>
      </c>
      <c r="F326" s="219" t="s">
        <v>619</v>
      </c>
      <c r="G326" s="217"/>
      <c r="H326" s="220">
        <v>664</v>
      </c>
      <c r="I326" s="221"/>
      <c r="J326" s="217"/>
      <c r="K326" s="217"/>
      <c r="L326" s="222"/>
      <c r="M326" s="223"/>
      <c r="N326" s="224"/>
      <c r="O326" s="224"/>
      <c r="P326" s="224"/>
      <c r="Q326" s="224"/>
      <c r="R326" s="224"/>
      <c r="S326" s="224"/>
      <c r="T326" s="225"/>
      <c r="AT326" s="226" t="s">
        <v>154</v>
      </c>
      <c r="AU326" s="226" t="s">
        <v>90</v>
      </c>
      <c r="AV326" s="12" t="s">
        <v>90</v>
      </c>
      <c r="AW326" s="12" t="s">
        <v>42</v>
      </c>
      <c r="AX326" s="12" t="s">
        <v>88</v>
      </c>
      <c r="AY326" s="226" t="s">
        <v>143</v>
      </c>
    </row>
    <row r="327" spans="2:65" s="1" customFormat="1" ht="16.5" customHeight="1">
      <c r="B327" s="41"/>
      <c r="C327" s="201" t="s">
        <v>620</v>
      </c>
      <c r="D327" s="201" t="s">
        <v>145</v>
      </c>
      <c r="E327" s="202" t="s">
        <v>621</v>
      </c>
      <c r="F327" s="203" t="s">
        <v>622</v>
      </c>
      <c r="G327" s="204" t="s">
        <v>162</v>
      </c>
      <c r="H327" s="205">
        <v>1.9550000000000001</v>
      </c>
      <c r="I327" s="206"/>
      <c r="J327" s="207">
        <f>ROUND(I327*H327,2)</f>
        <v>0</v>
      </c>
      <c r="K327" s="203" t="s">
        <v>78</v>
      </c>
      <c r="L327" s="61"/>
      <c r="M327" s="208" t="s">
        <v>78</v>
      </c>
      <c r="N327" s="209" t="s">
        <v>50</v>
      </c>
      <c r="O327" s="42"/>
      <c r="P327" s="210">
        <f>O327*H327</f>
        <v>0</v>
      </c>
      <c r="Q327" s="210">
        <v>0</v>
      </c>
      <c r="R327" s="210">
        <f>Q327*H327</f>
        <v>0</v>
      </c>
      <c r="S327" s="210">
        <v>0.75</v>
      </c>
      <c r="T327" s="211">
        <f>S327*H327</f>
        <v>1.4662500000000001</v>
      </c>
      <c r="AR327" s="23" t="s">
        <v>150</v>
      </c>
      <c r="AT327" s="23" t="s">
        <v>145</v>
      </c>
      <c r="AU327" s="23" t="s">
        <v>90</v>
      </c>
      <c r="AY327" s="23" t="s">
        <v>143</v>
      </c>
      <c r="BE327" s="212">
        <f>IF(N327="základní",J327,0)</f>
        <v>0</v>
      </c>
      <c r="BF327" s="212">
        <f>IF(N327="snížená",J327,0)</f>
        <v>0</v>
      </c>
      <c r="BG327" s="212">
        <f>IF(N327="zákl. přenesená",J327,0)</f>
        <v>0</v>
      </c>
      <c r="BH327" s="212">
        <f>IF(N327="sníž. přenesená",J327,0)</f>
        <v>0</v>
      </c>
      <c r="BI327" s="212">
        <f>IF(N327="nulová",J327,0)</f>
        <v>0</v>
      </c>
      <c r="BJ327" s="23" t="s">
        <v>88</v>
      </c>
      <c r="BK327" s="212">
        <f>ROUND(I327*H327,2)</f>
        <v>0</v>
      </c>
      <c r="BL327" s="23" t="s">
        <v>150</v>
      </c>
      <c r="BM327" s="23" t="s">
        <v>623</v>
      </c>
    </row>
    <row r="328" spans="2:65" s="13" customFormat="1" ht="13.5">
      <c r="B328" s="230"/>
      <c r="C328" s="231"/>
      <c r="D328" s="213" t="s">
        <v>154</v>
      </c>
      <c r="E328" s="232" t="s">
        <v>78</v>
      </c>
      <c r="F328" s="233" t="s">
        <v>624</v>
      </c>
      <c r="G328" s="231"/>
      <c r="H328" s="232" t="s">
        <v>78</v>
      </c>
      <c r="I328" s="234"/>
      <c r="J328" s="231"/>
      <c r="K328" s="231"/>
      <c r="L328" s="235"/>
      <c r="M328" s="236"/>
      <c r="N328" s="237"/>
      <c r="O328" s="237"/>
      <c r="P328" s="237"/>
      <c r="Q328" s="237"/>
      <c r="R328" s="237"/>
      <c r="S328" s="237"/>
      <c r="T328" s="238"/>
      <c r="AT328" s="239" t="s">
        <v>154</v>
      </c>
      <c r="AU328" s="239" t="s">
        <v>90</v>
      </c>
      <c r="AV328" s="13" t="s">
        <v>88</v>
      </c>
      <c r="AW328" s="13" t="s">
        <v>42</v>
      </c>
      <c r="AX328" s="13" t="s">
        <v>80</v>
      </c>
      <c r="AY328" s="239" t="s">
        <v>143</v>
      </c>
    </row>
    <row r="329" spans="2:65" s="12" customFormat="1" ht="13.5">
      <c r="B329" s="216"/>
      <c r="C329" s="217"/>
      <c r="D329" s="213" t="s">
        <v>154</v>
      </c>
      <c r="E329" s="218" t="s">
        <v>78</v>
      </c>
      <c r="F329" s="219" t="s">
        <v>625</v>
      </c>
      <c r="G329" s="217"/>
      <c r="H329" s="220">
        <v>1.9550000000000001</v>
      </c>
      <c r="I329" s="221"/>
      <c r="J329" s="217"/>
      <c r="K329" s="217"/>
      <c r="L329" s="222"/>
      <c r="M329" s="223"/>
      <c r="N329" s="224"/>
      <c r="O329" s="224"/>
      <c r="P329" s="224"/>
      <c r="Q329" s="224"/>
      <c r="R329" s="224"/>
      <c r="S329" s="224"/>
      <c r="T329" s="225"/>
      <c r="AT329" s="226" t="s">
        <v>154</v>
      </c>
      <c r="AU329" s="226" t="s">
        <v>90</v>
      </c>
      <c r="AV329" s="12" t="s">
        <v>90</v>
      </c>
      <c r="AW329" s="12" t="s">
        <v>42</v>
      </c>
      <c r="AX329" s="12" t="s">
        <v>88</v>
      </c>
      <c r="AY329" s="226" t="s">
        <v>143</v>
      </c>
    </row>
    <row r="330" spans="2:65" s="1" customFormat="1" ht="16.5" customHeight="1">
      <c r="B330" s="41"/>
      <c r="C330" s="201" t="s">
        <v>626</v>
      </c>
      <c r="D330" s="201" t="s">
        <v>145</v>
      </c>
      <c r="E330" s="202" t="s">
        <v>627</v>
      </c>
      <c r="F330" s="203" t="s">
        <v>628</v>
      </c>
      <c r="G330" s="204" t="s">
        <v>181</v>
      </c>
      <c r="H330" s="205">
        <v>0.19</v>
      </c>
      <c r="I330" s="206"/>
      <c r="J330" s="207">
        <f>ROUND(I330*H330,2)</f>
        <v>0</v>
      </c>
      <c r="K330" s="203" t="s">
        <v>78</v>
      </c>
      <c r="L330" s="61"/>
      <c r="M330" s="208" t="s">
        <v>78</v>
      </c>
      <c r="N330" s="209" t="s">
        <v>50</v>
      </c>
      <c r="O330" s="42"/>
      <c r="P330" s="210">
        <f>O330*H330</f>
        <v>0</v>
      </c>
      <c r="Q330" s="210">
        <v>0</v>
      </c>
      <c r="R330" s="210">
        <f>Q330*H330</f>
        <v>0</v>
      </c>
      <c r="S330" s="210">
        <v>8</v>
      </c>
      <c r="T330" s="211">
        <f>S330*H330</f>
        <v>1.52</v>
      </c>
      <c r="AR330" s="23" t="s">
        <v>150</v>
      </c>
      <c r="AT330" s="23" t="s">
        <v>145</v>
      </c>
      <c r="AU330" s="23" t="s">
        <v>90</v>
      </c>
      <c r="AY330" s="23" t="s">
        <v>143</v>
      </c>
      <c r="BE330" s="212">
        <f>IF(N330="základní",J330,0)</f>
        <v>0</v>
      </c>
      <c r="BF330" s="212">
        <f>IF(N330="snížená",J330,0)</f>
        <v>0</v>
      </c>
      <c r="BG330" s="212">
        <f>IF(N330="zákl. přenesená",J330,0)</f>
        <v>0</v>
      </c>
      <c r="BH330" s="212">
        <f>IF(N330="sníž. přenesená",J330,0)</f>
        <v>0</v>
      </c>
      <c r="BI330" s="212">
        <f>IF(N330="nulová",J330,0)</f>
        <v>0</v>
      </c>
      <c r="BJ330" s="23" t="s">
        <v>88</v>
      </c>
      <c r="BK330" s="212">
        <f>ROUND(I330*H330,2)</f>
        <v>0</v>
      </c>
      <c r="BL330" s="23" t="s">
        <v>150</v>
      </c>
      <c r="BM330" s="23" t="s">
        <v>629</v>
      </c>
    </row>
    <row r="331" spans="2:65" s="12" customFormat="1" ht="13.5">
      <c r="B331" s="216"/>
      <c r="C331" s="217"/>
      <c r="D331" s="213" t="s">
        <v>154</v>
      </c>
      <c r="E331" s="218" t="s">
        <v>78</v>
      </c>
      <c r="F331" s="219" t="s">
        <v>630</v>
      </c>
      <c r="G331" s="217"/>
      <c r="H331" s="220">
        <v>0.19</v>
      </c>
      <c r="I331" s="221"/>
      <c r="J331" s="217"/>
      <c r="K331" s="217"/>
      <c r="L331" s="222"/>
      <c r="M331" s="223"/>
      <c r="N331" s="224"/>
      <c r="O331" s="224"/>
      <c r="P331" s="224"/>
      <c r="Q331" s="224"/>
      <c r="R331" s="224"/>
      <c r="S331" s="224"/>
      <c r="T331" s="225"/>
      <c r="AT331" s="226" t="s">
        <v>154</v>
      </c>
      <c r="AU331" s="226" t="s">
        <v>90</v>
      </c>
      <c r="AV331" s="12" t="s">
        <v>90</v>
      </c>
      <c r="AW331" s="12" t="s">
        <v>42</v>
      </c>
      <c r="AX331" s="12" t="s">
        <v>88</v>
      </c>
      <c r="AY331" s="226" t="s">
        <v>143</v>
      </c>
    </row>
    <row r="332" spans="2:65" s="1" customFormat="1" ht="38.25" customHeight="1">
      <c r="B332" s="41"/>
      <c r="C332" s="201" t="s">
        <v>631</v>
      </c>
      <c r="D332" s="201" t="s">
        <v>145</v>
      </c>
      <c r="E332" s="202" t="s">
        <v>632</v>
      </c>
      <c r="F332" s="203" t="s">
        <v>633</v>
      </c>
      <c r="G332" s="204" t="s">
        <v>162</v>
      </c>
      <c r="H332" s="205">
        <v>23.37</v>
      </c>
      <c r="I332" s="206"/>
      <c r="J332" s="207">
        <f>ROUND(I332*H332,2)</f>
        <v>0</v>
      </c>
      <c r="K332" s="203" t="s">
        <v>149</v>
      </c>
      <c r="L332" s="61"/>
      <c r="M332" s="208" t="s">
        <v>78</v>
      </c>
      <c r="N332" s="209" t="s">
        <v>50</v>
      </c>
      <c r="O332" s="42"/>
      <c r="P332" s="210">
        <f>O332*H332</f>
        <v>0</v>
      </c>
      <c r="Q332" s="210">
        <v>0</v>
      </c>
      <c r="R332" s="210">
        <f>Q332*H332</f>
        <v>0</v>
      </c>
      <c r="S332" s="210">
        <v>1.8049999999999999</v>
      </c>
      <c r="T332" s="211">
        <f>S332*H332</f>
        <v>42.182850000000002</v>
      </c>
      <c r="AR332" s="23" t="s">
        <v>150</v>
      </c>
      <c r="AT332" s="23" t="s">
        <v>145</v>
      </c>
      <c r="AU332" s="23" t="s">
        <v>90</v>
      </c>
      <c r="AY332" s="23" t="s">
        <v>143</v>
      </c>
      <c r="BE332" s="212">
        <f>IF(N332="základní",J332,0)</f>
        <v>0</v>
      </c>
      <c r="BF332" s="212">
        <f>IF(N332="snížená",J332,0)</f>
        <v>0</v>
      </c>
      <c r="BG332" s="212">
        <f>IF(N332="zákl. přenesená",J332,0)</f>
        <v>0</v>
      </c>
      <c r="BH332" s="212">
        <f>IF(N332="sníž. přenesená",J332,0)</f>
        <v>0</v>
      </c>
      <c r="BI332" s="212">
        <f>IF(N332="nulová",J332,0)</f>
        <v>0</v>
      </c>
      <c r="BJ332" s="23" t="s">
        <v>88</v>
      </c>
      <c r="BK332" s="212">
        <f>ROUND(I332*H332,2)</f>
        <v>0</v>
      </c>
      <c r="BL332" s="23" t="s">
        <v>150</v>
      </c>
      <c r="BM332" s="23" t="s">
        <v>634</v>
      </c>
    </row>
    <row r="333" spans="2:65" s="1" customFormat="1" ht="135">
      <c r="B333" s="41"/>
      <c r="C333" s="63"/>
      <c r="D333" s="213" t="s">
        <v>152</v>
      </c>
      <c r="E333" s="63"/>
      <c r="F333" s="214" t="s">
        <v>635</v>
      </c>
      <c r="G333" s="63"/>
      <c r="H333" s="63"/>
      <c r="I333" s="172"/>
      <c r="J333" s="63"/>
      <c r="K333" s="63"/>
      <c r="L333" s="61"/>
      <c r="M333" s="215"/>
      <c r="N333" s="42"/>
      <c r="O333" s="42"/>
      <c r="P333" s="42"/>
      <c r="Q333" s="42"/>
      <c r="R333" s="42"/>
      <c r="S333" s="42"/>
      <c r="T333" s="78"/>
      <c r="AT333" s="23" t="s">
        <v>152</v>
      </c>
      <c r="AU333" s="23" t="s">
        <v>90</v>
      </c>
    </row>
    <row r="334" spans="2:65" s="12" customFormat="1" ht="13.5">
      <c r="B334" s="216"/>
      <c r="C334" s="217"/>
      <c r="D334" s="213" t="s">
        <v>154</v>
      </c>
      <c r="E334" s="218" t="s">
        <v>78</v>
      </c>
      <c r="F334" s="219" t="s">
        <v>636</v>
      </c>
      <c r="G334" s="217"/>
      <c r="H334" s="220">
        <v>23.37</v>
      </c>
      <c r="I334" s="221"/>
      <c r="J334" s="217"/>
      <c r="K334" s="217"/>
      <c r="L334" s="222"/>
      <c r="M334" s="223"/>
      <c r="N334" s="224"/>
      <c r="O334" s="224"/>
      <c r="P334" s="224"/>
      <c r="Q334" s="224"/>
      <c r="R334" s="224"/>
      <c r="S334" s="224"/>
      <c r="T334" s="225"/>
      <c r="AT334" s="226" t="s">
        <v>154</v>
      </c>
      <c r="AU334" s="226" t="s">
        <v>90</v>
      </c>
      <c r="AV334" s="12" t="s">
        <v>90</v>
      </c>
      <c r="AW334" s="12" t="s">
        <v>42</v>
      </c>
      <c r="AX334" s="12" t="s">
        <v>88</v>
      </c>
      <c r="AY334" s="226" t="s">
        <v>143</v>
      </c>
    </row>
    <row r="335" spans="2:65" s="1" customFormat="1" ht="25.5" customHeight="1">
      <c r="B335" s="41"/>
      <c r="C335" s="201" t="s">
        <v>637</v>
      </c>
      <c r="D335" s="201" t="s">
        <v>145</v>
      </c>
      <c r="E335" s="202" t="s">
        <v>638</v>
      </c>
      <c r="F335" s="203" t="s">
        <v>639</v>
      </c>
      <c r="G335" s="204" t="s">
        <v>162</v>
      </c>
      <c r="H335" s="205">
        <v>0.11</v>
      </c>
      <c r="I335" s="206"/>
      <c r="J335" s="207">
        <f>ROUND(I335*H335,2)</f>
        <v>0</v>
      </c>
      <c r="K335" s="203" t="s">
        <v>149</v>
      </c>
      <c r="L335" s="61"/>
      <c r="M335" s="208" t="s">
        <v>78</v>
      </c>
      <c r="N335" s="209" t="s">
        <v>50</v>
      </c>
      <c r="O335" s="42"/>
      <c r="P335" s="210">
        <f>O335*H335</f>
        <v>0</v>
      </c>
      <c r="Q335" s="210">
        <v>0</v>
      </c>
      <c r="R335" s="210">
        <f>Q335*H335</f>
        <v>0</v>
      </c>
      <c r="S335" s="210">
        <v>2.2000000000000002</v>
      </c>
      <c r="T335" s="211">
        <f>S335*H335</f>
        <v>0.24200000000000002</v>
      </c>
      <c r="AR335" s="23" t="s">
        <v>150</v>
      </c>
      <c r="AT335" s="23" t="s">
        <v>145</v>
      </c>
      <c r="AU335" s="23" t="s">
        <v>90</v>
      </c>
      <c r="AY335" s="23" t="s">
        <v>143</v>
      </c>
      <c r="BE335" s="212">
        <f>IF(N335="základní",J335,0)</f>
        <v>0</v>
      </c>
      <c r="BF335" s="212">
        <f>IF(N335="snížená",J335,0)</f>
        <v>0</v>
      </c>
      <c r="BG335" s="212">
        <f>IF(N335="zákl. přenesená",J335,0)</f>
        <v>0</v>
      </c>
      <c r="BH335" s="212">
        <f>IF(N335="sníž. přenesená",J335,0)</f>
        <v>0</v>
      </c>
      <c r="BI335" s="212">
        <f>IF(N335="nulová",J335,0)</f>
        <v>0</v>
      </c>
      <c r="BJ335" s="23" t="s">
        <v>88</v>
      </c>
      <c r="BK335" s="212">
        <f>ROUND(I335*H335,2)</f>
        <v>0</v>
      </c>
      <c r="BL335" s="23" t="s">
        <v>150</v>
      </c>
      <c r="BM335" s="23" t="s">
        <v>640</v>
      </c>
    </row>
    <row r="336" spans="2:65" s="1" customFormat="1" ht="135">
      <c r="B336" s="41"/>
      <c r="C336" s="63"/>
      <c r="D336" s="213" t="s">
        <v>152</v>
      </c>
      <c r="E336" s="63"/>
      <c r="F336" s="214" t="s">
        <v>635</v>
      </c>
      <c r="G336" s="63"/>
      <c r="H336" s="63"/>
      <c r="I336" s="172"/>
      <c r="J336" s="63"/>
      <c r="K336" s="63"/>
      <c r="L336" s="61"/>
      <c r="M336" s="215"/>
      <c r="N336" s="42"/>
      <c r="O336" s="42"/>
      <c r="P336" s="42"/>
      <c r="Q336" s="42"/>
      <c r="R336" s="42"/>
      <c r="S336" s="42"/>
      <c r="T336" s="78"/>
      <c r="AT336" s="23" t="s">
        <v>152</v>
      </c>
      <c r="AU336" s="23" t="s">
        <v>90</v>
      </c>
    </row>
    <row r="337" spans="2:65" s="12" customFormat="1" ht="13.5">
      <c r="B337" s="216"/>
      <c r="C337" s="217"/>
      <c r="D337" s="213" t="s">
        <v>154</v>
      </c>
      <c r="E337" s="218" t="s">
        <v>78</v>
      </c>
      <c r="F337" s="219" t="s">
        <v>641</v>
      </c>
      <c r="G337" s="217"/>
      <c r="H337" s="220">
        <v>0.11</v>
      </c>
      <c r="I337" s="221"/>
      <c r="J337" s="217"/>
      <c r="K337" s="217"/>
      <c r="L337" s="222"/>
      <c r="M337" s="223"/>
      <c r="N337" s="224"/>
      <c r="O337" s="224"/>
      <c r="P337" s="224"/>
      <c r="Q337" s="224"/>
      <c r="R337" s="224"/>
      <c r="S337" s="224"/>
      <c r="T337" s="225"/>
      <c r="AT337" s="226" t="s">
        <v>154</v>
      </c>
      <c r="AU337" s="226" t="s">
        <v>90</v>
      </c>
      <c r="AV337" s="12" t="s">
        <v>90</v>
      </c>
      <c r="AW337" s="12" t="s">
        <v>42</v>
      </c>
      <c r="AX337" s="12" t="s">
        <v>88</v>
      </c>
      <c r="AY337" s="226" t="s">
        <v>143</v>
      </c>
    </row>
    <row r="338" spans="2:65" s="11" customFormat="1" ht="29.85" customHeight="1">
      <c r="B338" s="185"/>
      <c r="C338" s="186"/>
      <c r="D338" s="187" t="s">
        <v>79</v>
      </c>
      <c r="E338" s="199" t="s">
        <v>238</v>
      </c>
      <c r="F338" s="199" t="s">
        <v>239</v>
      </c>
      <c r="G338" s="186"/>
      <c r="H338" s="186"/>
      <c r="I338" s="189"/>
      <c r="J338" s="200">
        <f>BK338</f>
        <v>0</v>
      </c>
      <c r="K338" s="186"/>
      <c r="L338" s="191"/>
      <c r="M338" s="192"/>
      <c r="N338" s="193"/>
      <c r="O338" s="193"/>
      <c r="P338" s="194">
        <f>SUM(P339:P345)</f>
        <v>0</v>
      </c>
      <c r="Q338" s="193"/>
      <c r="R338" s="194">
        <f>SUM(R339:R345)</f>
        <v>0</v>
      </c>
      <c r="S338" s="193"/>
      <c r="T338" s="195">
        <f>SUM(T339:T345)</f>
        <v>0</v>
      </c>
      <c r="AR338" s="196" t="s">
        <v>88</v>
      </c>
      <c r="AT338" s="197" t="s">
        <v>79</v>
      </c>
      <c r="AU338" s="197" t="s">
        <v>88</v>
      </c>
      <c r="AY338" s="196" t="s">
        <v>143</v>
      </c>
      <c r="BK338" s="198">
        <f>SUM(BK339:BK345)</f>
        <v>0</v>
      </c>
    </row>
    <row r="339" spans="2:65" s="1" customFormat="1" ht="25.5" customHeight="1">
      <c r="B339" s="41"/>
      <c r="C339" s="201" t="s">
        <v>642</v>
      </c>
      <c r="D339" s="201" t="s">
        <v>145</v>
      </c>
      <c r="E339" s="202" t="s">
        <v>241</v>
      </c>
      <c r="F339" s="203" t="s">
        <v>242</v>
      </c>
      <c r="G339" s="204" t="s">
        <v>181</v>
      </c>
      <c r="H339" s="205">
        <v>12235.665000000001</v>
      </c>
      <c r="I339" s="206"/>
      <c r="J339" s="207">
        <f>ROUND(I339*H339,2)</f>
        <v>0</v>
      </c>
      <c r="K339" s="203" t="s">
        <v>149</v>
      </c>
      <c r="L339" s="61"/>
      <c r="M339" s="208" t="s">
        <v>78</v>
      </c>
      <c r="N339" s="209" t="s">
        <v>50</v>
      </c>
      <c r="O339" s="42"/>
      <c r="P339" s="210">
        <f>O339*H339</f>
        <v>0</v>
      </c>
      <c r="Q339" s="210">
        <v>0</v>
      </c>
      <c r="R339" s="210">
        <f>Q339*H339</f>
        <v>0</v>
      </c>
      <c r="S339" s="210">
        <v>0</v>
      </c>
      <c r="T339" s="211">
        <f>S339*H339</f>
        <v>0</v>
      </c>
      <c r="AR339" s="23" t="s">
        <v>150</v>
      </c>
      <c r="AT339" s="23" t="s">
        <v>145</v>
      </c>
      <c r="AU339" s="23" t="s">
        <v>90</v>
      </c>
      <c r="AY339" s="23" t="s">
        <v>143</v>
      </c>
      <c r="BE339" s="212">
        <f>IF(N339="základní",J339,0)</f>
        <v>0</v>
      </c>
      <c r="BF339" s="212">
        <f>IF(N339="snížená",J339,0)</f>
        <v>0</v>
      </c>
      <c r="BG339" s="212">
        <f>IF(N339="zákl. přenesená",J339,0)</f>
        <v>0</v>
      </c>
      <c r="BH339" s="212">
        <f>IF(N339="sníž. přenesená",J339,0)</f>
        <v>0</v>
      </c>
      <c r="BI339" s="212">
        <f>IF(N339="nulová",J339,0)</f>
        <v>0</v>
      </c>
      <c r="BJ339" s="23" t="s">
        <v>88</v>
      </c>
      <c r="BK339" s="212">
        <f>ROUND(I339*H339,2)</f>
        <v>0</v>
      </c>
      <c r="BL339" s="23" t="s">
        <v>150</v>
      </c>
      <c r="BM339" s="23" t="s">
        <v>643</v>
      </c>
    </row>
    <row r="340" spans="2:65" s="1" customFormat="1" ht="94.5">
      <c r="B340" s="41"/>
      <c r="C340" s="63"/>
      <c r="D340" s="213" t="s">
        <v>152</v>
      </c>
      <c r="E340" s="63"/>
      <c r="F340" s="214" t="s">
        <v>244</v>
      </c>
      <c r="G340" s="63"/>
      <c r="H340" s="63"/>
      <c r="I340" s="172"/>
      <c r="J340" s="63"/>
      <c r="K340" s="63"/>
      <c r="L340" s="61"/>
      <c r="M340" s="215"/>
      <c r="N340" s="42"/>
      <c r="O340" s="42"/>
      <c r="P340" s="42"/>
      <c r="Q340" s="42"/>
      <c r="R340" s="42"/>
      <c r="S340" s="42"/>
      <c r="T340" s="78"/>
      <c r="AT340" s="23" t="s">
        <v>152</v>
      </c>
      <c r="AU340" s="23" t="s">
        <v>90</v>
      </c>
    </row>
    <row r="341" spans="2:65" s="1" customFormat="1" ht="25.5" customHeight="1">
      <c r="B341" s="41"/>
      <c r="C341" s="201" t="s">
        <v>644</v>
      </c>
      <c r="D341" s="201" t="s">
        <v>145</v>
      </c>
      <c r="E341" s="202" t="s">
        <v>246</v>
      </c>
      <c r="F341" s="203" t="s">
        <v>247</v>
      </c>
      <c r="G341" s="204" t="s">
        <v>181</v>
      </c>
      <c r="H341" s="205">
        <v>293655.96000000002</v>
      </c>
      <c r="I341" s="206"/>
      <c r="J341" s="207">
        <f>ROUND(I341*H341,2)</f>
        <v>0</v>
      </c>
      <c r="K341" s="203" t="s">
        <v>149</v>
      </c>
      <c r="L341" s="61"/>
      <c r="M341" s="208" t="s">
        <v>78</v>
      </c>
      <c r="N341" s="209" t="s">
        <v>50</v>
      </c>
      <c r="O341" s="42"/>
      <c r="P341" s="210">
        <f>O341*H341</f>
        <v>0</v>
      </c>
      <c r="Q341" s="210">
        <v>0</v>
      </c>
      <c r="R341" s="210">
        <f>Q341*H341</f>
        <v>0</v>
      </c>
      <c r="S341" s="210">
        <v>0</v>
      </c>
      <c r="T341" s="211">
        <f>S341*H341</f>
        <v>0</v>
      </c>
      <c r="AR341" s="23" t="s">
        <v>150</v>
      </c>
      <c r="AT341" s="23" t="s">
        <v>145</v>
      </c>
      <c r="AU341" s="23" t="s">
        <v>90</v>
      </c>
      <c r="AY341" s="23" t="s">
        <v>143</v>
      </c>
      <c r="BE341" s="212">
        <f>IF(N341="základní",J341,0)</f>
        <v>0</v>
      </c>
      <c r="BF341" s="212">
        <f>IF(N341="snížená",J341,0)</f>
        <v>0</v>
      </c>
      <c r="BG341" s="212">
        <f>IF(N341="zákl. přenesená",J341,0)</f>
        <v>0</v>
      </c>
      <c r="BH341" s="212">
        <f>IF(N341="sníž. přenesená",J341,0)</f>
        <v>0</v>
      </c>
      <c r="BI341" s="212">
        <f>IF(N341="nulová",J341,0)</f>
        <v>0</v>
      </c>
      <c r="BJ341" s="23" t="s">
        <v>88</v>
      </c>
      <c r="BK341" s="212">
        <f>ROUND(I341*H341,2)</f>
        <v>0</v>
      </c>
      <c r="BL341" s="23" t="s">
        <v>150</v>
      </c>
      <c r="BM341" s="23" t="s">
        <v>645</v>
      </c>
    </row>
    <row r="342" spans="2:65" s="1" customFormat="1" ht="94.5">
      <c r="B342" s="41"/>
      <c r="C342" s="63"/>
      <c r="D342" s="213" t="s">
        <v>152</v>
      </c>
      <c r="E342" s="63"/>
      <c r="F342" s="214" t="s">
        <v>244</v>
      </c>
      <c r="G342" s="63"/>
      <c r="H342" s="63"/>
      <c r="I342" s="172"/>
      <c r="J342" s="63"/>
      <c r="K342" s="63"/>
      <c r="L342" s="61"/>
      <c r="M342" s="215"/>
      <c r="N342" s="42"/>
      <c r="O342" s="42"/>
      <c r="P342" s="42"/>
      <c r="Q342" s="42"/>
      <c r="R342" s="42"/>
      <c r="S342" s="42"/>
      <c r="T342" s="78"/>
      <c r="AT342" s="23" t="s">
        <v>152</v>
      </c>
      <c r="AU342" s="23" t="s">
        <v>90</v>
      </c>
    </row>
    <row r="343" spans="2:65" s="12" customFormat="1" ht="13.5">
      <c r="B343" s="216"/>
      <c r="C343" s="217"/>
      <c r="D343" s="213" t="s">
        <v>154</v>
      </c>
      <c r="E343" s="217"/>
      <c r="F343" s="219" t="s">
        <v>646</v>
      </c>
      <c r="G343" s="217"/>
      <c r="H343" s="220">
        <v>293655.96000000002</v>
      </c>
      <c r="I343" s="221"/>
      <c r="J343" s="217"/>
      <c r="K343" s="217"/>
      <c r="L343" s="222"/>
      <c r="M343" s="223"/>
      <c r="N343" s="224"/>
      <c r="O343" s="224"/>
      <c r="P343" s="224"/>
      <c r="Q343" s="224"/>
      <c r="R343" s="224"/>
      <c r="S343" s="224"/>
      <c r="T343" s="225"/>
      <c r="AT343" s="226" t="s">
        <v>154</v>
      </c>
      <c r="AU343" s="226" t="s">
        <v>90</v>
      </c>
      <c r="AV343" s="12" t="s">
        <v>90</v>
      </c>
      <c r="AW343" s="12" t="s">
        <v>6</v>
      </c>
      <c r="AX343" s="12" t="s">
        <v>88</v>
      </c>
      <c r="AY343" s="226" t="s">
        <v>143</v>
      </c>
    </row>
    <row r="344" spans="2:65" s="1" customFormat="1" ht="25.5" customHeight="1">
      <c r="B344" s="41"/>
      <c r="C344" s="201" t="s">
        <v>647</v>
      </c>
      <c r="D344" s="201" t="s">
        <v>145</v>
      </c>
      <c r="E344" s="202" t="s">
        <v>251</v>
      </c>
      <c r="F344" s="203" t="s">
        <v>252</v>
      </c>
      <c r="G344" s="204" t="s">
        <v>181</v>
      </c>
      <c r="H344" s="205">
        <v>12235.665000000001</v>
      </c>
      <c r="I344" s="206"/>
      <c r="J344" s="207">
        <f>ROUND(I344*H344,2)</f>
        <v>0</v>
      </c>
      <c r="K344" s="203" t="s">
        <v>149</v>
      </c>
      <c r="L344" s="61"/>
      <c r="M344" s="208" t="s">
        <v>78</v>
      </c>
      <c r="N344" s="209" t="s">
        <v>50</v>
      </c>
      <c r="O344" s="42"/>
      <c r="P344" s="210">
        <f>O344*H344</f>
        <v>0</v>
      </c>
      <c r="Q344" s="210">
        <v>0</v>
      </c>
      <c r="R344" s="210">
        <f>Q344*H344</f>
        <v>0</v>
      </c>
      <c r="S344" s="210">
        <v>0</v>
      </c>
      <c r="T344" s="211">
        <f>S344*H344</f>
        <v>0</v>
      </c>
      <c r="AR344" s="23" t="s">
        <v>150</v>
      </c>
      <c r="AT344" s="23" t="s">
        <v>145</v>
      </c>
      <c r="AU344" s="23" t="s">
        <v>90</v>
      </c>
      <c r="AY344" s="23" t="s">
        <v>143</v>
      </c>
      <c r="BE344" s="212">
        <f>IF(N344="základní",J344,0)</f>
        <v>0</v>
      </c>
      <c r="BF344" s="212">
        <f>IF(N344="snížená",J344,0)</f>
        <v>0</v>
      </c>
      <c r="BG344" s="212">
        <f>IF(N344="zákl. přenesená",J344,0)</f>
        <v>0</v>
      </c>
      <c r="BH344" s="212">
        <f>IF(N344="sníž. přenesená",J344,0)</f>
        <v>0</v>
      </c>
      <c r="BI344" s="212">
        <f>IF(N344="nulová",J344,0)</f>
        <v>0</v>
      </c>
      <c r="BJ344" s="23" t="s">
        <v>88</v>
      </c>
      <c r="BK344" s="212">
        <f>ROUND(I344*H344,2)</f>
        <v>0</v>
      </c>
      <c r="BL344" s="23" t="s">
        <v>150</v>
      </c>
      <c r="BM344" s="23" t="s">
        <v>648</v>
      </c>
    </row>
    <row r="345" spans="2:65" s="1" customFormat="1" ht="67.5">
      <c r="B345" s="41"/>
      <c r="C345" s="63"/>
      <c r="D345" s="213" t="s">
        <v>152</v>
      </c>
      <c r="E345" s="63"/>
      <c r="F345" s="214" t="s">
        <v>254</v>
      </c>
      <c r="G345" s="63"/>
      <c r="H345" s="63"/>
      <c r="I345" s="172"/>
      <c r="J345" s="63"/>
      <c r="K345" s="63"/>
      <c r="L345" s="61"/>
      <c r="M345" s="215"/>
      <c r="N345" s="42"/>
      <c r="O345" s="42"/>
      <c r="P345" s="42"/>
      <c r="Q345" s="42"/>
      <c r="R345" s="42"/>
      <c r="S345" s="42"/>
      <c r="T345" s="78"/>
      <c r="AT345" s="23" t="s">
        <v>152</v>
      </c>
      <c r="AU345" s="23" t="s">
        <v>90</v>
      </c>
    </row>
    <row r="346" spans="2:65" s="11" customFormat="1" ht="37.35" customHeight="1">
      <c r="B346" s="185"/>
      <c r="C346" s="186"/>
      <c r="D346" s="187" t="s">
        <v>79</v>
      </c>
      <c r="E346" s="188" t="s">
        <v>649</v>
      </c>
      <c r="F346" s="188" t="s">
        <v>650</v>
      </c>
      <c r="G346" s="186"/>
      <c r="H346" s="186"/>
      <c r="I346" s="189"/>
      <c r="J346" s="190">
        <f>BK346</f>
        <v>0</v>
      </c>
      <c r="K346" s="186"/>
      <c r="L346" s="191"/>
      <c r="M346" s="192"/>
      <c r="N346" s="193"/>
      <c r="O346" s="193"/>
      <c r="P346" s="194">
        <f>P347</f>
        <v>0</v>
      </c>
      <c r="Q346" s="193"/>
      <c r="R346" s="194">
        <f>R347</f>
        <v>0</v>
      </c>
      <c r="S346" s="193"/>
      <c r="T346" s="195">
        <f>T347</f>
        <v>1.0857999999999999</v>
      </c>
      <c r="AR346" s="196" t="s">
        <v>90</v>
      </c>
      <c r="AT346" s="197" t="s">
        <v>79</v>
      </c>
      <c r="AU346" s="197" t="s">
        <v>80</v>
      </c>
      <c r="AY346" s="196" t="s">
        <v>143</v>
      </c>
      <c r="BK346" s="198">
        <f>BK347</f>
        <v>0</v>
      </c>
    </row>
    <row r="347" spans="2:65" s="11" customFormat="1" ht="19.899999999999999" customHeight="1">
      <c r="B347" s="185"/>
      <c r="C347" s="186"/>
      <c r="D347" s="187" t="s">
        <v>79</v>
      </c>
      <c r="E347" s="199" t="s">
        <v>651</v>
      </c>
      <c r="F347" s="199" t="s">
        <v>652</v>
      </c>
      <c r="G347" s="186"/>
      <c r="H347" s="186"/>
      <c r="I347" s="189"/>
      <c r="J347" s="200">
        <f>BK347</f>
        <v>0</v>
      </c>
      <c r="K347" s="186"/>
      <c r="L347" s="191"/>
      <c r="M347" s="192"/>
      <c r="N347" s="193"/>
      <c r="O347" s="193"/>
      <c r="P347" s="194">
        <f>SUM(P348:P349)</f>
        <v>0</v>
      </c>
      <c r="Q347" s="193"/>
      <c r="R347" s="194">
        <f>SUM(R348:R349)</f>
        <v>0</v>
      </c>
      <c r="S347" s="193"/>
      <c r="T347" s="195">
        <f>SUM(T348:T349)</f>
        <v>1.0857999999999999</v>
      </c>
      <c r="AR347" s="196" t="s">
        <v>90</v>
      </c>
      <c r="AT347" s="197" t="s">
        <v>79</v>
      </c>
      <c r="AU347" s="197" t="s">
        <v>88</v>
      </c>
      <c r="AY347" s="196" t="s">
        <v>143</v>
      </c>
      <c r="BK347" s="198">
        <f>SUM(BK348:BK349)</f>
        <v>0</v>
      </c>
    </row>
    <row r="348" spans="2:65" s="1" customFormat="1" ht="16.5" customHeight="1">
      <c r="B348" s="41"/>
      <c r="C348" s="201" t="s">
        <v>653</v>
      </c>
      <c r="D348" s="201" t="s">
        <v>145</v>
      </c>
      <c r="E348" s="202" t="s">
        <v>654</v>
      </c>
      <c r="F348" s="203" t="s">
        <v>655</v>
      </c>
      <c r="G348" s="204" t="s">
        <v>148</v>
      </c>
      <c r="H348" s="205">
        <v>24.4</v>
      </c>
      <c r="I348" s="206"/>
      <c r="J348" s="207">
        <f>ROUND(I348*H348,2)</f>
        <v>0</v>
      </c>
      <c r="K348" s="203" t="s">
        <v>149</v>
      </c>
      <c r="L348" s="61"/>
      <c r="M348" s="208" t="s">
        <v>78</v>
      </c>
      <c r="N348" s="209" t="s">
        <v>50</v>
      </c>
      <c r="O348" s="42"/>
      <c r="P348" s="210">
        <f>O348*H348</f>
        <v>0</v>
      </c>
      <c r="Q348" s="210">
        <v>0</v>
      </c>
      <c r="R348" s="210">
        <f>Q348*H348</f>
        <v>0</v>
      </c>
      <c r="S348" s="210">
        <v>4.4499999999999998E-2</v>
      </c>
      <c r="T348" s="211">
        <f>S348*H348</f>
        <v>1.0857999999999999</v>
      </c>
      <c r="AR348" s="23" t="s">
        <v>233</v>
      </c>
      <c r="AT348" s="23" t="s">
        <v>145</v>
      </c>
      <c r="AU348" s="23" t="s">
        <v>90</v>
      </c>
      <c r="AY348" s="23" t="s">
        <v>143</v>
      </c>
      <c r="BE348" s="212">
        <f>IF(N348="základní",J348,0)</f>
        <v>0</v>
      </c>
      <c r="BF348" s="212">
        <f>IF(N348="snížená",J348,0)</f>
        <v>0</v>
      </c>
      <c r="BG348" s="212">
        <f>IF(N348="zákl. přenesená",J348,0)</f>
        <v>0</v>
      </c>
      <c r="BH348" s="212">
        <f>IF(N348="sníž. přenesená",J348,0)</f>
        <v>0</v>
      </c>
      <c r="BI348" s="212">
        <f>IF(N348="nulová",J348,0)</f>
        <v>0</v>
      </c>
      <c r="BJ348" s="23" t="s">
        <v>88</v>
      </c>
      <c r="BK348" s="212">
        <f>ROUND(I348*H348,2)</f>
        <v>0</v>
      </c>
      <c r="BL348" s="23" t="s">
        <v>233</v>
      </c>
      <c r="BM348" s="23" t="s">
        <v>656</v>
      </c>
    </row>
    <row r="349" spans="2:65" s="12" customFormat="1" ht="13.5">
      <c r="B349" s="216"/>
      <c r="C349" s="217"/>
      <c r="D349" s="213" t="s">
        <v>154</v>
      </c>
      <c r="E349" s="218" t="s">
        <v>78</v>
      </c>
      <c r="F349" s="219" t="s">
        <v>657</v>
      </c>
      <c r="G349" s="217"/>
      <c r="H349" s="220">
        <v>24.4</v>
      </c>
      <c r="I349" s="221"/>
      <c r="J349" s="217"/>
      <c r="K349" s="217"/>
      <c r="L349" s="222"/>
      <c r="M349" s="261"/>
      <c r="N349" s="262"/>
      <c r="O349" s="262"/>
      <c r="P349" s="262"/>
      <c r="Q349" s="262"/>
      <c r="R349" s="262"/>
      <c r="S349" s="262"/>
      <c r="T349" s="263"/>
      <c r="AT349" s="226" t="s">
        <v>154</v>
      </c>
      <c r="AU349" s="226" t="s">
        <v>90</v>
      </c>
      <c r="AV349" s="12" t="s">
        <v>90</v>
      </c>
      <c r="AW349" s="12" t="s">
        <v>42</v>
      </c>
      <c r="AX349" s="12" t="s">
        <v>88</v>
      </c>
      <c r="AY349" s="226" t="s">
        <v>143</v>
      </c>
    </row>
    <row r="350" spans="2:65" s="1" customFormat="1" ht="6.95" customHeight="1">
      <c r="B350" s="56"/>
      <c r="C350" s="57"/>
      <c r="D350" s="57"/>
      <c r="E350" s="57"/>
      <c r="F350" s="57"/>
      <c r="G350" s="57"/>
      <c r="H350" s="57"/>
      <c r="I350" s="148"/>
      <c r="J350" s="57"/>
      <c r="K350" s="57"/>
      <c r="L350" s="61"/>
    </row>
  </sheetData>
  <sheetProtection algorithmName="SHA-512" hashValue="bP/xEPirKhImSSUNI9Jgp21Xe9+AaprQDR7cCW036lHTyvVBMEWefNzg7k5VelUnJMubvrXgMal4t7YDyw1UGA==" saltValue="yeyWt8hFt6tV1OMj2Z81HyAhGswWw6CDWqGMiRBwlHBez/c+XuBeiM7TVUNyRWVnN9cilG2lIQOYqy8zlJha7Q==" spinCount="100000" sheet="1" objects="1" scenarios="1" formatColumns="0" formatRows="0" autoFilter="0"/>
  <autoFilter ref="C83:K349"/>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57"/>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21"/>
      <c r="C1" s="121"/>
      <c r="D1" s="122" t="s">
        <v>1</v>
      </c>
      <c r="E1" s="121"/>
      <c r="F1" s="123" t="s">
        <v>110</v>
      </c>
      <c r="G1" s="321" t="s">
        <v>111</v>
      </c>
      <c r="H1" s="321"/>
      <c r="I1" s="124"/>
      <c r="J1" s="123" t="s">
        <v>112</v>
      </c>
      <c r="K1" s="122" t="s">
        <v>113</v>
      </c>
      <c r="L1" s="123" t="s">
        <v>114</v>
      </c>
      <c r="M1" s="123"/>
      <c r="N1" s="123"/>
      <c r="O1" s="123"/>
      <c r="P1" s="123"/>
      <c r="Q1" s="123"/>
      <c r="R1" s="123"/>
      <c r="S1" s="123"/>
      <c r="T1" s="12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12"/>
      <c r="M2" s="312"/>
      <c r="N2" s="312"/>
      <c r="O2" s="312"/>
      <c r="P2" s="312"/>
      <c r="Q2" s="312"/>
      <c r="R2" s="312"/>
      <c r="S2" s="312"/>
      <c r="T2" s="312"/>
      <c r="U2" s="312"/>
      <c r="V2" s="312"/>
      <c r="AT2" s="23" t="s">
        <v>98</v>
      </c>
    </row>
    <row r="3" spans="1:70" ht="6.95" customHeight="1">
      <c r="B3" s="24"/>
      <c r="C3" s="25"/>
      <c r="D3" s="25"/>
      <c r="E3" s="25"/>
      <c r="F3" s="25"/>
      <c r="G3" s="25"/>
      <c r="H3" s="25"/>
      <c r="I3" s="125"/>
      <c r="J3" s="25"/>
      <c r="K3" s="26"/>
      <c r="AT3" s="23" t="s">
        <v>90</v>
      </c>
    </row>
    <row r="4" spans="1:70" ht="36.950000000000003" customHeight="1">
      <c r="B4" s="27"/>
      <c r="C4" s="28"/>
      <c r="D4" s="29" t="s">
        <v>115</v>
      </c>
      <c r="E4" s="28"/>
      <c r="F4" s="28"/>
      <c r="G4" s="28"/>
      <c r="H4" s="28"/>
      <c r="I4" s="126"/>
      <c r="J4" s="28"/>
      <c r="K4" s="30"/>
      <c r="M4" s="31" t="s">
        <v>12</v>
      </c>
      <c r="AT4" s="23" t="s">
        <v>6</v>
      </c>
    </row>
    <row r="5" spans="1:70" ht="6.95" customHeight="1">
      <c r="B5" s="27"/>
      <c r="C5" s="28"/>
      <c r="D5" s="28"/>
      <c r="E5" s="28"/>
      <c r="F5" s="28"/>
      <c r="G5" s="28"/>
      <c r="H5" s="28"/>
      <c r="I5" s="126"/>
      <c r="J5" s="28"/>
      <c r="K5" s="30"/>
    </row>
    <row r="6" spans="1:70" ht="15">
      <c r="B6" s="27"/>
      <c r="C6" s="28"/>
      <c r="D6" s="36" t="s">
        <v>18</v>
      </c>
      <c r="E6" s="28"/>
      <c r="F6" s="28"/>
      <c r="G6" s="28"/>
      <c r="H6" s="28"/>
      <c r="I6" s="126"/>
      <c r="J6" s="28"/>
      <c r="K6" s="30"/>
    </row>
    <row r="7" spans="1:70" ht="16.5" customHeight="1">
      <c r="B7" s="27"/>
      <c r="C7" s="28"/>
      <c r="D7" s="28"/>
      <c r="E7" s="313" t="str">
        <f>'Rekapitulace stavby'!K6</f>
        <v>II/124 Hostišov Jiřetice Hranice Okresu</v>
      </c>
      <c r="F7" s="314"/>
      <c r="G7" s="314"/>
      <c r="H7" s="314"/>
      <c r="I7" s="126"/>
      <c r="J7" s="28"/>
      <c r="K7" s="30"/>
    </row>
    <row r="8" spans="1:70" ht="15">
      <c r="B8" s="27"/>
      <c r="C8" s="28"/>
      <c r="D8" s="36" t="s">
        <v>116</v>
      </c>
      <c r="E8" s="28"/>
      <c r="F8" s="28"/>
      <c r="G8" s="28"/>
      <c r="H8" s="28"/>
      <c r="I8" s="126"/>
      <c r="J8" s="28"/>
      <c r="K8" s="30"/>
    </row>
    <row r="9" spans="1:70" s="1" customFormat="1" ht="16.5" customHeight="1">
      <c r="B9" s="41"/>
      <c r="C9" s="42"/>
      <c r="D9" s="42"/>
      <c r="E9" s="313" t="s">
        <v>259</v>
      </c>
      <c r="F9" s="316"/>
      <c r="G9" s="316"/>
      <c r="H9" s="316"/>
      <c r="I9" s="127"/>
      <c r="J9" s="42"/>
      <c r="K9" s="45"/>
    </row>
    <row r="10" spans="1:70" s="1" customFormat="1" ht="15">
      <c r="B10" s="41"/>
      <c r="C10" s="42"/>
      <c r="D10" s="36" t="s">
        <v>658</v>
      </c>
      <c r="E10" s="42"/>
      <c r="F10" s="42"/>
      <c r="G10" s="42"/>
      <c r="H10" s="42"/>
      <c r="I10" s="127"/>
      <c r="J10" s="42"/>
      <c r="K10" s="45"/>
    </row>
    <row r="11" spans="1:70" s="1" customFormat="1" ht="36.950000000000003" customHeight="1">
      <c r="B11" s="41"/>
      <c r="C11" s="42"/>
      <c r="D11" s="42"/>
      <c r="E11" s="315" t="s">
        <v>659</v>
      </c>
      <c r="F11" s="316"/>
      <c r="G11" s="316"/>
      <c r="H11" s="316"/>
      <c r="I11" s="127"/>
      <c r="J11" s="42"/>
      <c r="K11" s="45"/>
    </row>
    <row r="12" spans="1:70" s="1" customFormat="1" ht="13.5">
      <c r="B12" s="41"/>
      <c r="C12" s="42"/>
      <c r="D12" s="42"/>
      <c r="E12" s="42"/>
      <c r="F12" s="42"/>
      <c r="G12" s="42"/>
      <c r="H12" s="42"/>
      <c r="I12" s="127"/>
      <c r="J12" s="42"/>
      <c r="K12" s="45"/>
    </row>
    <row r="13" spans="1:70" s="1" customFormat="1" ht="14.45" customHeight="1">
      <c r="B13" s="41"/>
      <c r="C13" s="42"/>
      <c r="D13" s="36" t="s">
        <v>20</v>
      </c>
      <c r="E13" s="42"/>
      <c r="F13" s="34" t="s">
        <v>21</v>
      </c>
      <c r="G13" s="42"/>
      <c r="H13" s="42"/>
      <c r="I13" s="128" t="s">
        <v>22</v>
      </c>
      <c r="J13" s="34" t="s">
        <v>78</v>
      </c>
      <c r="K13" s="45"/>
    </row>
    <row r="14" spans="1:70" s="1" customFormat="1" ht="14.45" customHeight="1">
      <c r="B14" s="41"/>
      <c r="C14" s="42"/>
      <c r="D14" s="36" t="s">
        <v>24</v>
      </c>
      <c r="E14" s="42"/>
      <c r="F14" s="34" t="s">
        <v>25</v>
      </c>
      <c r="G14" s="42"/>
      <c r="H14" s="42"/>
      <c r="I14" s="128" t="s">
        <v>26</v>
      </c>
      <c r="J14" s="129" t="str">
        <f>'Rekapitulace stavby'!AN8</f>
        <v>27.10.2017</v>
      </c>
      <c r="K14" s="45"/>
    </row>
    <row r="15" spans="1:70" s="1" customFormat="1" ht="10.9" customHeight="1">
      <c r="B15" s="41"/>
      <c r="C15" s="42"/>
      <c r="D15" s="42"/>
      <c r="E15" s="42"/>
      <c r="F15" s="42"/>
      <c r="G15" s="42"/>
      <c r="H15" s="42"/>
      <c r="I15" s="127"/>
      <c r="J15" s="42"/>
      <c r="K15" s="45"/>
    </row>
    <row r="16" spans="1:70" s="1" customFormat="1" ht="14.45" customHeight="1">
      <c r="B16" s="41"/>
      <c r="C16" s="42"/>
      <c r="D16" s="36" t="s">
        <v>30</v>
      </c>
      <c r="E16" s="42"/>
      <c r="F16" s="42"/>
      <c r="G16" s="42"/>
      <c r="H16" s="42"/>
      <c r="I16" s="128" t="s">
        <v>31</v>
      </c>
      <c r="J16" s="34" t="s">
        <v>32</v>
      </c>
      <c r="K16" s="45"/>
    </row>
    <row r="17" spans="2:11" s="1" customFormat="1" ht="18" customHeight="1">
      <c r="B17" s="41"/>
      <c r="C17" s="42"/>
      <c r="D17" s="42"/>
      <c r="E17" s="34" t="s">
        <v>33</v>
      </c>
      <c r="F17" s="42"/>
      <c r="G17" s="42"/>
      <c r="H17" s="42"/>
      <c r="I17" s="128" t="s">
        <v>34</v>
      </c>
      <c r="J17" s="34" t="s">
        <v>35</v>
      </c>
      <c r="K17" s="45"/>
    </row>
    <row r="18" spans="2:11" s="1" customFormat="1" ht="6.95" customHeight="1">
      <c r="B18" s="41"/>
      <c r="C18" s="42"/>
      <c r="D18" s="42"/>
      <c r="E18" s="42"/>
      <c r="F18" s="42"/>
      <c r="G18" s="42"/>
      <c r="H18" s="42"/>
      <c r="I18" s="127"/>
      <c r="J18" s="42"/>
      <c r="K18" s="45"/>
    </row>
    <row r="19" spans="2:11" s="1" customFormat="1" ht="14.45" customHeight="1">
      <c r="B19" s="41"/>
      <c r="C19" s="42"/>
      <c r="D19" s="36" t="s">
        <v>36</v>
      </c>
      <c r="E19" s="42"/>
      <c r="F19" s="42"/>
      <c r="G19" s="42"/>
      <c r="H19" s="42"/>
      <c r="I19" s="128" t="s">
        <v>31</v>
      </c>
      <c r="J19" s="34" t="str">
        <f>IF('Rekapitulace stavby'!AN13="Vyplň údaj","",IF('Rekapitulace stavby'!AN13="","",'Rekapitulace stavby'!AN13))</f>
        <v/>
      </c>
      <c r="K19" s="45"/>
    </row>
    <row r="20" spans="2:11" s="1" customFormat="1" ht="18" customHeight="1">
      <c r="B20" s="41"/>
      <c r="C20" s="42"/>
      <c r="D20" s="42"/>
      <c r="E20" s="34" t="str">
        <f>IF('Rekapitulace stavby'!E14="Vyplň údaj","",IF('Rekapitulace stavby'!E14="","",'Rekapitulace stavby'!E14))</f>
        <v/>
      </c>
      <c r="F20" s="42"/>
      <c r="G20" s="42"/>
      <c r="H20" s="42"/>
      <c r="I20" s="128" t="s">
        <v>34</v>
      </c>
      <c r="J20" s="34" t="str">
        <f>IF('Rekapitulace stavby'!AN14="Vyplň údaj","",IF('Rekapitulace stavby'!AN14="","",'Rekapitulace stavby'!AN14))</f>
        <v/>
      </c>
      <c r="K20" s="45"/>
    </row>
    <row r="21" spans="2:11" s="1" customFormat="1" ht="6.95" customHeight="1">
      <c r="B21" s="41"/>
      <c r="C21" s="42"/>
      <c r="D21" s="42"/>
      <c r="E21" s="42"/>
      <c r="F21" s="42"/>
      <c r="G21" s="42"/>
      <c r="H21" s="42"/>
      <c r="I21" s="127"/>
      <c r="J21" s="42"/>
      <c r="K21" s="45"/>
    </row>
    <row r="22" spans="2:11" s="1" customFormat="1" ht="14.45" customHeight="1">
      <c r="B22" s="41"/>
      <c r="C22" s="42"/>
      <c r="D22" s="36" t="s">
        <v>38</v>
      </c>
      <c r="E22" s="42"/>
      <c r="F22" s="42"/>
      <c r="G22" s="42"/>
      <c r="H22" s="42"/>
      <c r="I22" s="128" t="s">
        <v>31</v>
      </c>
      <c r="J22" s="34" t="s">
        <v>39</v>
      </c>
      <c r="K22" s="45"/>
    </row>
    <row r="23" spans="2:11" s="1" customFormat="1" ht="18" customHeight="1">
      <c r="B23" s="41"/>
      <c r="C23" s="42"/>
      <c r="D23" s="42"/>
      <c r="E23" s="34" t="s">
        <v>40</v>
      </c>
      <c r="F23" s="42"/>
      <c r="G23" s="42"/>
      <c r="H23" s="42"/>
      <c r="I23" s="128" t="s">
        <v>34</v>
      </c>
      <c r="J23" s="34" t="s">
        <v>41</v>
      </c>
      <c r="K23" s="45"/>
    </row>
    <row r="24" spans="2:11" s="1" customFormat="1" ht="6.95" customHeight="1">
      <c r="B24" s="41"/>
      <c r="C24" s="42"/>
      <c r="D24" s="42"/>
      <c r="E24" s="42"/>
      <c r="F24" s="42"/>
      <c r="G24" s="42"/>
      <c r="H24" s="42"/>
      <c r="I24" s="127"/>
      <c r="J24" s="42"/>
      <c r="K24" s="45"/>
    </row>
    <row r="25" spans="2:11" s="1" customFormat="1" ht="14.45" customHeight="1">
      <c r="B25" s="41"/>
      <c r="C25" s="42"/>
      <c r="D25" s="36" t="s">
        <v>43</v>
      </c>
      <c r="E25" s="42"/>
      <c r="F25" s="42"/>
      <c r="G25" s="42"/>
      <c r="H25" s="42"/>
      <c r="I25" s="127"/>
      <c r="J25" s="42"/>
      <c r="K25" s="45"/>
    </row>
    <row r="26" spans="2:11" s="7" customFormat="1" ht="71.25" customHeight="1">
      <c r="B26" s="130"/>
      <c r="C26" s="131"/>
      <c r="D26" s="131"/>
      <c r="E26" s="278" t="s">
        <v>44</v>
      </c>
      <c r="F26" s="278"/>
      <c r="G26" s="278"/>
      <c r="H26" s="278"/>
      <c r="I26" s="132"/>
      <c r="J26" s="131"/>
      <c r="K26" s="133"/>
    </row>
    <row r="27" spans="2:11" s="1" customFormat="1" ht="6.95" customHeight="1">
      <c r="B27" s="41"/>
      <c r="C27" s="42"/>
      <c r="D27" s="42"/>
      <c r="E27" s="42"/>
      <c r="F27" s="42"/>
      <c r="G27" s="42"/>
      <c r="H27" s="42"/>
      <c r="I27" s="127"/>
      <c r="J27" s="42"/>
      <c r="K27" s="45"/>
    </row>
    <row r="28" spans="2:11" s="1" customFormat="1" ht="6.95" customHeight="1">
      <c r="B28" s="41"/>
      <c r="C28" s="42"/>
      <c r="D28" s="85"/>
      <c r="E28" s="85"/>
      <c r="F28" s="85"/>
      <c r="G28" s="85"/>
      <c r="H28" s="85"/>
      <c r="I28" s="134"/>
      <c r="J28" s="85"/>
      <c r="K28" s="135"/>
    </row>
    <row r="29" spans="2:11" s="1" customFormat="1" ht="25.35" customHeight="1">
      <c r="B29" s="41"/>
      <c r="C29" s="42"/>
      <c r="D29" s="136" t="s">
        <v>45</v>
      </c>
      <c r="E29" s="42"/>
      <c r="F29" s="42"/>
      <c r="G29" s="42"/>
      <c r="H29" s="42"/>
      <c r="I29" s="127"/>
      <c r="J29" s="137">
        <f>ROUND(J88,2)</f>
        <v>0</v>
      </c>
      <c r="K29" s="45"/>
    </row>
    <row r="30" spans="2:11" s="1" customFormat="1" ht="6.95" customHeight="1">
      <c r="B30" s="41"/>
      <c r="C30" s="42"/>
      <c r="D30" s="85"/>
      <c r="E30" s="85"/>
      <c r="F30" s="85"/>
      <c r="G30" s="85"/>
      <c r="H30" s="85"/>
      <c r="I30" s="134"/>
      <c r="J30" s="85"/>
      <c r="K30" s="135"/>
    </row>
    <row r="31" spans="2:11" s="1" customFormat="1" ht="14.45" customHeight="1">
      <c r="B31" s="41"/>
      <c r="C31" s="42"/>
      <c r="D31" s="42"/>
      <c r="E31" s="42"/>
      <c r="F31" s="46" t="s">
        <v>47</v>
      </c>
      <c r="G31" s="42"/>
      <c r="H31" s="42"/>
      <c r="I31" s="138" t="s">
        <v>46</v>
      </c>
      <c r="J31" s="46" t="s">
        <v>48</v>
      </c>
      <c r="K31" s="45"/>
    </row>
    <row r="32" spans="2:11" s="1" customFormat="1" ht="14.45" customHeight="1">
      <c r="B32" s="41"/>
      <c r="C32" s="42"/>
      <c r="D32" s="49" t="s">
        <v>49</v>
      </c>
      <c r="E32" s="49" t="s">
        <v>50</v>
      </c>
      <c r="F32" s="139">
        <f>ROUND(SUM(BE88:BE156), 2)</f>
        <v>0</v>
      </c>
      <c r="G32" s="42"/>
      <c r="H32" s="42"/>
      <c r="I32" s="140">
        <v>0.21</v>
      </c>
      <c r="J32" s="139">
        <f>ROUND(ROUND((SUM(BE88:BE156)), 2)*I32, 2)</f>
        <v>0</v>
      </c>
      <c r="K32" s="45"/>
    </row>
    <row r="33" spans="2:11" s="1" customFormat="1" ht="14.45" customHeight="1">
      <c r="B33" s="41"/>
      <c r="C33" s="42"/>
      <c r="D33" s="42"/>
      <c r="E33" s="49" t="s">
        <v>51</v>
      </c>
      <c r="F33" s="139">
        <f>ROUND(SUM(BF88:BF156), 2)</f>
        <v>0</v>
      </c>
      <c r="G33" s="42"/>
      <c r="H33" s="42"/>
      <c r="I33" s="140">
        <v>0.15</v>
      </c>
      <c r="J33" s="139">
        <f>ROUND(ROUND((SUM(BF88:BF156)), 2)*I33, 2)</f>
        <v>0</v>
      </c>
      <c r="K33" s="45"/>
    </row>
    <row r="34" spans="2:11" s="1" customFormat="1" ht="14.45" hidden="1" customHeight="1">
      <c r="B34" s="41"/>
      <c r="C34" s="42"/>
      <c r="D34" s="42"/>
      <c r="E34" s="49" t="s">
        <v>52</v>
      </c>
      <c r="F34" s="139">
        <f>ROUND(SUM(BG88:BG156), 2)</f>
        <v>0</v>
      </c>
      <c r="G34" s="42"/>
      <c r="H34" s="42"/>
      <c r="I34" s="140">
        <v>0.21</v>
      </c>
      <c r="J34" s="139">
        <v>0</v>
      </c>
      <c r="K34" s="45"/>
    </row>
    <row r="35" spans="2:11" s="1" customFormat="1" ht="14.45" hidden="1" customHeight="1">
      <c r="B35" s="41"/>
      <c r="C35" s="42"/>
      <c r="D35" s="42"/>
      <c r="E35" s="49" t="s">
        <v>53</v>
      </c>
      <c r="F35" s="139">
        <f>ROUND(SUM(BH88:BH156), 2)</f>
        <v>0</v>
      </c>
      <c r="G35" s="42"/>
      <c r="H35" s="42"/>
      <c r="I35" s="140">
        <v>0.15</v>
      </c>
      <c r="J35" s="139">
        <v>0</v>
      </c>
      <c r="K35" s="45"/>
    </row>
    <row r="36" spans="2:11" s="1" customFormat="1" ht="14.45" hidden="1" customHeight="1">
      <c r="B36" s="41"/>
      <c r="C36" s="42"/>
      <c r="D36" s="42"/>
      <c r="E36" s="49" t="s">
        <v>54</v>
      </c>
      <c r="F36" s="139">
        <f>ROUND(SUM(BI88:BI156), 2)</f>
        <v>0</v>
      </c>
      <c r="G36" s="42"/>
      <c r="H36" s="42"/>
      <c r="I36" s="140">
        <v>0</v>
      </c>
      <c r="J36" s="139">
        <v>0</v>
      </c>
      <c r="K36" s="45"/>
    </row>
    <row r="37" spans="2:11" s="1" customFormat="1" ht="6.95" customHeight="1">
      <c r="B37" s="41"/>
      <c r="C37" s="42"/>
      <c r="D37" s="42"/>
      <c r="E37" s="42"/>
      <c r="F37" s="42"/>
      <c r="G37" s="42"/>
      <c r="H37" s="42"/>
      <c r="I37" s="127"/>
      <c r="J37" s="42"/>
      <c r="K37" s="45"/>
    </row>
    <row r="38" spans="2:11" s="1" customFormat="1" ht="25.35" customHeight="1">
      <c r="B38" s="41"/>
      <c r="C38" s="141"/>
      <c r="D38" s="142" t="s">
        <v>55</v>
      </c>
      <c r="E38" s="79"/>
      <c r="F38" s="79"/>
      <c r="G38" s="143" t="s">
        <v>56</v>
      </c>
      <c r="H38" s="144" t="s">
        <v>57</v>
      </c>
      <c r="I38" s="145"/>
      <c r="J38" s="146">
        <f>SUM(J29:J36)</f>
        <v>0</v>
      </c>
      <c r="K38" s="147"/>
    </row>
    <row r="39" spans="2:11" s="1" customFormat="1" ht="14.45" customHeight="1">
      <c r="B39" s="56"/>
      <c r="C39" s="57"/>
      <c r="D39" s="57"/>
      <c r="E39" s="57"/>
      <c r="F39" s="57"/>
      <c r="G39" s="57"/>
      <c r="H39" s="57"/>
      <c r="I39" s="148"/>
      <c r="J39" s="57"/>
      <c r="K39" s="58"/>
    </row>
    <row r="43" spans="2:11" s="1" customFormat="1" ht="6.95" customHeight="1">
      <c r="B43" s="149"/>
      <c r="C43" s="150"/>
      <c r="D43" s="150"/>
      <c r="E43" s="150"/>
      <c r="F43" s="150"/>
      <c r="G43" s="150"/>
      <c r="H43" s="150"/>
      <c r="I43" s="151"/>
      <c r="J43" s="150"/>
      <c r="K43" s="152"/>
    </row>
    <row r="44" spans="2:11" s="1" customFormat="1" ht="36.950000000000003" customHeight="1">
      <c r="B44" s="41"/>
      <c r="C44" s="29" t="s">
        <v>118</v>
      </c>
      <c r="D44" s="42"/>
      <c r="E44" s="42"/>
      <c r="F44" s="42"/>
      <c r="G44" s="42"/>
      <c r="H44" s="42"/>
      <c r="I44" s="127"/>
      <c r="J44" s="42"/>
      <c r="K44" s="45"/>
    </row>
    <row r="45" spans="2:11" s="1" customFormat="1" ht="6.95" customHeight="1">
      <c r="B45" s="41"/>
      <c r="C45" s="42"/>
      <c r="D45" s="42"/>
      <c r="E45" s="42"/>
      <c r="F45" s="42"/>
      <c r="G45" s="42"/>
      <c r="H45" s="42"/>
      <c r="I45" s="127"/>
      <c r="J45" s="42"/>
      <c r="K45" s="45"/>
    </row>
    <row r="46" spans="2:11" s="1" customFormat="1" ht="14.45" customHeight="1">
      <c r="B46" s="41"/>
      <c r="C46" s="36" t="s">
        <v>18</v>
      </c>
      <c r="D46" s="42"/>
      <c r="E46" s="42"/>
      <c r="F46" s="42"/>
      <c r="G46" s="42"/>
      <c r="H46" s="42"/>
      <c r="I46" s="127"/>
      <c r="J46" s="42"/>
      <c r="K46" s="45"/>
    </row>
    <row r="47" spans="2:11" s="1" customFormat="1" ht="16.5" customHeight="1">
      <c r="B47" s="41"/>
      <c r="C47" s="42"/>
      <c r="D47" s="42"/>
      <c r="E47" s="313" t="str">
        <f>E7</f>
        <v>II/124 Hostišov Jiřetice Hranice Okresu</v>
      </c>
      <c r="F47" s="314"/>
      <c r="G47" s="314"/>
      <c r="H47" s="314"/>
      <c r="I47" s="127"/>
      <c r="J47" s="42"/>
      <c r="K47" s="45"/>
    </row>
    <row r="48" spans="2:11" ht="15">
      <c r="B48" s="27"/>
      <c r="C48" s="36" t="s">
        <v>116</v>
      </c>
      <c r="D48" s="28"/>
      <c r="E48" s="28"/>
      <c r="F48" s="28"/>
      <c r="G48" s="28"/>
      <c r="H48" s="28"/>
      <c r="I48" s="126"/>
      <c r="J48" s="28"/>
      <c r="K48" s="30"/>
    </row>
    <row r="49" spans="2:47" s="1" customFormat="1" ht="16.5" customHeight="1">
      <c r="B49" s="41"/>
      <c r="C49" s="42"/>
      <c r="D49" s="42"/>
      <c r="E49" s="313" t="s">
        <v>259</v>
      </c>
      <c r="F49" s="316"/>
      <c r="G49" s="316"/>
      <c r="H49" s="316"/>
      <c r="I49" s="127"/>
      <c r="J49" s="42"/>
      <c r="K49" s="45"/>
    </row>
    <row r="50" spans="2:47" s="1" customFormat="1" ht="14.45" customHeight="1">
      <c r="B50" s="41"/>
      <c r="C50" s="36" t="s">
        <v>658</v>
      </c>
      <c r="D50" s="42"/>
      <c r="E50" s="42"/>
      <c r="F50" s="42"/>
      <c r="G50" s="42"/>
      <c r="H50" s="42"/>
      <c r="I50" s="127"/>
      <c r="J50" s="42"/>
      <c r="K50" s="45"/>
    </row>
    <row r="51" spans="2:47" s="1" customFormat="1" ht="17.25" customHeight="1">
      <c r="B51" s="41"/>
      <c r="C51" s="42"/>
      <c r="D51" s="42"/>
      <c r="E51" s="315" t="str">
        <f>E11</f>
        <v>SO 101.1 - Propustky</v>
      </c>
      <c r="F51" s="316"/>
      <c r="G51" s="316"/>
      <c r="H51" s="316"/>
      <c r="I51" s="127"/>
      <c r="J51" s="42"/>
      <c r="K51" s="45"/>
    </row>
    <row r="52" spans="2:47" s="1" customFormat="1" ht="6.95" customHeight="1">
      <c r="B52" s="41"/>
      <c r="C52" s="42"/>
      <c r="D52" s="42"/>
      <c r="E52" s="42"/>
      <c r="F52" s="42"/>
      <c r="G52" s="42"/>
      <c r="H52" s="42"/>
      <c r="I52" s="127"/>
      <c r="J52" s="42"/>
      <c r="K52" s="45"/>
    </row>
    <row r="53" spans="2:47" s="1" customFormat="1" ht="18" customHeight="1">
      <c r="B53" s="41"/>
      <c r="C53" s="36" t="s">
        <v>24</v>
      </c>
      <c r="D53" s="42"/>
      <c r="E53" s="42"/>
      <c r="F53" s="34" t="str">
        <f>F14</f>
        <v>město Votice, městys Neustupov</v>
      </c>
      <c r="G53" s="42"/>
      <c r="H53" s="42"/>
      <c r="I53" s="128" t="s">
        <v>26</v>
      </c>
      <c r="J53" s="129" t="str">
        <f>IF(J14="","",J14)</f>
        <v>27.10.2017</v>
      </c>
      <c r="K53" s="45"/>
    </row>
    <row r="54" spans="2:47" s="1" customFormat="1" ht="6.95" customHeight="1">
      <c r="B54" s="41"/>
      <c r="C54" s="42"/>
      <c r="D54" s="42"/>
      <c r="E54" s="42"/>
      <c r="F54" s="42"/>
      <c r="G54" s="42"/>
      <c r="H54" s="42"/>
      <c r="I54" s="127"/>
      <c r="J54" s="42"/>
      <c r="K54" s="45"/>
    </row>
    <row r="55" spans="2:47" s="1" customFormat="1" ht="15">
      <c r="B55" s="41"/>
      <c r="C55" s="36" t="s">
        <v>30</v>
      </c>
      <c r="D55" s="42"/>
      <c r="E55" s="42"/>
      <c r="F55" s="34" t="str">
        <f>E17</f>
        <v>Středočeský kraj</v>
      </c>
      <c r="G55" s="42"/>
      <c r="H55" s="42"/>
      <c r="I55" s="128" t="s">
        <v>38</v>
      </c>
      <c r="J55" s="278" t="str">
        <f>E23</f>
        <v>METROPROJEKT Praha a.s.</v>
      </c>
      <c r="K55" s="45"/>
    </row>
    <row r="56" spans="2:47" s="1" customFormat="1" ht="14.45" customHeight="1">
      <c r="B56" s="41"/>
      <c r="C56" s="36" t="s">
        <v>36</v>
      </c>
      <c r="D56" s="42"/>
      <c r="E56" s="42"/>
      <c r="F56" s="34" t="str">
        <f>IF(E20="","",E20)</f>
        <v/>
      </c>
      <c r="G56" s="42"/>
      <c r="H56" s="42"/>
      <c r="I56" s="127"/>
      <c r="J56" s="317"/>
      <c r="K56" s="45"/>
    </row>
    <row r="57" spans="2:47" s="1" customFormat="1" ht="10.35" customHeight="1">
      <c r="B57" s="41"/>
      <c r="C57" s="42"/>
      <c r="D57" s="42"/>
      <c r="E57" s="42"/>
      <c r="F57" s="42"/>
      <c r="G57" s="42"/>
      <c r="H57" s="42"/>
      <c r="I57" s="127"/>
      <c r="J57" s="42"/>
      <c r="K57" s="45"/>
    </row>
    <row r="58" spans="2:47" s="1" customFormat="1" ht="29.25" customHeight="1">
      <c r="B58" s="41"/>
      <c r="C58" s="153" t="s">
        <v>119</v>
      </c>
      <c r="D58" s="141"/>
      <c r="E58" s="141"/>
      <c r="F58" s="141"/>
      <c r="G58" s="141"/>
      <c r="H58" s="141"/>
      <c r="I58" s="154"/>
      <c r="J58" s="155" t="s">
        <v>120</v>
      </c>
      <c r="K58" s="156"/>
    </row>
    <row r="59" spans="2:47" s="1" customFormat="1" ht="10.35" customHeight="1">
      <c r="B59" s="41"/>
      <c r="C59" s="42"/>
      <c r="D59" s="42"/>
      <c r="E59" s="42"/>
      <c r="F59" s="42"/>
      <c r="G59" s="42"/>
      <c r="H59" s="42"/>
      <c r="I59" s="127"/>
      <c r="J59" s="42"/>
      <c r="K59" s="45"/>
    </row>
    <row r="60" spans="2:47" s="1" customFormat="1" ht="29.25" customHeight="1">
      <c r="B60" s="41"/>
      <c r="C60" s="157" t="s">
        <v>121</v>
      </c>
      <c r="D60" s="42"/>
      <c r="E60" s="42"/>
      <c r="F60" s="42"/>
      <c r="G60" s="42"/>
      <c r="H60" s="42"/>
      <c r="I60" s="127"/>
      <c r="J60" s="137">
        <f>J88</f>
        <v>0</v>
      </c>
      <c r="K60" s="45"/>
      <c r="AU60" s="23" t="s">
        <v>122</v>
      </c>
    </row>
    <row r="61" spans="2:47" s="8" customFormat="1" ht="24.95" customHeight="1">
      <c r="B61" s="158"/>
      <c r="C61" s="159"/>
      <c r="D61" s="160" t="s">
        <v>123</v>
      </c>
      <c r="E61" s="161"/>
      <c r="F61" s="161"/>
      <c r="G61" s="161"/>
      <c r="H61" s="161"/>
      <c r="I61" s="162"/>
      <c r="J61" s="163">
        <f>J89</f>
        <v>0</v>
      </c>
      <c r="K61" s="164"/>
    </row>
    <row r="62" spans="2:47" s="9" customFormat="1" ht="19.899999999999999" customHeight="1">
      <c r="B62" s="165"/>
      <c r="C62" s="166"/>
      <c r="D62" s="167" t="s">
        <v>124</v>
      </c>
      <c r="E62" s="168"/>
      <c r="F62" s="168"/>
      <c r="G62" s="168"/>
      <c r="H62" s="168"/>
      <c r="I62" s="169"/>
      <c r="J62" s="170">
        <f>J90</f>
        <v>0</v>
      </c>
      <c r="K62" s="171"/>
    </row>
    <row r="63" spans="2:47" s="9" customFormat="1" ht="19.899999999999999" customHeight="1">
      <c r="B63" s="165"/>
      <c r="C63" s="166"/>
      <c r="D63" s="167" t="s">
        <v>125</v>
      </c>
      <c r="E63" s="168"/>
      <c r="F63" s="168"/>
      <c r="G63" s="168"/>
      <c r="H63" s="168"/>
      <c r="I63" s="169"/>
      <c r="J63" s="170">
        <f>J109</f>
        <v>0</v>
      </c>
      <c r="K63" s="171"/>
    </row>
    <row r="64" spans="2:47" s="9" customFormat="1" ht="19.899999999999999" customHeight="1">
      <c r="B64" s="165"/>
      <c r="C64" s="166"/>
      <c r="D64" s="167" t="s">
        <v>262</v>
      </c>
      <c r="E64" s="168"/>
      <c r="F64" s="168"/>
      <c r="G64" s="168"/>
      <c r="H64" s="168"/>
      <c r="I64" s="169"/>
      <c r="J64" s="170">
        <f>J119</f>
        <v>0</v>
      </c>
      <c r="K64" s="171"/>
    </row>
    <row r="65" spans="2:12" s="9" customFormat="1" ht="19.899999999999999" customHeight="1">
      <c r="B65" s="165"/>
      <c r="C65" s="166"/>
      <c r="D65" s="167" t="s">
        <v>126</v>
      </c>
      <c r="E65" s="168"/>
      <c r="F65" s="168"/>
      <c r="G65" s="168"/>
      <c r="H65" s="168"/>
      <c r="I65" s="169"/>
      <c r="J65" s="170">
        <f>J145</f>
        <v>0</v>
      </c>
      <c r="K65" s="171"/>
    </row>
    <row r="66" spans="2:12" s="9" customFormat="1" ht="19.899999999999999" customHeight="1">
      <c r="B66" s="165"/>
      <c r="C66" s="166"/>
      <c r="D66" s="167" t="s">
        <v>660</v>
      </c>
      <c r="E66" s="168"/>
      <c r="F66" s="168"/>
      <c r="G66" s="168"/>
      <c r="H66" s="168"/>
      <c r="I66" s="169"/>
      <c r="J66" s="170">
        <f>J154</f>
        <v>0</v>
      </c>
      <c r="K66" s="171"/>
    </row>
    <row r="67" spans="2:12" s="1" customFormat="1" ht="21.75" customHeight="1">
      <c r="B67" s="41"/>
      <c r="C67" s="42"/>
      <c r="D67" s="42"/>
      <c r="E67" s="42"/>
      <c r="F67" s="42"/>
      <c r="G67" s="42"/>
      <c r="H67" s="42"/>
      <c r="I67" s="127"/>
      <c r="J67" s="42"/>
      <c r="K67" s="45"/>
    </row>
    <row r="68" spans="2:12" s="1" customFormat="1" ht="6.95" customHeight="1">
      <c r="B68" s="56"/>
      <c r="C68" s="57"/>
      <c r="D68" s="57"/>
      <c r="E68" s="57"/>
      <c r="F68" s="57"/>
      <c r="G68" s="57"/>
      <c r="H68" s="57"/>
      <c r="I68" s="148"/>
      <c r="J68" s="57"/>
      <c r="K68" s="58"/>
    </row>
    <row r="72" spans="2:12" s="1" customFormat="1" ht="6.95" customHeight="1">
      <c r="B72" s="59"/>
      <c r="C72" s="60"/>
      <c r="D72" s="60"/>
      <c r="E72" s="60"/>
      <c r="F72" s="60"/>
      <c r="G72" s="60"/>
      <c r="H72" s="60"/>
      <c r="I72" s="151"/>
      <c r="J72" s="60"/>
      <c r="K72" s="60"/>
      <c r="L72" s="61"/>
    </row>
    <row r="73" spans="2:12" s="1" customFormat="1" ht="36.950000000000003" customHeight="1">
      <c r="B73" s="41"/>
      <c r="C73" s="62" t="s">
        <v>127</v>
      </c>
      <c r="D73" s="63"/>
      <c r="E73" s="63"/>
      <c r="F73" s="63"/>
      <c r="G73" s="63"/>
      <c r="H73" s="63"/>
      <c r="I73" s="172"/>
      <c r="J73" s="63"/>
      <c r="K73" s="63"/>
      <c r="L73" s="61"/>
    </row>
    <row r="74" spans="2:12" s="1" customFormat="1" ht="6.95" customHeight="1">
      <c r="B74" s="41"/>
      <c r="C74" s="63"/>
      <c r="D74" s="63"/>
      <c r="E74" s="63"/>
      <c r="F74" s="63"/>
      <c r="G74" s="63"/>
      <c r="H74" s="63"/>
      <c r="I74" s="172"/>
      <c r="J74" s="63"/>
      <c r="K74" s="63"/>
      <c r="L74" s="61"/>
    </row>
    <row r="75" spans="2:12" s="1" customFormat="1" ht="14.45" customHeight="1">
      <c r="B75" s="41"/>
      <c r="C75" s="65" t="s">
        <v>18</v>
      </c>
      <c r="D75" s="63"/>
      <c r="E75" s="63"/>
      <c r="F75" s="63"/>
      <c r="G75" s="63"/>
      <c r="H75" s="63"/>
      <c r="I75" s="172"/>
      <c r="J75" s="63"/>
      <c r="K75" s="63"/>
      <c r="L75" s="61"/>
    </row>
    <row r="76" spans="2:12" s="1" customFormat="1" ht="16.5" customHeight="1">
      <c r="B76" s="41"/>
      <c r="C76" s="63"/>
      <c r="D76" s="63"/>
      <c r="E76" s="318" t="str">
        <f>E7</f>
        <v>II/124 Hostišov Jiřetice Hranice Okresu</v>
      </c>
      <c r="F76" s="319"/>
      <c r="G76" s="319"/>
      <c r="H76" s="319"/>
      <c r="I76" s="172"/>
      <c r="J76" s="63"/>
      <c r="K76" s="63"/>
      <c r="L76" s="61"/>
    </row>
    <row r="77" spans="2:12" ht="15">
      <c r="B77" s="27"/>
      <c r="C77" s="65" t="s">
        <v>116</v>
      </c>
      <c r="D77" s="264"/>
      <c r="E77" s="264"/>
      <c r="F77" s="264"/>
      <c r="G77" s="264"/>
      <c r="H77" s="264"/>
      <c r="J77" s="264"/>
      <c r="K77" s="264"/>
      <c r="L77" s="265"/>
    </row>
    <row r="78" spans="2:12" s="1" customFormat="1" ht="16.5" customHeight="1">
      <c r="B78" s="41"/>
      <c r="C78" s="63"/>
      <c r="D78" s="63"/>
      <c r="E78" s="318" t="s">
        <v>259</v>
      </c>
      <c r="F78" s="320"/>
      <c r="G78" s="320"/>
      <c r="H78" s="320"/>
      <c r="I78" s="172"/>
      <c r="J78" s="63"/>
      <c r="K78" s="63"/>
      <c r="L78" s="61"/>
    </row>
    <row r="79" spans="2:12" s="1" customFormat="1" ht="14.45" customHeight="1">
      <c r="B79" s="41"/>
      <c r="C79" s="65" t="s">
        <v>658</v>
      </c>
      <c r="D79" s="63"/>
      <c r="E79" s="63"/>
      <c r="F79" s="63"/>
      <c r="G79" s="63"/>
      <c r="H79" s="63"/>
      <c r="I79" s="172"/>
      <c r="J79" s="63"/>
      <c r="K79" s="63"/>
      <c r="L79" s="61"/>
    </row>
    <row r="80" spans="2:12" s="1" customFormat="1" ht="17.25" customHeight="1">
      <c r="B80" s="41"/>
      <c r="C80" s="63"/>
      <c r="D80" s="63"/>
      <c r="E80" s="289" t="str">
        <f>E11</f>
        <v>SO 101.1 - Propustky</v>
      </c>
      <c r="F80" s="320"/>
      <c r="G80" s="320"/>
      <c r="H80" s="320"/>
      <c r="I80" s="172"/>
      <c r="J80" s="63"/>
      <c r="K80" s="63"/>
      <c r="L80" s="61"/>
    </row>
    <row r="81" spans="2:65" s="1" customFormat="1" ht="6.95" customHeight="1">
      <c r="B81" s="41"/>
      <c r="C81" s="63"/>
      <c r="D81" s="63"/>
      <c r="E81" s="63"/>
      <c r="F81" s="63"/>
      <c r="G81" s="63"/>
      <c r="H81" s="63"/>
      <c r="I81" s="172"/>
      <c r="J81" s="63"/>
      <c r="K81" s="63"/>
      <c r="L81" s="61"/>
    </row>
    <row r="82" spans="2:65" s="1" customFormat="1" ht="18" customHeight="1">
      <c r="B82" s="41"/>
      <c r="C82" s="65" t="s">
        <v>24</v>
      </c>
      <c r="D82" s="63"/>
      <c r="E82" s="63"/>
      <c r="F82" s="173" t="str">
        <f>F14</f>
        <v>město Votice, městys Neustupov</v>
      </c>
      <c r="G82" s="63"/>
      <c r="H82" s="63"/>
      <c r="I82" s="174" t="s">
        <v>26</v>
      </c>
      <c r="J82" s="73" t="str">
        <f>IF(J14="","",J14)</f>
        <v>27.10.2017</v>
      </c>
      <c r="K82" s="63"/>
      <c r="L82" s="61"/>
    </row>
    <row r="83" spans="2:65" s="1" customFormat="1" ht="6.95" customHeight="1">
      <c r="B83" s="41"/>
      <c r="C83" s="63"/>
      <c r="D83" s="63"/>
      <c r="E83" s="63"/>
      <c r="F83" s="63"/>
      <c r="G83" s="63"/>
      <c r="H83" s="63"/>
      <c r="I83" s="172"/>
      <c r="J83" s="63"/>
      <c r="K83" s="63"/>
      <c r="L83" s="61"/>
    </row>
    <row r="84" spans="2:65" s="1" customFormat="1" ht="15">
      <c r="B84" s="41"/>
      <c r="C84" s="65" t="s">
        <v>30</v>
      </c>
      <c r="D84" s="63"/>
      <c r="E84" s="63"/>
      <c r="F84" s="173" t="str">
        <f>E17</f>
        <v>Středočeský kraj</v>
      </c>
      <c r="G84" s="63"/>
      <c r="H84" s="63"/>
      <c r="I84" s="174" t="s">
        <v>38</v>
      </c>
      <c r="J84" s="173" t="str">
        <f>E23</f>
        <v>METROPROJEKT Praha a.s.</v>
      </c>
      <c r="K84" s="63"/>
      <c r="L84" s="61"/>
    </row>
    <row r="85" spans="2:65" s="1" customFormat="1" ht="14.45" customHeight="1">
      <c r="B85" s="41"/>
      <c r="C85" s="65" t="s">
        <v>36</v>
      </c>
      <c r="D85" s="63"/>
      <c r="E85" s="63"/>
      <c r="F85" s="173" t="str">
        <f>IF(E20="","",E20)</f>
        <v/>
      </c>
      <c r="G85" s="63"/>
      <c r="H85" s="63"/>
      <c r="I85" s="172"/>
      <c r="J85" s="63"/>
      <c r="K85" s="63"/>
      <c r="L85" s="61"/>
    </row>
    <row r="86" spans="2:65" s="1" customFormat="1" ht="10.35" customHeight="1">
      <c r="B86" s="41"/>
      <c r="C86" s="63"/>
      <c r="D86" s="63"/>
      <c r="E86" s="63"/>
      <c r="F86" s="63"/>
      <c r="G86" s="63"/>
      <c r="H86" s="63"/>
      <c r="I86" s="172"/>
      <c r="J86" s="63"/>
      <c r="K86" s="63"/>
      <c r="L86" s="61"/>
    </row>
    <row r="87" spans="2:65" s="10" customFormat="1" ht="29.25" customHeight="1">
      <c r="B87" s="175"/>
      <c r="C87" s="176" t="s">
        <v>128</v>
      </c>
      <c r="D87" s="177" t="s">
        <v>64</v>
      </c>
      <c r="E87" s="177" t="s">
        <v>60</v>
      </c>
      <c r="F87" s="177" t="s">
        <v>129</v>
      </c>
      <c r="G87" s="177" t="s">
        <v>130</v>
      </c>
      <c r="H87" s="177" t="s">
        <v>131</v>
      </c>
      <c r="I87" s="178" t="s">
        <v>132</v>
      </c>
      <c r="J87" s="177" t="s">
        <v>120</v>
      </c>
      <c r="K87" s="179" t="s">
        <v>133</v>
      </c>
      <c r="L87" s="180"/>
      <c r="M87" s="81" t="s">
        <v>134</v>
      </c>
      <c r="N87" s="82" t="s">
        <v>49</v>
      </c>
      <c r="O87" s="82" t="s">
        <v>135</v>
      </c>
      <c r="P87" s="82" t="s">
        <v>136</v>
      </c>
      <c r="Q87" s="82" t="s">
        <v>137</v>
      </c>
      <c r="R87" s="82" t="s">
        <v>138</v>
      </c>
      <c r="S87" s="82" t="s">
        <v>139</v>
      </c>
      <c r="T87" s="83" t="s">
        <v>140</v>
      </c>
    </row>
    <row r="88" spans="2:65" s="1" customFormat="1" ht="29.25" customHeight="1">
      <c r="B88" s="41"/>
      <c r="C88" s="87" t="s">
        <v>121</v>
      </c>
      <c r="D88" s="63"/>
      <c r="E88" s="63"/>
      <c r="F88" s="63"/>
      <c r="G88" s="63"/>
      <c r="H88" s="63"/>
      <c r="I88" s="172"/>
      <c r="J88" s="181">
        <f>BK88</f>
        <v>0</v>
      </c>
      <c r="K88" s="63"/>
      <c r="L88" s="61"/>
      <c r="M88" s="84"/>
      <c r="N88" s="85"/>
      <c r="O88" s="85"/>
      <c r="P88" s="182">
        <f>P89</f>
        <v>0</v>
      </c>
      <c r="Q88" s="85"/>
      <c r="R88" s="182">
        <f>R89</f>
        <v>359.76402591999999</v>
      </c>
      <c r="S88" s="85"/>
      <c r="T88" s="183">
        <f>T89</f>
        <v>44.996199999999995</v>
      </c>
      <c r="AT88" s="23" t="s">
        <v>79</v>
      </c>
      <c r="AU88" s="23" t="s">
        <v>122</v>
      </c>
      <c r="BK88" s="184">
        <f>BK89</f>
        <v>0</v>
      </c>
    </row>
    <row r="89" spans="2:65" s="11" customFormat="1" ht="37.35" customHeight="1">
      <c r="B89" s="185"/>
      <c r="C89" s="186"/>
      <c r="D89" s="187" t="s">
        <v>79</v>
      </c>
      <c r="E89" s="188" t="s">
        <v>141</v>
      </c>
      <c r="F89" s="188" t="s">
        <v>142</v>
      </c>
      <c r="G89" s="186"/>
      <c r="H89" s="186"/>
      <c r="I89" s="189"/>
      <c r="J89" s="190">
        <f>BK89</f>
        <v>0</v>
      </c>
      <c r="K89" s="186"/>
      <c r="L89" s="191"/>
      <c r="M89" s="192"/>
      <c r="N89" s="193"/>
      <c r="O89" s="193"/>
      <c r="P89" s="194">
        <f>P90+P109+P119+P145+P154</f>
        <v>0</v>
      </c>
      <c r="Q89" s="193"/>
      <c r="R89" s="194">
        <f>R90+R109+R119+R145+R154</f>
        <v>359.76402591999999</v>
      </c>
      <c r="S89" s="193"/>
      <c r="T89" s="195">
        <f>T90+T109+T119+T145+T154</f>
        <v>44.996199999999995</v>
      </c>
      <c r="AR89" s="196" t="s">
        <v>88</v>
      </c>
      <c r="AT89" s="197" t="s">
        <v>79</v>
      </c>
      <c r="AU89" s="197" t="s">
        <v>80</v>
      </c>
      <c r="AY89" s="196" t="s">
        <v>143</v>
      </c>
      <c r="BK89" s="198">
        <f>BK90+BK109+BK119+BK145+BK154</f>
        <v>0</v>
      </c>
    </row>
    <row r="90" spans="2:65" s="11" customFormat="1" ht="19.899999999999999" customHeight="1">
      <c r="B90" s="185"/>
      <c r="C90" s="186"/>
      <c r="D90" s="187" t="s">
        <v>79</v>
      </c>
      <c r="E90" s="199" t="s">
        <v>88</v>
      </c>
      <c r="F90" s="199" t="s">
        <v>144</v>
      </c>
      <c r="G90" s="186"/>
      <c r="H90" s="186"/>
      <c r="I90" s="189"/>
      <c r="J90" s="200">
        <f>BK90</f>
        <v>0</v>
      </c>
      <c r="K90" s="186"/>
      <c r="L90" s="191"/>
      <c r="M90" s="192"/>
      <c r="N90" s="193"/>
      <c r="O90" s="193"/>
      <c r="P90" s="194">
        <f>SUM(P91:P108)</f>
        <v>0</v>
      </c>
      <c r="Q90" s="193"/>
      <c r="R90" s="194">
        <f>SUM(R91:R108)</f>
        <v>83.837000000000003</v>
      </c>
      <c r="S90" s="193"/>
      <c r="T90" s="195">
        <f>SUM(T91:T108)</f>
        <v>0</v>
      </c>
      <c r="AR90" s="196" t="s">
        <v>88</v>
      </c>
      <c r="AT90" s="197" t="s">
        <v>79</v>
      </c>
      <c r="AU90" s="197" t="s">
        <v>88</v>
      </c>
      <c r="AY90" s="196" t="s">
        <v>143</v>
      </c>
      <c r="BK90" s="198">
        <f>SUM(BK91:BK108)</f>
        <v>0</v>
      </c>
    </row>
    <row r="91" spans="2:65" s="1" customFormat="1" ht="25.5" customHeight="1">
      <c r="B91" s="41"/>
      <c r="C91" s="201" t="s">
        <v>88</v>
      </c>
      <c r="D91" s="201" t="s">
        <v>145</v>
      </c>
      <c r="E91" s="202" t="s">
        <v>661</v>
      </c>
      <c r="F91" s="203" t="s">
        <v>662</v>
      </c>
      <c r="G91" s="204" t="s">
        <v>162</v>
      </c>
      <c r="H91" s="205">
        <v>84.013999999999996</v>
      </c>
      <c r="I91" s="206"/>
      <c r="J91" s="207">
        <f>ROUND(I91*H91,2)</f>
        <v>0</v>
      </c>
      <c r="K91" s="203" t="s">
        <v>149</v>
      </c>
      <c r="L91" s="61"/>
      <c r="M91" s="208" t="s">
        <v>78</v>
      </c>
      <c r="N91" s="209" t="s">
        <v>50</v>
      </c>
      <c r="O91" s="42"/>
      <c r="P91" s="210">
        <f>O91*H91</f>
        <v>0</v>
      </c>
      <c r="Q91" s="210">
        <v>0</v>
      </c>
      <c r="R91" s="210">
        <f>Q91*H91</f>
        <v>0</v>
      </c>
      <c r="S91" s="210">
        <v>0</v>
      </c>
      <c r="T91" s="211">
        <f>S91*H91</f>
        <v>0</v>
      </c>
      <c r="AR91" s="23" t="s">
        <v>150</v>
      </c>
      <c r="AT91" s="23" t="s">
        <v>145</v>
      </c>
      <c r="AU91" s="23" t="s">
        <v>90</v>
      </c>
      <c r="AY91" s="23" t="s">
        <v>143</v>
      </c>
      <c r="BE91" s="212">
        <f>IF(N91="základní",J91,0)</f>
        <v>0</v>
      </c>
      <c r="BF91" s="212">
        <f>IF(N91="snížená",J91,0)</f>
        <v>0</v>
      </c>
      <c r="BG91" s="212">
        <f>IF(N91="zákl. přenesená",J91,0)</f>
        <v>0</v>
      </c>
      <c r="BH91" s="212">
        <f>IF(N91="sníž. přenesená",J91,0)</f>
        <v>0</v>
      </c>
      <c r="BI91" s="212">
        <f>IF(N91="nulová",J91,0)</f>
        <v>0</v>
      </c>
      <c r="BJ91" s="23" t="s">
        <v>88</v>
      </c>
      <c r="BK91" s="212">
        <f>ROUND(I91*H91,2)</f>
        <v>0</v>
      </c>
      <c r="BL91" s="23" t="s">
        <v>150</v>
      </c>
      <c r="BM91" s="23" t="s">
        <v>663</v>
      </c>
    </row>
    <row r="92" spans="2:65" s="1" customFormat="1" ht="202.5">
      <c r="B92" s="41"/>
      <c r="C92" s="63"/>
      <c r="D92" s="213" t="s">
        <v>152</v>
      </c>
      <c r="E92" s="63"/>
      <c r="F92" s="214" t="s">
        <v>664</v>
      </c>
      <c r="G92" s="63"/>
      <c r="H92" s="63"/>
      <c r="I92" s="172"/>
      <c r="J92" s="63"/>
      <c r="K92" s="63"/>
      <c r="L92" s="61"/>
      <c r="M92" s="215"/>
      <c r="N92" s="42"/>
      <c r="O92" s="42"/>
      <c r="P92" s="42"/>
      <c r="Q92" s="42"/>
      <c r="R92" s="42"/>
      <c r="S92" s="42"/>
      <c r="T92" s="78"/>
      <c r="AT92" s="23" t="s">
        <v>152</v>
      </c>
      <c r="AU92" s="23" t="s">
        <v>90</v>
      </c>
    </row>
    <row r="93" spans="2:65" s="12" customFormat="1" ht="13.5">
      <c r="B93" s="216"/>
      <c r="C93" s="217"/>
      <c r="D93" s="213" t="s">
        <v>154</v>
      </c>
      <c r="E93" s="218" t="s">
        <v>78</v>
      </c>
      <c r="F93" s="219" t="s">
        <v>665</v>
      </c>
      <c r="G93" s="217"/>
      <c r="H93" s="220">
        <v>84.013999999999996</v>
      </c>
      <c r="I93" s="221"/>
      <c r="J93" s="217"/>
      <c r="K93" s="217"/>
      <c r="L93" s="222"/>
      <c r="M93" s="223"/>
      <c r="N93" s="224"/>
      <c r="O93" s="224"/>
      <c r="P93" s="224"/>
      <c r="Q93" s="224"/>
      <c r="R93" s="224"/>
      <c r="S93" s="224"/>
      <c r="T93" s="225"/>
      <c r="AT93" s="226" t="s">
        <v>154</v>
      </c>
      <c r="AU93" s="226" t="s">
        <v>90</v>
      </c>
      <c r="AV93" s="12" t="s">
        <v>90</v>
      </c>
      <c r="AW93" s="12" t="s">
        <v>42</v>
      </c>
      <c r="AX93" s="12" t="s">
        <v>88</v>
      </c>
      <c r="AY93" s="226" t="s">
        <v>143</v>
      </c>
    </row>
    <row r="94" spans="2:65" s="1" customFormat="1" ht="25.5" customHeight="1">
      <c r="B94" s="41"/>
      <c r="C94" s="201" t="s">
        <v>90</v>
      </c>
      <c r="D94" s="201" t="s">
        <v>145</v>
      </c>
      <c r="E94" s="202" t="s">
        <v>666</v>
      </c>
      <c r="F94" s="203" t="s">
        <v>667</v>
      </c>
      <c r="G94" s="204" t="s">
        <v>162</v>
      </c>
      <c r="H94" s="205">
        <v>25.204000000000001</v>
      </c>
      <c r="I94" s="206"/>
      <c r="J94" s="207">
        <f>ROUND(I94*H94,2)</f>
        <v>0</v>
      </c>
      <c r="K94" s="203" t="s">
        <v>149</v>
      </c>
      <c r="L94" s="61"/>
      <c r="M94" s="208" t="s">
        <v>78</v>
      </c>
      <c r="N94" s="209" t="s">
        <v>50</v>
      </c>
      <c r="O94" s="42"/>
      <c r="P94" s="210">
        <f>O94*H94</f>
        <v>0</v>
      </c>
      <c r="Q94" s="210">
        <v>0</v>
      </c>
      <c r="R94" s="210">
        <f>Q94*H94</f>
        <v>0</v>
      </c>
      <c r="S94" s="210">
        <v>0</v>
      </c>
      <c r="T94" s="211">
        <f>S94*H94</f>
        <v>0</v>
      </c>
      <c r="AR94" s="23" t="s">
        <v>150</v>
      </c>
      <c r="AT94" s="23" t="s">
        <v>145</v>
      </c>
      <c r="AU94" s="23" t="s">
        <v>90</v>
      </c>
      <c r="AY94" s="23" t="s">
        <v>143</v>
      </c>
      <c r="BE94" s="212">
        <f>IF(N94="základní",J94,0)</f>
        <v>0</v>
      </c>
      <c r="BF94" s="212">
        <f>IF(N94="snížená",J94,0)</f>
        <v>0</v>
      </c>
      <c r="BG94" s="212">
        <f>IF(N94="zákl. přenesená",J94,0)</f>
        <v>0</v>
      </c>
      <c r="BH94" s="212">
        <f>IF(N94="sníž. přenesená",J94,0)</f>
        <v>0</v>
      </c>
      <c r="BI94" s="212">
        <f>IF(N94="nulová",J94,0)</f>
        <v>0</v>
      </c>
      <c r="BJ94" s="23" t="s">
        <v>88</v>
      </c>
      <c r="BK94" s="212">
        <f>ROUND(I94*H94,2)</f>
        <v>0</v>
      </c>
      <c r="BL94" s="23" t="s">
        <v>150</v>
      </c>
      <c r="BM94" s="23" t="s">
        <v>668</v>
      </c>
    </row>
    <row r="95" spans="2:65" s="1" customFormat="1" ht="202.5">
      <c r="B95" s="41"/>
      <c r="C95" s="63"/>
      <c r="D95" s="213" t="s">
        <v>152</v>
      </c>
      <c r="E95" s="63"/>
      <c r="F95" s="214" t="s">
        <v>664</v>
      </c>
      <c r="G95" s="63"/>
      <c r="H95" s="63"/>
      <c r="I95" s="172"/>
      <c r="J95" s="63"/>
      <c r="K95" s="63"/>
      <c r="L95" s="61"/>
      <c r="M95" s="215"/>
      <c r="N95" s="42"/>
      <c r="O95" s="42"/>
      <c r="P95" s="42"/>
      <c r="Q95" s="42"/>
      <c r="R95" s="42"/>
      <c r="S95" s="42"/>
      <c r="T95" s="78"/>
      <c r="AT95" s="23" t="s">
        <v>152</v>
      </c>
      <c r="AU95" s="23" t="s">
        <v>90</v>
      </c>
    </row>
    <row r="96" spans="2:65" s="12" customFormat="1" ht="13.5">
      <c r="B96" s="216"/>
      <c r="C96" s="217"/>
      <c r="D96" s="213" t="s">
        <v>154</v>
      </c>
      <c r="E96" s="218" t="s">
        <v>78</v>
      </c>
      <c r="F96" s="219" t="s">
        <v>669</v>
      </c>
      <c r="G96" s="217"/>
      <c r="H96" s="220">
        <v>25.204000000000001</v>
      </c>
      <c r="I96" s="221"/>
      <c r="J96" s="217"/>
      <c r="K96" s="217"/>
      <c r="L96" s="222"/>
      <c r="M96" s="223"/>
      <c r="N96" s="224"/>
      <c r="O96" s="224"/>
      <c r="P96" s="224"/>
      <c r="Q96" s="224"/>
      <c r="R96" s="224"/>
      <c r="S96" s="224"/>
      <c r="T96" s="225"/>
      <c r="AT96" s="226" t="s">
        <v>154</v>
      </c>
      <c r="AU96" s="226" t="s">
        <v>90</v>
      </c>
      <c r="AV96" s="12" t="s">
        <v>90</v>
      </c>
      <c r="AW96" s="12" t="s">
        <v>42</v>
      </c>
      <c r="AX96" s="12" t="s">
        <v>88</v>
      </c>
      <c r="AY96" s="226" t="s">
        <v>143</v>
      </c>
    </row>
    <row r="97" spans="2:65" s="1" customFormat="1" ht="38.25" customHeight="1">
      <c r="B97" s="41"/>
      <c r="C97" s="201" t="s">
        <v>159</v>
      </c>
      <c r="D97" s="201" t="s">
        <v>145</v>
      </c>
      <c r="E97" s="202" t="s">
        <v>168</v>
      </c>
      <c r="F97" s="203" t="s">
        <v>169</v>
      </c>
      <c r="G97" s="204" t="s">
        <v>162</v>
      </c>
      <c r="H97" s="205">
        <v>25.204000000000001</v>
      </c>
      <c r="I97" s="206"/>
      <c r="J97" s="207">
        <f>ROUND(I97*H97,2)</f>
        <v>0</v>
      </c>
      <c r="K97" s="203" t="s">
        <v>149</v>
      </c>
      <c r="L97" s="61"/>
      <c r="M97" s="208" t="s">
        <v>78</v>
      </c>
      <c r="N97" s="209" t="s">
        <v>50</v>
      </c>
      <c r="O97" s="42"/>
      <c r="P97" s="210">
        <f>O97*H97</f>
        <v>0</v>
      </c>
      <c r="Q97" s="210">
        <v>0</v>
      </c>
      <c r="R97" s="210">
        <f>Q97*H97</f>
        <v>0</v>
      </c>
      <c r="S97" s="210">
        <v>0</v>
      </c>
      <c r="T97" s="211">
        <f>S97*H97</f>
        <v>0</v>
      </c>
      <c r="AR97" s="23" t="s">
        <v>150</v>
      </c>
      <c r="AT97" s="23" t="s">
        <v>145</v>
      </c>
      <c r="AU97" s="23" t="s">
        <v>90</v>
      </c>
      <c r="AY97" s="23" t="s">
        <v>143</v>
      </c>
      <c r="BE97" s="212">
        <f>IF(N97="základní",J97,0)</f>
        <v>0</v>
      </c>
      <c r="BF97" s="212">
        <f>IF(N97="snížená",J97,0)</f>
        <v>0</v>
      </c>
      <c r="BG97" s="212">
        <f>IF(N97="zákl. přenesená",J97,0)</f>
        <v>0</v>
      </c>
      <c r="BH97" s="212">
        <f>IF(N97="sníž. přenesená",J97,0)</f>
        <v>0</v>
      </c>
      <c r="BI97" s="212">
        <f>IF(N97="nulová",J97,0)</f>
        <v>0</v>
      </c>
      <c r="BJ97" s="23" t="s">
        <v>88</v>
      </c>
      <c r="BK97" s="212">
        <f>ROUND(I97*H97,2)</f>
        <v>0</v>
      </c>
      <c r="BL97" s="23" t="s">
        <v>150</v>
      </c>
      <c r="BM97" s="23" t="s">
        <v>670</v>
      </c>
    </row>
    <row r="98" spans="2:65" s="1" customFormat="1" ht="189">
      <c r="B98" s="41"/>
      <c r="C98" s="63"/>
      <c r="D98" s="213" t="s">
        <v>152</v>
      </c>
      <c r="E98" s="63"/>
      <c r="F98" s="214" t="s">
        <v>171</v>
      </c>
      <c r="G98" s="63"/>
      <c r="H98" s="63"/>
      <c r="I98" s="172"/>
      <c r="J98" s="63"/>
      <c r="K98" s="63"/>
      <c r="L98" s="61"/>
      <c r="M98" s="215"/>
      <c r="N98" s="42"/>
      <c r="O98" s="42"/>
      <c r="P98" s="42"/>
      <c r="Q98" s="42"/>
      <c r="R98" s="42"/>
      <c r="S98" s="42"/>
      <c r="T98" s="78"/>
      <c r="AT98" s="23" t="s">
        <v>152</v>
      </c>
      <c r="AU98" s="23" t="s">
        <v>90</v>
      </c>
    </row>
    <row r="99" spans="2:65" s="1" customFormat="1" ht="51" customHeight="1">
      <c r="B99" s="41"/>
      <c r="C99" s="201" t="s">
        <v>150</v>
      </c>
      <c r="D99" s="201" t="s">
        <v>145</v>
      </c>
      <c r="E99" s="202" t="s">
        <v>174</v>
      </c>
      <c r="F99" s="203" t="s">
        <v>175</v>
      </c>
      <c r="G99" s="204" t="s">
        <v>162</v>
      </c>
      <c r="H99" s="205">
        <v>252.04</v>
      </c>
      <c r="I99" s="206"/>
      <c r="J99" s="207">
        <f>ROUND(I99*H99,2)</f>
        <v>0</v>
      </c>
      <c r="K99" s="203" t="s">
        <v>149</v>
      </c>
      <c r="L99" s="61"/>
      <c r="M99" s="208" t="s">
        <v>78</v>
      </c>
      <c r="N99" s="209" t="s">
        <v>50</v>
      </c>
      <c r="O99" s="42"/>
      <c r="P99" s="210">
        <f>O99*H99</f>
        <v>0</v>
      </c>
      <c r="Q99" s="210">
        <v>0</v>
      </c>
      <c r="R99" s="210">
        <f>Q99*H99</f>
        <v>0</v>
      </c>
      <c r="S99" s="210">
        <v>0</v>
      </c>
      <c r="T99" s="211">
        <f>S99*H99</f>
        <v>0</v>
      </c>
      <c r="AR99" s="23" t="s">
        <v>150</v>
      </c>
      <c r="AT99" s="23" t="s">
        <v>145</v>
      </c>
      <c r="AU99" s="23" t="s">
        <v>90</v>
      </c>
      <c r="AY99" s="23" t="s">
        <v>143</v>
      </c>
      <c r="BE99" s="212">
        <f>IF(N99="základní",J99,0)</f>
        <v>0</v>
      </c>
      <c r="BF99" s="212">
        <f>IF(N99="snížená",J99,0)</f>
        <v>0</v>
      </c>
      <c r="BG99" s="212">
        <f>IF(N99="zákl. přenesená",J99,0)</f>
        <v>0</v>
      </c>
      <c r="BH99" s="212">
        <f>IF(N99="sníž. přenesená",J99,0)</f>
        <v>0</v>
      </c>
      <c r="BI99" s="212">
        <f>IF(N99="nulová",J99,0)</f>
        <v>0</v>
      </c>
      <c r="BJ99" s="23" t="s">
        <v>88</v>
      </c>
      <c r="BK99" s="212">
        <f>ROUND(I99*H99,2)</f>
        <v>0</v>
      </c>
      <c r="BL99" s="23" t="s">
        <v>150</v>
      </c>
      <c r="BM99" s="23" t="s">
        <v>671</v>
      </c>
    </row>
    <row r="100" spans="2:65" s="1" customFormat="1" ht="189">
      <c r="B100" s="41"/>
      <c r="C100" s="63"/>
      <c r="D100" s="213" t="s">
        <v>152</v>
      </c>
      <c r="E100" s="63"/>
      <c r="F100" s="214" t="s">
        <v>171</v>
      </c>
      <c r="G100" s="63"/>
      <c r="H100" s="63"/>
      <c r="I100" s="172"/>
      <c r="J100" s="63"/>
      <c r="K100" s="63"/>
      <c r="L100" s="61"/>
      <c r="M100" s="215"/>
      <c r="N100" s="42"/>
      <c r="O100" s="42"/>
      <c r="P100" s="42"/>
      <c r="Q100" s="42"/>
      <c r="R100" s="42"/>
      <c r="S100" s="42"/>
      <c r="T100" s="78"/>
      <c r="AT100" s="23" t="s">
        <v>152</v>
      </c>
      <c r="AU100" s="23" t="s">
        <v>90</v>
      </c>
    </row>
    <row r="101" spans="2:65" s="1" customFormat="1" ht="16.5" customHeight="1">
      <c r="B101" s="41"/>
      <c r="C101" s="201" t="s">
        <v>173</v>
      </c>
      <c r="D101" s="201" t="s">
        <v>145</v>
      </c>
      <c r="E101" s="202" t="s">
        <v>179</v>
      </c>
      <c r="F101" s="203" t="s">
        <v>180</v>
      </c>
      <c r="G101" s="204" t="s">
        <v>181</v>
      </c>
      <c r="H101" s="205">
        <v>50.408000000000001</v>
      </c>
      <c r="I101" s="206"/>
      <c r="J101" s="207">
        <f>ROUND(I101*H101,2)</f>
        <v>0</v>
      </c>
      <c r="K101" s="203" t="s">
        <v>149</v>
      </c>
      <c r="L101" s="61"/>
      <c r="M101" s="208" t="s">
        <v>78</v>
      </c>
      <c r="N101" s="209" t="s">
        <v>50</v>
      </c>
      <c r="O101" s="42"/>
      <c r="P101" s="210">
        <f>O101*H101</f>
        <v>0</v>
      </c>
      <c r="Q101" s="210">
        <v>0</v>
      </c>
      <c r="R101" s="210">
        <f>Q101*H101</f>
        <v>0</v>
      </c>
      <c r="S101" s="210">
        <v>0</v>
      </c>
      <c r="T101" s="211">
        <f>S101*H101</f>
        <v>0</v>
      </c>
      <c r="AR101" s="23" t="s">
        <v>150</v>
      </c>
      <c r="AT101" s="23" t="s">
        <v>145</v>
      </c>
      <c r="AU101" s="23" t="s">
        <v>90</v>
      </c>
      <c r="AY101" s="23" t="s">
        <v>143</v>
      </c>
      <c r="BE101" s="212">
        <f>IF(N101="základní",J101,0)</f>
        <v>0</v>
      </c>
      <c r="BF101" s="212">
        <f>IF(N101="snížená",J101,0)</f>
        <v>0</v>
      </c>
      <c r="BG101" s="212">
        <f>IF(N101="zákl. přenesená",J101,0)</f>
        <v>0</v>
      </c>
      <c r="BH101" s="212">
        <f>IF(N101="sníž. přenesená",J101,0)</f>
        <v>0</v>
      </c>
      <c r="BI101" s="212">
        <f>IF(N101="nulová",J101,0)</f>
        <v>0</v>
      </c>
      <c r="BJ101" s="23" t="s">
        <v>88</v>
      </c>
      <c r="BK101" s="212">
        <f>ROUND(I101*H101,2)</f>
        <v>0</v>
      </c>
      <c r="BL101" s="23" t="s">
        <v>150</v>
      </c>
      <c r="BM101" s="23" t="s">
        <v>672</v>
      </c>
    </row>
    <row r="102" spans="2:65" s="1" customFormat="1" ht="297">
      <c r="B102" s="41"/>
      <c r="C102" s="63"/>
      <c r="D102" s="213" t="s">
        <v>152</v>
      </c>
      <c r="E102" s="63"/>
      <c r="F102" s="214" t="s">
        <v>183</v>
      </c>
      <c r="G102" s="63"/>
      <c r="H102" s="63"/>
      <c r="I102" s="172"/>
      <c r="J102" s="63"/>
      <c r="K102" s="63"/>
      <c r="L102" s="61"/>
      <c r="M102" s="215"/>
      <c r="N102" s="42"/>
      <c r="O102" s="42"/>
      <c r="P102" s="42"/>
      <c r="Q102" s="42"/>
      <c r="R102" s="42"/>
      <c r="S102" s="42"/>
      <c r="T102" s="78"/>
      <c r="AT102" s="23" t="s">
        <v>152</v>
      </c>
      <c r="AU102" s="23" t="s">
        <v>90</v>
      </c>
    </row>
    <row r="103" spans="2:65" s="12" customFormat="1" ht="13.5">
      <c r="B103" s="216"/>
      <c r="C103" s="217"/>
      <c r="D103" s="213" t="s">
        <v>154</v>
      </c>
      <c r="E103" s="218" t="s">
        <v>78</v>
      </c>
      <c r="F103" s="219" t="s">
        <v>673</v>
      </c>
      <c r="G103" s="217"/>
      <c r="H103" s="220">
        <v>50.408000000000001</v>
      </c>
      <c r="I103" s="221"/>
      <c r="J103" s="217"/>
      <c r="K103" s="217"/>
      <c r="L103" s="222"/>
      <c r="M103" s="223"/>
      <c r="N103" s="224"/>
      <c r="O103" s="224"/>
      <c r="P103" s="224"/>
      <c r="Q103" s="224"/>
      <c r="R103" s="224"/>
      <c r="S103" s="224"/>
      <c r="T103" s="225"/>
      <c r="AT103" s="226" t="s">
        <v>154</v>
      </c>
      <c r="AU103" s="226" t="s">
        <v>90</v>
      </c>
      <c r="AV103" s="12" t="s">
        <v>90</v>
      </c>
      <c r="AW103" s="12" t="s">
        <v>42</v>
      </c>
      <c r="AX103" s="12" t="s">
        <v>88</v>
      </c>
      <c r="AY103" s="226" t="s">
        <v>143</v>
      </c>
    </row>
    <row r="104" spans="2:65" s="1" customFormat="1" ht="25.5" customHeight="1">
      <c r="B104" s="41"/>
      <c r="C104" s="201" t="s">
        <v>178</v>
      </c>
      <c r="D104" s="201" t="s">
        <v>145</v>
      </c>
      <c r="E104" s="202" t="s">
        <v>186</v>
      </c>
      <c r="F104" s="203" t="s">
        <v>187</v>
      </c>
      <c r="G104" s="204" t="s">
        <v>162</v>
      </c>
      <c r="H104" s="205">
        <v>46.576000000000001</v>
      </c>
      <c r="I104" s="206"/>
      <c r="J104" s="207">
        <f>ROUND(I104*H104,2)</f>
        <v>0</v>
      </c>
      <c r="K104" s="203" t="s">
        <v>149</v>
      </c>
      <c r="L104" s="61"/>
      <c r="M104" s="208" t="s">
        <v>78</v>
      </c>
      <c r="N104" s="209" t="s">
        <v>50</v>
      </c>
      <c r="O104" s="42"/>
      <c r="P104" s="210">
        <f>O104*H104</f>
        <v>0</v>
      </c>
      <c r="Q104" s="210">
        <v>0</v>
      </c>
      <c r="R104" s="210">
        <f>Q104*H104</f>
        <v>0</v>
      </c>
      <c r="S104" s="210">
        <v>0</v>
      </c>
      <c r="T104" s="211">
        <f>S104*H104</f>
        <v>0</v>
      </c>
      <c r="AR104" s="23" t="s">
        <v>150</v>
      </c>
      <c r="AT104" s="23" t="s">
        <v>145</v>
      </c>
      <c r="AU104" s="23" t="s">
        <v>90</v>
      </c>
      <c r="AY104" s="23" t="s">
        <v>143</v>
      </c>
      <c r="BE104" s="212">
        <f>IF(N104="základní",J104,0)</f>
        <v>0</v>
      </c>
      <c r="BF104" s="212">
        <f>IF(N104="snížená",J104,0)</f>
        <v>0</v>
      </c>
      <c r="BG104" s="212">
        <f>IF(N104="zákl. přenesená",J104,0)</f>
        <v>0</v>
      </c>
      <c r="BH104" s="212">
        <f>IF(N104="sníž. přenesená",J104,0)</f>
        <v>0</v>
      </c>
      <c r="BI104" s="212">
        <f>IF(N104="nulová",J104,0)</f>
        <v>0</v>
      </c>
      <c r="BJ104" s="23" t="s">
        <v>88</v>
      </c>
      <c r="BK104" s="212">
        <f>ROUND(I104*H104,2)</f>
        <v>0</v>
      </c>
      <c r="BL104" s="23" t="s">
        <v>150</v>
      </c>
      <c r="BM104" s="23" t="s">
        <v>674</v>
      </c>
    </row>
    <row r="105" spans="2:65" s="1" customFormat="1" ht="409.5">
      <c r="B105" s="41"/>
      <c r="C105" s="63"/>
      <c r="D105" s="213" t="s">
        <v>152</v>
      </c>
      <c r="E105" s="63"/>
      <c r="F105" s="214" t="s">
        <v>189</v>
      </c>
      <c r="G105" s="63"/>
      <c r="H105" s="63"/>
      <c r="I105" s="172"/>
      <c r="J105" s="63"/>
      <c r="K105" s="63"/>
      <c r="L105" s="61"/>
      <c r="M105" s="215"/>
      <c r="N105" s="42"/>
      <c r="O105" s="42"/>
      <c r="P105" s="42"/>
      <c r="Q105" s="42"/>
      <c r="R105" s="42"/>
      <c r="S105" s="42"/>
      <c r="T105" s="78"/>
      <c r="AT105" s="23" t="s">
        <v>152</v>
      </c>
      <c r="AU105" s="23" t="s">
        <v>90</v>
      </c>
    </row>
    <row r="106" spans="2:65" s="12" customFormat="1" ht="13.5">
      <c r="B106" s="216"/>
      <c r="C106" s="217"/>
      <c r="D106" s="213" t="s">
        <v>154</v>
      </c>
      <c r="E106" s="218" t="s">
        <v>78</v>
      </c>
      <c r="F106" s="219" t="s">
        <v>675</v>
      </c>
      <c r="G106" s="217"/>
      <c r="H106" s="220">
        <v>46.576000000000001</v>
      </c>
      <c r="I106" s="221"/>
      <c r="J106" s="217"/>
      <c r="K106" s="217"/>
      <c r="L106" s="222"/>
      <c r="M106" s="223"/>
      <c r="N106" s="224"/>
      <c r="O106" s="224"/>
      <c r="P106" s="224"/>
      <c r="Q106" s="224"/>
      <c r="R106" s="224"/>
      <c r="S106" s="224"/>
      <c r="T106" s="225"/>
      <c r="AT106" s="226" t="s">
        <v>154</v>
      </c>
      <c r="AU106" s="226" t="s">
        <v>90</v>
      </c>
      <c r="AV106" s="12" t="s">
        <v>90</v>
      </c>
      <c r="AW106" s="12" t="s">
        <v>42</v>
      </c>
      <c r="AX106" s="12" t="s">
        <v>88</v>
      </c>
      <c r="AY106" s="226" t="s">
        <v>143</v>
      </c>
    </row>
    <row r="107" spans="2:65" s="1" customFormat="1" ht="16.5" customHeight="1">
      <c r="B107" s="41"/>
      <c r="C107" s="251" t="s">
        <v>185</v>
      </c>
      <c r="D107" s="251" t="s">
        <v>305</v>
      </c>
      <c r="E107" s="252" t="s">
        <v>306</v>
      </c>
      <c r="F107" s="253" t="s">
        <v>307</v>
      </c>
      <c r="G107" s="254" t="s">
        <v>181</v>
      </c>
      <c r="H107" s="255">
        <v>83.837000000000003</v>
      </c>
      <c r="I107" s="256"/>
      <c r="J107" s="257">
        <f>ROUND(I107*H107,2)</f>
        <v>0</v>
      </c>
      <c r="K107" s="253" t="s">
        <v>149</v>
      </c>
      <c r="L107" s="258"/>
      <c r="M107" s="259" t="s">
        <v>78</v>
      </c>
      <c r="N107" s="260" t="s">
        <v>50</v>
      </c>
      <c r="O107" s="42"/>
      <c r="P107" s="210">
        <f>O107*H107</f>
        <v>0</v>
      </c>
      <c r="Q107" s="210">
        <v>1</v>
      </c>
      <c r="R107" s="210">
        <f>Q107*H107</f>
        <v>83.837000000000003</v>
      </c>
      <c r="S107" s="210">
        <v>0</v>
      </c>
      <c r="T107" s="211">
        <f>S107*H107</f>
        <v>0</v>
      </c>
      <c r="AR107" s="23" t="s">
        <v>191</v>
      </c>
      <c r="AT107" s="23" t="s">
        <v>305</v>
      </c>
      <c r="AU107" s="23" t="s">
        <v>90</v>
      </c>
      <c r="AY107" s="23" t="s">
        <v>143</v>
      </c>
      <c r="BE107" s="212">
        <f>IF(N107="základní",J107,0)</f>
        <v>0</v>
      </c>
      <c r="BF107" s="212">
        <f>IF(N107="snížená",J107,0)</f>
        <v>0</v>
      </c>
      <c r="BG107" s="212">
        <f>IF(N107="zákl. přenesená",J107,0)</f>
        <v>0</v>
      </c>
      <c r="BH107" s="212">
        <f>IF(N107="sníž. přenesená",J107,0)</f>
        <v>0</v>
      </c>
      <c r="BI107" s="212">
        <f>IF(N107="nulová",J107,0)</f>
        <v>0</v>
      </c>
      <c r="BJ107" s="23" t="s">
        <v>88</v>
      </c>
      <c r="BK107" s="212">
        <f>ROUND(I107*H107,2)</f>
        <v>0</v>
      </c>
      <c r="BL107" s="23" t="s">
        <v>150</v>
      </c>
      <c r="BM107" s="23" t="s">
        <v>676</v>
      </c>
    </row>
    <row r="108" spans="2:65" s="12" customFormat="1" ht="13.5">
      <c r="B108" s="216"/>
      <c r="C108" s="217"/>
      <c r="D108" s="213" t="s">
        <v>154</v>
      </c>
      <c r="E108" s="218" t="s">
        <v>78</v>
      </c>
      <c r="F108" s="219" t="s">
        <v>677</v>
      </c>
      <c r="G108" s="217"/>
      <c r="H108" s="220">
        <v>83.837000000000003</v>
      </c>
      <c r="I108" s="221"/>
      <c r="J108" s="217"/>
      <c r="K108" s="217"/>
      <c r="L108" s="222"/>
      <c r="M108" s="223"/>
      <c r="N108" s="224"/>
      <c r="O108" s="224"/>
      <c r="P108" s="224"/>
      <c r="Q108" s="224"/>
      <c r="R108" s="224"/>
      <c r="S108" s="224"/>
      <c r="T108" s="225"/>
      <c r="AT108" s="226" t="s">
        <v>154</v>
      </c>
      <c r="AU108" s="226" t="s">
        <v>90</v>
      </c>
      <c r="AV108" s="12" t="s">
        <v>90</v>
      </c>
      <c r="AW108" s="12" t="s">
        <v>42</v>
      </c>
      <c r="AX108" s="12" t="s">
        <v>88</v>
      </c>
      <c r="AY108" s="226" t="s">
        <v>143</v>
      </c>
    </row>
    <row r="109" spans="2:65" s="11" customFormat="1" ht="29.85" customHeight="1">
      <c r="B109" s="185"/>
      <c r="C109" s="186"/>
      <c r="D109" s="187" t="s">
        <v>79</v>
      </c>
      <c r="E109" s="199" t="s">
        <v>90</v>
      </c>
      <c r="F109" s="199" t="s">
        <v>197</v>
      </c>
      <c r="G109" s="186"/>
      <c r="H109" s="186"/>
      <c r="I109" s="189"/>
      <c r="J109" s="200">
        <f>BK109</f>
        <v>0</v>
      </c>
      <c r="K109" s="186"/>
      <c r="L109" s="191"/>
      <c r="M109" s="192"/>
      <c r="N109" s="193"/>
      <c r="O109" s="193"/>
      <c r="P109" s="194">
        <f>SUM(P110:P118)</f>
        <v>0</v>
      </c>
      <c r="Q109" s="193"/>
      <c r="R109" s="194">
        <f>SUM(R110:R118)</f>
        <v>6.7775264200000001</v>
      </c>
      <c r="S109" s="193"/>
      <c r="T109" s="195">
        <f>SUM(T110:T118)</f>
        <v>0</v>
      </c>
      <c r="AR109" s="196" t="s">
        <v>88</v>
      </c>
      <c r="AT109" s="197" t="s">
        <v>79</v>
      </c>
      <c r="AU109" s="197" t="s">
        <v>88</v>
      </c>
      <c r="AY109" s="196" t="s">
        <v>143</v>
      </c>
      <c r="BK109" s="198">
        <f>SUM(BK110:BK118)</f>
        <v>0</v>
      </c>
    </row>
    <row r="110" spans="2:65" s="1" customFormat="1" ht="25.5" customHeight="1">
      <c r="B110" s="41"/>
      <c r="C110" s="201" t="s">
        <v>191</v>
      </c>
      <c r="D110" s="201" t="s">
        <v>145</v>
      </c>
      <c r="E110" s="202" t="s">
        <v>678</v>
      </c>
      <c r="F110" s="203" t="s">
        <v>679</v>
      </c>
      <c r="G110" s="204" t="s">
        <v>162</v>
      </c>
      <c r="H110" s="205">
        <v>80.400000000000006</v>
      </c>
      <c r="I110" s="206"/>
      <c r="J110" s="207">
        <f>ROUND(I110*H110,2)</f>
        <v>0</v>
      </c>
      <c r="K110" s="203" t="s">
        <v>149</v>
      </c>
      <c r="L110" s="61"/>
      <c r="M110" s="208" t="s">
        <v>78</v>
      </c>
      <c r="N110" s="209" t="s">
        <v>50</v>
      </c>
      <c r="O110" s="42"/>
      <c r="P110" s="210">
        <f>O110*H110</f>
        <v>0</v>
      </c>
      <c r="Q110" s="210">
        <v>0</v>
      </c>
      <c r="R110" s="210">
        <f>Q110*H110</f>
        <v>0</v>
      </c>
      <c r="S110" s="210">
        <v>0</v>
      </c>
      <c r="T110" s="211">
        <f>S110*H110</f>
        <v>0</v>
      </c>
      <c r="AR110" s="23" t="s">
        <v>150</v>
      </c>
      <c r="AT110" s="23" t="s">
        <v>145</v>
      </c>
      <c r="AU110" s="23" t="s">
        <v>90</v>
      </c>
      <c r="AY110" s="23" t="s">
        <v>143</v>
      </c>
      <c r="BE110" s="212">
        <f>IF(N110="základní",J110,0)</f>
        <v>0</v>
      </c>
      <c r="BF110" s="212">
        <f>IF(N110="snížená",J110,0)</f>
        <v>0</v>
      </c>
      <c r="BG110" s="212">
        <f>IF(N110="zákl. přenesená",J110,0)</f>
        <v>0</v>
      </c>
      <c r="BH110" s="212">
        <f>IF(N110="sníž. přenesená",J110,0)</f>
        <v>0</v>
      </c>
      <c r="BI110" s="212">
        <f>IF(N110="nulová",J110,0)</f>
        <v>0</v>
      </c>
      <c r="BJ110" s="23" t="s">
        <v>88</v>
      </c>
      <c r="BK110" s="212">
        <f>ROUND(I110*H110,2)</f>
        <v>0</v>
      </c>
      <c r="BL110" s="23" t="s">
        <v>150</v>
      </c>
      <c r="BM110" s="23" t="s">
        <v>680</v>
      </c>
    </row>
    <row r="111" spans="2:65" s="1" customFormat="1" ht="94.5">
      <c r="B111" s="41"/>
      <c r="C111" s="63"/>
      <c r="D111" s="213" t="s">
        <v>152</v>
      </c>
      <c r="E111" s="63"/>
      <c r="F111" s="214" t="s">
        <v>681</v>
      </c>
      <c r="G111" s="63"/>
      <c r="H111" s="63"/>
      <c r="I111" s="172"/>
      <c r="J111" s="63"/>
      <c r="K111" s="63"/>
      <c r="L111" s="61"/>
      <c r="M111" s="215"/>
      <c r="N111" s="42"/>
      <c r="O111" s="42"/>
      <c r="P111" s="42"/>
      <c r="Q111" s="42"/>
      <c r="R111" s="42"/>
      <c r="S111" s="42"/>
      <c r="T111" s="78"/>
      <c r="AT111" s="23" t="s">
        <v>152</v>
      </c>
      <c r="AU111" s="23" t="s">
        <v>90</v>
      </c>
    </row>
    <row r="112" spans="2:65" s="1" customFormat="1" ht="16.5" customHeight="1">
      <c r="B112" s="41"/>
      <c r="C112" s="201" t="s">
        <v>198</v>
      </c>
      <c r="D112" s="201" t="s">
        <v>145</v>
      </c>
      <c r="E112" s="202" t="s">
        <v>682</v>
      </c>
      <c r="F112" s="203" t="s">
        <v>683</v>
      </c>
      <c r="G112" s="204" t="s">
        <v>181</v>
      </c>
      <c r="H112" s="205">
        <v>6.4320000000000004</v>
      </c>
      <c r="I112" s="206"/>
      <c r="J112" s="207">
        <f>ROUND(I112*H112,2)</f>
        <v>0</v>
      </c>
      <c r="K112" s="203" t="s">
        <v>149</v>
      </c>
      <c r="L112" s="61"/>
      <c r="M112" s="208" t="s">
        <v>78</v>
      </c>
      <c r="N112" s="209" t="s">
        <v>50</v>
      </c>
      <c r="O112" s="42"/>
      <c r="P112" s="210">
        <f>O112*H112</f>
        <v>0</v>
      </c>
      <c r="Q112" s="210">
        <v>1.0525899999999999</v>
      </c>
      <c r="R112" s="210">
        <f>Q112*H112</f>
        <v>6.7702588800000001</v>
      </c>
      <c r="S112" s="210">
        <v>0</v>
      </c>
      <c r="T112" s="211">
        <f>S112*H112</f>
        <v>0</v>
      </c>
      <c r="AR112" s="23" t="s">
        <v>150</v>
      </c>
      <c r="AT112" s="23" t="s">
        <v>145</v>
      </c>
      <c r="AU112" s="23" t="s">
        <v>90</v>
      </c>
      <c r="AY112" s="23" t="s">
        <v>143</v>
      </c>
      <c r="BE112" s="212">
        <f>IF(N112="základní",J112,0)</f>
        <v>0</v>
      </c>
      <c r="BF112" s="212">
        <f>IF(N112="snížená",J112,0)</f>
        <v>0</v>
      </c>
      <c r="BG112" s="212">
        <f>IF(N112="zákl. přenesená",J112,0)</f>
        <v>0</v>
      </c>
      <c r="BH112" s="212">
        <f>IF(N112="sníž. přenesená",J112,0)</f>
        <v>0</v>
      </c>
      <c r="BI112" s="212">
        <f>IF(N112="nulová",J112,0)</f>
        <v>0</v>
      </c>
      <c r="BJ112" s="23" t="s">
        <v>88</v>
      </c>
      <c r="BK112" s="212">
        <f>ROUND(I112*H112,2)</f>
        <v>0</v>
      </c>
      <c r="BL112" s="23" t="s">
        <v>150</v>
      </c>
      <c r="BM112" s="23" t="s">
        <v>684</v>
      </c>
    </row>
    <row r="113" spans="2:65" s="1" customFormat="1" ht="27">
      <c r="B113" s="41"/>
      <c r="C113" s="63"/>
      <c r="D113" s="213" t="s">
        <v>152</v>
      </c>
      <c r="E113" s="63"/>
      <c r="F113" s="214" t="s">
        <v>218</v>
      </c>
      <c r="G113" s="63"/>
      <c r="H113" s="63"/>
      <c r="I113" s="172"/>
      <c r="J113" s="63"/>
      <c r="K113" s="63"/>
      <c r="L113" s="61"/>
      <c r="M113" s="215"/>
      <c r="N113" s="42"/>
      <c r="O113" s="42"/>
      <c r="P113" s="42"/>
      <c r="Q113" s="42"/>
      <c r="R113" s="42"/>
      <c r="S113" s="42"/>
      <c r="T113" s="78"/>
      <c r="AT113" s="23" t="s">
        <v>152</v>
      </c>
      <c r="AU113" s="23" t="s">
        <v>90</v>
      </c>
    </row>
    <row r="114" spans="2:65" s="12" customFormat="1" ht="13.5">
      <c r="B114" s="216"/>
      <c r="C114" s="217"/>
      <c r="D114" s="213" t="s">
        <v>154</v>
      </c>
      <c r="E114" s="218" t="s">
        <v>78</v>
      </c>
      <c r="F114" s="219" t="s">
        <v>685</v>
      </c>
      <c r="G114" s="217"/>
      <c r="H114" s="220">
        <v>6.4320000000000004</v>
      </c>
      <c r="I114" s="221"/>
      <c r="J114" s="217"/>
      <c r="K114" s="217"/>
      <c r="L114" s="222"/>
      <c r="M114" s="223"/>
      <c r="N114" s="224"/>
      <c r="O114" s="224"/>
      <c r="P114" s="224"/>
      <c r="Q114" s="224"/>
      <c r="R114" s="224"/>
      <c r="S114" s="224"/>
      <c r="T114" s="225"/>
      <c r="AT114" s="226" t="s">
        <v>154</v>
      </c>
      <c r="AU114" s="226" t="s">
        <v>90</v>
      </c>
      <c r="AV114" s="12" t="s">
        <v>90</v>
      </c>
      <c r="AW114" s="12" t="s">
        <v>42</v>
      </c>
      <c r="AX114" s="12" t="s">
        <v>88</v>
      </c>
      <c r="AY114" s="226" t="s">
        <v>143</v>
      </c>
    </row>
    <row r="115" spans="2:65" s="1" customFormat="1" ht="25.5" customHeight="1">
      <c r="B115" s="41"/>
      <c r="C115" s="201" t="s">
        <v>204</v>
      </c>
      <c r="D115" s="201" t="s">
        <v>145</v>
      </c>
      <c r="E115" s="202" t="s">
        <v>686</v>
      </c>
      <c r="F115" s="203" t="s">
        <v>687</v>
      </c>
      <c r="G115" s="204" t="s">
        <v>181</v>
      </c>
      <c r="H115" s="205">
        <v>7.0000000000000001E-3</v>
      </c>
      <c r="I115" s="206"/>
      <c r="J115" s="207">
        <f>ROUND(I115*H115,2)</f>
        <v>0</v>
      </c>
      <c r="K115" s="203" t="s">
        <v>149</v>
      </c>
      <c r="L115" s="61"/>
      <c r="M115" s="208" t="s">
        <v>78</v>
      </c>
      <c r="N115" s="209" t="s">
        <v>50</v>
      </c>
      <c r="O115" s="42"/>
      <c r="P115" s="210">
        <f>O115*H115</f>
        <v>0</v>
      </c>
      <c r="Q115" s="210">
        <v>1.0382199999999999</v>
      </c>
      <c r="R115" s="210">
        <f>Q115*H115</f>
        <v>7.2675399999999994E-3</v>
      </c>
      <c r="S115" s="210">
        <v>0</v>
      </c>
      <c r="T115" s="211">
        <f>S115*H115</f>
        <v>0</v>
      </c>
      <c r="AR115" s="23" t="s">
        <v>150</v>
      </c>
      <c r="AT115" s="23" t="s">
        <v>145</v>
      </c>
      <c r="AU115" s="23" t="s">
        <v>90</v>
      </c>
      <c r="AY115" s="23" t="s">
        <v>143</v>
      </c>
      <c r="BE115" s="212">
        <f>IF(N115="základní",J115,0)</f>
        <v>0</v>
      </c>
      <c r="BF115" s="212">
        <f>IF(N115="snížená",J115,0)</f>
        <v>0</v>
      </c>
      <c r="BG115" s="212">
        <f>IF(N115="zákl. přenesená",J115,0)</f>
        <v>0</v>
      </c>
      <c r="BH115" s="212">
        <f>IF(N115="sníž. přenesená",J115,0)</f>
        <v>0</v>
      </c>
      <c r="BI115" s="212">
        <f>IF(N115="nulová",J115,0)</f>
        <v>0</v>
      </c>
      <c r="BJ115" s="23" t="s">
        <v>88</v>
      </c>
      <c r="BK115" s="212">
        <f>ROUND(I115*H115,2)</f>
        <v>0</v>
      </c>
      <c r="BL115" s="23" t="s">
        <v>150</v>
      </c>
      <c r="BM115" s="23" t="s">
        <v>688</v>
      </c>
    </row>
    <row r="116" spans="2:65" s="1" customFormat="1" ht="94.5">
      <c r="B116" s="41"/>
      <c r="C116" s="63"/>
      <c r="D116" s="213" t="s">
        <v>152</v>
      </c>
      <c r="E116" s="63"/>
      <c r="F116" s="214" t="s">
        <v>689</v>
      </c>
      <c r="G116" s="63"/>
      <c r="H116" s="63"/>
      <c r="I116" s="172"/>
      <c r="J116" s="63"/>
      <c r="K116" s="63"/>
      <c r="L116" s="61"/>
      <c r="M116" s="215"/>
      <c r="N116" s="42"/>
      <c r="O116" s="42"/>
      <c r="P116" s="42"/>
      <c r="Q116" s="42"/>
      <c r="R116" s="42"/>
      <c r="S116" s="42"/>
      <c r="T116" s="78"/>
      <c r="AT116" s="23" t="s">
        <v>152</v>
      </c>
      <c r="AU116" s="23" t="s">
        <v>90</v>
      </c>
    </row>
    <row r="117" spans="2:65" s="13" customFormat="1" ht="13.5">
      <c r="B117" s="230"/>
      <c r="C117" s="231"/>
      <c r="D117" s="213" t="s">
        <v>154</v>
      </c>
      <c r="E117" s="232" t="s">
        <v>78</v>
      </c>
      <c r="F117" s="233" t="s">
        <v>690</v>
      </c>
      <c r="G117" s="231"/>
      <c r="H117" s="232" t="s">
        <v>78</v>
      </c>
      <c r="I117" s="234"/>
      <c r="J117" s="231"/>
      <c r="K117" s="231"/>
      <c r="L117" s="235"/>
      <c r="M117" s="236"/>
      <c r="N117" s="237"/>
      <c r="O117" s="237"/>
      <c r="P117" s="237"/>
      <c r="Q117" s="237"/>
      <c r="R117" s="237"/>
      <c r="S117" s="237"/>
      <c r="T117" s="238"/>
      <c r="AT117" s="239" t="s">
        <v>154</v>
      </c>
      <c r="AU117" s="239" t="s">
        <v>90</v>
      </c>
      <c r="AV117" s="13" t="s">
        <v>88</v>
      </c>
      <c r="AW117" s="13" t="s">
        <v>42</v>
      </c>
      <c r="AX117" s="13" t="s">
        <v>80</v>
      </c>
      <c r="AY117" s="239" t="s">
        <v>143</v>
      </c>
    </row>
    <row r="118" spans="2:65" s="12" customFormat="1" ht="13.5">
      <c r="B118" s="216"/>
      <c r="C118" s="217"/>
      <c r="D118" s="213" t="s">
        <v>154</v>
      </c>
      <c r="E118" s="218" t="s">
        <v>78</v>
      </c>
      <c r="F118" s="219" t="s">
        <v>691</v>
      </c>
      <c r="G118" s="217"/>
      <c r="H118" s="220">
        <v>7.0000000000000001E-3</v>
      </c>
      <c r="I118" s="221"/>
      <c r="J118" s="217"/>
      <c r="K118" s="217"/>
      <c r="L118" s="222"/>
      <c r="M118" s="223"/>
      <c r="N118" s="224"/>
      <c r="O118" s="224"/>
      <c r="P118" s="224"/>
      <c r="Q118" s="224"/>
      <c r="R118" s="224"/>
      <c r="S118" s="224"/>
      <c r="T118" s="225"/>
      <c r="AT118" s="226" t="s">
        <v>154</v>
      </c>
      <c r="AU118" s="226" t="s">
        <v>90</v>
      </c>
      <c r="AV118" s="12" t="s">
        <v>90</v>
      </c>
      <c r="AW118" s="12" t="s">
        <v>42</v>
      </c>
      <c r="AX118" s="12" t="s">
        <v>88</v>
      </c>
      <c r="AY118" s="226" t="s">
        <v>143</v>
      </c>
    </row>
    <row r="119" spans="2:65" s="11" customFormat="1" ht="29.85" customHeight="1">
      <c r="B119" s="185"/>
      <c r="C119" s="186"/>
      <c r="D119" s="187" t="s">
        <v>79</v>
      </c>
      <c r="E119" s="199" t="s">
        <v>198</v>
      </c>
      <c r="F119" s="199" t="s">
        <v>518</v>
      </c>
      <c r="G119" s="186"/>
      <c r="H119" s="186"/>
      <c r="I119" s="189"/>
      <c r="J119" s="200">
        <f>BK119</f>
        <v>0</v>
      </c>
      <c r="K119" s="186"/>
      <c r="L119" s="191"/>
      <c r="M119" s="192"/>
      <c r="N119" s="193"/>
      <c r="O119" s="193"/>
      <c r="P119" s="194">
        <f>SUM(P120:P144)</f>
        <v>0</v>
      </c>
      <c r="Q119" s="193"/>
      <c r="R119" s="194">
        <f>SUM(R120:R144)</f>
        <v>269.14949949999999</v>
      </c>
      <c r="S119" s="193"/>
      <c r="T119" s="195">
        <f>SUM(T120:T144)</f>
        <v>44.996199999999995</v>
      </c>
      <c r="AR119" s="196" t="s">
        <v>88</v>
      </c>
      <c r="AT119" s="197" t="s">
        <v>79</v>
      </c>
      <c r="AU119" s="197" t="s">
        <v>88</v>
      </c>
      <c r="AY119" s="196" t="s">
        <v>143</v>
      </c>
      <c r="BK119" s="198">
        <f>SUM(BK120:BK144)</f>
        <v>0</v>
      </c>
    </row>
    <row r="120" spans="2:65" s="1" customFormat="1" ht="25.5" customHeight="1">
      <c r="B120" s="41"/>
      <c r="C120" s="201" t="s">
        <v>210</v>
      </c>
      <c r="D120" s="201" t="s">
        <v>145</v>
      </c>
      <c r="E120" s="202" t="s">
        <v>692</v>
      </c>
      <c r="F120" s="203" t="s">
        <v>693</v>
      </c>
      <c r="G120" s="204" t="s">
        <v>504</v>
      </c>
      <c r="H120" s="205">
        <v>21</v>
      </c>
      <c r="I120" s="206"/>
      <c r="J120" s="207">
        <f>ROUND(I120*H120,2)</f>
        <v>0</v>
      </c>
      <c r="K120" s="203" t="s">
        <v>149</v>
      </c>
      <c r="L120" s="61"/>
      <c r="M120" s="208" t="s">
        <v>78</v>
      </c>
      <c r="N120" s="209" t="s">
        <v>50</v>
      </c>
      <c r="O120" s="42"/>
      <c r="P120" s="210">
        <f>O120*H120</f>
        <v>0</v>
      </c>
      <c r="Q120" s="210">
        <v>7.0056599999999998</v>
      </c>
      <c r="R120" s="210">
        <f>Q120*H120</f>
        <v>147.11885999999998</v>
      </c>
      <c r="S120" s="210">
        <v>0</v>
      </c>
      <c r="T120" s="211">
        <f>S120*H120</f>
        <v>0</v>
      </c>
      <c r="AR120" s="23" t="s">
        <v>150</v>
      </c>
      <c r="AT120" s="23" t="s">
        <v>145</v>
      </c>
      <c r="AU120" s="23" t="s">
        <v>90</v>
      </c>
      <c r="AY120" s="23" t="s">
        <v>143</v>
      </c>
      <c r="BE120" s="212">
        <f>IF(N120="základní",J120,0)</f>
        <v>0</v>
      </c>
      <c r="BF120" s="212">
        <f>IF(N120="snížená",J120,0)</f>
        <v>0</v>
      </c>
      <c r="BG120" s="212">
        <f>IF(N120="zákl. přenesená",J120,0)</f>
        <v>0</v>
      </c>
      <c r="BH120" s="212">
        <f>IF(N120="sníž. přenesená",J120,0)</f>
        <v>0</v>
      </c>
      <c r="BI120" s="212">
        <f>IF(N120="nulová",J120,0)</f>
        <v>0</v>
      </c>
      <c r="BJ120" s="23" t="s">
        <v>88</v>
      </c>
      <c r="BK120" s="212">
        <f>ROUND(I120*H120,2)</f>
        <v>0</v>
      </c>
      <c r="BL120" s="23" t="s">
        <v>150</v>
      </c>
      <c r="BM120" s="23" t="s">
        <v>694</v>
      </c>
    </row>
    <row r="121" spans="2:65" s="1" customFormat="1" ht="175.5">
      <c r="B121" s="41"/>
      <c r="C121" s="63"/>
      <c r="D121" s="213" t="s">
        <v>152</v>
      </c>
      <c r="E121" s="63"/>
      <c r="F121" s="214" t="s">
        <v>695</v>
      </c>
      <c r="G121" s="63"/>
      <c r="H121" s="63"/>
      <c r="I121" s="172"/>
      <c r="J121" s="63"/>
      <c r="K121" s="63"/>
      <c r="L121" s="61"/>
      <c r="M121" s="215"/>
      <c r="N121" s="42"/>
      <c r="O121" s="42"/>
      <c r="P121" s="42"/>
      <c r="Q121" s="42"/>
      <c r="R121" s="42"/>
      <c r="S121" s="42"/>
      <c r="T121" s="78"/>
      <c r="AT121" s="23" t="s">
        <v>152</v>
      </c>
      <c r="AU121" s="23" t="s">
        <v>90</v>
      </c>
    </row>
    <row r="122" spans="2:65" s="1" customFormat="1" ht="25.5" customHeight="1">
      <c r="B122" s="41"/>
      <c r="C122" s="201" t="s">
        <v>214</v>
      </c>
      <c r="D122" s="201" t="s">
        <v>145</v>
      </c>
      <c r="E122" s="202" t="s">
        <v>696</v>
      </c>
      <c r="F122" s="203" t="s">
        <v>697</v>
      </c>
      <c r="G122" s="204" t="s">
        <v>522</v>
      </c>
      <c r="H122" s="205">
        <v>10</v>
      </c>
      <c r="I122" s="206"/>
      <c r="J122" s="207">
        <f>ROUND(I122*H122,2)</f>
        <v>0</v>
      </c>
      <c r="K122" s="203" t="s">
        <v>149</v>
      </c>
      <c r="L122" s="61"/>
      <c r="M122" s="208" t="s">
        <v>78</v>
      </c>
      <c r="N122" s="209" t="s">
        <v>50</v>
      </c>
      <c r="O122" s="42"/>
      <c r="P122" s="210">
        <f>O122*H122</f>
        <v>0</v>
      </c>
      <c r="Q122" s="210">
        <v>0.74931999999999999</v>
      </c>
      <c r="R122" s="210">
        <f>Q122*H122</f>
        <v>7.4931999999999999</v>
      </c>
      <c r="S122" s="210">
        <v>0</v>
      </c>
      <c r="T122" s="211">
        <f>S122*H122</f>
        <v>0</v>
      </c>
      <c r="AR122" s="23" t="s">
        <v>150</v>
      </c>
      <c r="AT122" s="23" t="s">
        <v>145</v>
      </c>
      <c r="AU122" s="23" t="s">
        <v>90</v>
      </c>
      <c r="AY122" s="23" t="s">
        <v>143</v>
      </c>
      <c r="BE122" s="212">
        <f>IF(N122="základní",J122,0)</f>
        <v>0</v>
      </c>
      <c r="BF122" s="212">
        <f>IF(N122="snížená",J122,0)</f>
        <v>0</v>
      </c>
      <c r="BG122" s="212">
        <f>IF(N122="zákl. přenesená",J122,0)</f>
        <v>0</v>
      </c>
      <c r="BH122" s="212">
        <f>IF(N122="sníž. přenesená",J122,0)</f>
        <v>0</v>
      </c>
      <c r="BI122" s="212">
        <f>IF(N122="nulová",J122,0)</f>
        <v>0</v>
      </c>
      <c r="BJ122" s="23" t="s">
        <v>88</v>
      </c>
      <c r="BK122" s="212">
        <f>ROUND(I122*H122,2)</f>
        <v>0</v>
      </c>
      <c r="BL122" s="23" t="s">
        <v>150</v>
      </c>
      <c r="BM122" s="23" t="s">
        <v>698</v>
      </c>
    </row>
    <row r="123" spans="2:65" s="1" customFormat="1" ht="81">
      <c r="B123" s="41"/>
      <c r="C123" s="63"/>
      <c r="D123" s="213" t="s">
        <v>152</v>
      </c>
      <c r="E123" s="63"/>
      <c r="F123" s="214" t="s">
        <v>699</v>
      </c>
      <c r="G123" s="63"/>
      <c r="H123" s="63"/>
      <c r="I123" s="172"/>
      <c r="J123" s="63"/>
      <c r="K123" s="63"/>
      <c r="L123" s="61"/>
      <c r="M123" s="215"/>
      <c r="N123" s="42"/>
      <c r="O123" s="42"/>
      <c r="P123" s="42"/>
      <c r="Q123" s="42"/>
      <c r="R123" s="42"/>
      <c r="S123" s="42"/>
      <c r="T123" s="78"/>
      <c r="AT123" s="23" t="s">
        <v>152</v>
      </c>
      <c r="AU123" s="23" t="s">
        <v>90</v>
      </c>
    </row>
    <row r="124" spans="2:65" s="1" customFormat="1" ht="16.5" customHeight="1">
      <c r="B124" s="41"/>
      <c r="C124" s="251" t="s">
        <v>220</v>
      </c>
      <c r="D124" s="251" t="s">
        <v>305</v>
      </c>
      <c r="E124" s="252" t="s">
        <v>700</v>
      </c>
      <c r="F124" s="253" t="s">
        <v>701</v>
      </c>
      <c r="G124" s="254" t="s">
        <v>522</v>
      </c>
      <c r="H124" s="255">
        <v>11</v>
      </c>
      <c r="I124" s="256"/>
      <c r="J124" s="257">
        <f>ROUND(I124*H124,2)</f>
        <v>0</v>
      </c>
      <c r="K124" s="253" t="s">
        <v>78</v>
      </c>
      <c r="L124" s="258"/>
      <c r="M124" s="259" t="s">
        <v>78</v>
      </c>
      <c r="N124" s="260" t="s">
        <v>50</v>
      </c>
      <c r="O124" s="42"/>
      <c r="P124" s="210">
        <f>O124*H124</f>
        <v>0</v>
      </c>
      <c r="Q124" s="210">
        <v>0.84</v>
      </c>
      <c r="R124" s="210">
        <f>Q124*H124</f>
        <v>9.24</v>
      </c>
      <c r="S124" s="210">
        <v>0</v>
      </c>
      <c r="T124" s="211">
        <f>S124*H124</f>
        <v>0</v>
      </c>
      <c r="AR124" s="23" t="s">
        <v>191</v>
      </c>
      <c r="AT124" s="23" t="s">
        <v>305</v>
      </c>
      <c r="AU124" s="23" t="s">
        <v>90</v>
      </c>
      <c r="AY124" s="23" t="s">
        <v>143</v>
      </c>
      <c r="BE124" s="212">
        <f>IF(N124="základní",J124,0)</f>
        <v>0</v>
      </c>
      <c r="BF124" s="212">
        <f>IF(N124="snížená",J124,0)</f>
        <v>0</v>
      </c>
      <c r="BG124" s="212">
        <f>IF(N124="zákl. přenesená",J124,0)</f>
        <v>0</v>
      </c>
      <c r="BH124" s="212">
        <f>IF(N124="sníž. přenesená",J124,0)</f>
        <v>0</v>
      </c>
      <c r="BI124" s="212">
        <f>IF(N124="nulová",J124,0)</f>
        <v>0</v>
      </c>
      <c r="BJ124" s="23" t="s">
        <v>88</v>
      </c>
      <c r="BK124" s="212">
        <f>ROUND(I124*H124,2)</f>
        <v>0</v>
      </c>
      <c r="BL124" s="23" t="s">
        <v>150</v>
      </c>
      <c r="BM124" s="23" t="s">
        <v>702</v>
      </c>
    </row>
    <row r="125" spans="2:65" s="12" customFormat="1" ht="13.5">
      <c r="B125" s="216"/>
      <c r="C125" s="217"/>
      <c r="D125" s="213" t="s">
        <v>154</v>
      </c>
      <c r="E125" s="217"/>
      <c r="F125" s="219" t="s">
        <v>703</v>
      </c>
      <c r="G125" s="217"/>
      <c r="H125" s="220">
        <v>11</v>
      </c>
      <c r="I125" s="221"/>
      <c r="J125" s="217"/>
      <c r="K125" s="217"/>
      <c r="L125" s="222"/>
      <c r="M125" s="223"/>
      <c r="N125" s="224"/>
      <c r="O125" s="224"/>
      <c r="P125" s="224"/>
      <c r="Q125" s="224"/>
      <c r="R125" s="224"/>
      <c r="S125" s="224"/>
      <c r="T125" s="225"/>
      <c r="AT125" s="226" t="s">
        <v>154</v>
      </c>
      <c r="AU125" s="226" t="s">
        <v>90</v>
      </c>
      <c r="AV125" s="12" t="s">
        <v>90</v>
      </c>
      <c r="AW125" s="12" t="s">
        <v>6</v>
      </c>
      <c r="AX125" s="12" t="s">
        <v>88</v>
      </c>
      <c r="AY125" s="226" t="s">
        <v>143</v>
      </c>
    </row>
    <row r="126" spans="2:65" s="1" customFormat="1" ht="25.5" customHeight="1">
      <c r="B126" s="41"/>
      <c r="C126" s="201" t="s">
        <v>225</v>
      </c>
      <c r="D126" s="201" t="s">
        <v>145</v>
      </c>
      <c r="E126" s="202" t="s">
        <v>704</v>
      </c>
      <c r="F126" s="203" t="s">
        <v>705</v>
      </c>
      <c r="G126" s="204" t="s">
        <v>522</v>
      </c>
      <c r="H126" s="205">
        <v>2.5</v>
      </c>
      <c r="I126" s="206"/>
      <c r="J126" s="207">
        <f>ROUND(I126*H126,2)</f>
        <v>0</v>
      </c>
      <c r="K126" s="203" t="s">
        <v>149</v>
      </c>
      <c r="L126" s="61"/>
      <c r="M126" s="208" t="s">
        <v>78</v>
      </c>
      <c r="N126" s="209" t="s">
        <v>50</v>
      </c>
      <c r="O126" s="42"/>
      <c r="P126" s="210">
        <f>O126*H126</f>
        <v>0</v>
      </c>
      <c r="Q126" s="210">
        <v>0</v>
      </c>
      <c r="R126" s="210">
        <f>Q126*H126</f>
        <v>0</v>
      </c>
      <c r="S126" s="210">
        <v>0</v>
      </c>
      <c r="T126" s="211">
        <f>S126*H126</f>
        <v>0</v>
      </c>
      <c r="AR126" s="23" t="s">
        <v>150</v>
      </c>
      <c r="AT126" s="23" t="s">
        <v>145</v>
      </c>
      <c r="AU126" s="23" t="s">
        <v>90</v>
      </c>
      <c r="AY126" s="23" t="s">
        <v>143</v>
      </c>
      <c r="BE126" s="212">
        <f>IF(N126="základní",J126,0)</f>
        <v>0</v>
      </c>
      <c r="BF126" s="212">
        <f>IF(N126="snížená",J126,0)</f>
        <v>0</v>
      </c>
      <c r="BG126" s="212">
        <f>IF(N126="zákl. přenesená",J126,0)</f>
        <v>0</v>
      </c>
      <c r="BH126" s="212">
        <f>IF(N126="sníž. přenesená",J126,0)</f>
        <v>0</v>
      </c>
      <c r="BI126" s="212">
        <f>IF(N126="nulová",J126,0)</f>
        <v>0</v>
      </c>
      <c r="BJ126" s="23" t="s">
        <v>88</v>
      </c>
      <c r="BK126" s="212">
        <f>ROUND(I126*H126,2)</f>
        <v>0</v>
      </c>
      <c r="BL126" s="23" t="s">
        <v>150</v>
      </c>
      <c r="BM126" s="23" t="s">
        <v>706</v>
      </c>
    </row>
    <row r="127" spans="2:65" s="1" customFormat="1" ht="135">
      <c r="B127" s="41"/>
      <c r="C127" s="63"/>
      <c r="D127" s="213" t="s">
        <v>152</v>
      </c>
      <c r="E127" s="63"/>
      <c r="F127" s="214" t="s">
        <v>707</v>
      </c>
      <c r="G127" s="63"/>
      <c r="H127" s="63"/>
      <c r="I127" s="172"/>
      <c r="J127" s="63"/>
      <c r="K127" s="63"/>
      <c r="L127" s="61"/>
      <c r="M127" s="215"/>
      <c r="N127" s="42"/>
      <c r="O127" s="42"/>
      <c r="P127" s="42"/>
      <c r="Q127" s="42"/>
      <c r="R127" s="42"/>
      <c r="S127" s="42"/>
      <c r="T127" s="78"/>
      <c r="AT127" s="23" t="s">
        <v>152</v>
      </c>
      <c r="AU127" s="23" t="s">
        <v>90</v>
      </c>
    </row>
    <row r="128" spans="2:65" s="1" customFormat="1" ht="16.5" customHeight="1">
      <c r="B128" s="41"/>
      <c r="C128" s="251" t="s">
        <v>10</v>
      </c>
      <c r="D128" s="251" t="s">
        <v>305</v>
      </c>
      <c r="E128" s="252" t="s">
        <v>708</v>
      </c>
      <c r="F128" s="253" t="s">
        <v>709</v>
      </c>
      <c r="G128" s="254" t="s">
        <v>522</v>
      </c>
      <c r="H128" s="255">
        <v>2.75</v>
      </c>
      <c r="I128" s="256"/>
      <c r="J128" s="257">
        <f>ROUND(I128*H128,2)</f>
        <v>0</v>
      </c>
      <c r="K128" s="253" t="s">
        <v>78</v>
      </c>
      <c r="L128" s="258"/>
      <c r="M128" s="259" t="s">
        <v>78</v>
      </c>
      <c r="N128" s="260" t="s">
        <v>50</v>
      </c>
      <c r="O128" s="42"/>
      <c r="P128" s="210">
        <f>O128*H128</f>
        <v>0</v>
      </c>
      <c r="Q128" s="210">
        <v>0.84</v>
      </c>
      <c r="R128" s="210">
        <f>Q128*H128</f>
        <v>2.31</v>
      </c>
      <c r="S128" s="210">
        <v>0</v>
      </c>
      <c r="T128" s="211">
        <f>S128*H128</f>
        <v>0</v>
      </c>
      <c r="AR128" s="23" t="s">
        <v>191</v>
      </c>
      <c r="AT128" s="23" t="s">
        <v>305</v>
      </c>
      <c r="AU128" s="23" t="s">
        <v>90</v>
      </c>
      <c r="AY128" s="23" t="s">
        <v>143</v>
      </c>
      <c r="BE128" s="212">
        <f>IF(N128="základní",J128,0)</f>
        <v>0</v>
      </c>
      <c r="BF128" s="212">
        <f>IF(N128="snížená",J128,0)</f>
        <v>0</v>
      </c>
      <c r="BG128" s="212">
        <f>IF(N128="zákl. přenesená",J128,0)</f>
        <v>0</v>
      </c>
      <c r="BH128" s="212">
        <f>IF(N128="sníž. přenesená",J128,0)</f>
        <v>0</v>
      </c>
      <c r="BI128" s="212">
        <f>IF(N128="nulová",J128,0)</f>
        <v>0</v>
      </c>
      <c r="BJ128" s="23" t="s">
        <v>88</v>
      </c>
      <c r="BK128" s="212">
        <f>ROUND(I128*H128,2)</f>
        <v>0</v>
      </c>
      <c r="BL128" s="23" t="s">
        <v>150</v>
      </c>
      <c r="BM128" s="23" t="s">
        <v>710</v>
      </c>
    </row>
    <row r="129" spans="2:65" s="12" customFormat="1" ht="13.5">
      <c r="B129" s="216"/>
      <c r="C129" s="217"/>
      <c r="D129" s="213" t="s">
        <v>154</v>
      </c>
      <c r="E129" s="217"/>
      <c r="F129" s="219" t="s">
        <v>711</v>
      </c>
      <c r="G129" s="217"/>
      <c r="H129" s="220">
        <v>2.75</v>
      </c>
      <c r="I129" s="221"/>
      <c r="J129" s="217"/>
      <c r="K129" s="217"/>
      <c r="L129" s="222"/>
      <c r="M129" s="223"/>
      <c r="N129" s="224"/>
      <c r="O129" s="224"/>
      <c r="P129" s="224"/>
      <c r="Q129" s="224"/>
      <c r="R129" s="224"/>
      <c r="S129" s="224"/>
      <c r="T129" s="225"/>
      <c r="AT129" s="226" t="s">
        <v>154</v>
      </c>
      <c r="AU129" s="226" t="s">
        <v>90</v>
      </c>
      <c r="AV129" s="12" t="s">
        <v>90</v>
      </c>
      <c r="AW129" s="12" t="s">
        <v>6</v>
      </c>
      <c r="AX129" s="12" t="s">
        <v>88</v>
      </c>
      <c r="AY129" s="226" t="s">
        <v>143</v>
      </c>
    </row>
    <row r="130" spans="2:65" s="1" customFormat="1" ht="25.5" customHeight="1">
      <c r="B130" s="41"/>
      <c r="C130" s="201" t="s">
        <v>233</v>
      </c>
      <c r="D130" s="201" t="s">
        <v>145</v>
      </c>
      <c r="E130" s="202" t="s">
        <v>712</v>
      </c>
      <c r="F130" s="203" t="s">
        <v>713</v>
      </c>
      <c r="G130" s="204" t="s">
        <v>522</v>
      </c>
      <c r="H130" s="205">
        <v>135.78100000000001</v>
      </c>
      <c r="I130" s="206"/>
      <c r="J130" s="207">
        <f>ROUND(I130*H130,2)</f>
        <v>0</v>
      </c>
      <c r="K130" s="203" t="s">
        <v>149</v>
      </c>
      <c r="L130" s="61"/>
      <c r="M130" s="208" t="s">
        <v>78</v>
      </c>
      <c r="N130" s="209" t="s">
        <v>50</v>
      </c>
      <c r="O130" s="42"/>
      <c r="P130" s="210">
        <f>O130*H130</f>
        <v>0</v>
      </c>
      <c r="Q130" s="210">
        <v>0</v>
      </c>
      <c r="R130" s="210">
        <f>Q130*H130</f>
        <v>0</v>
      </c>
      <c r="S130" s="210">
        <v>0</v>
      </c>
      <c r="T130" s="211">
        <f>S130*H130</f>
        <v>0</v>
      </c>
      <c r="AR130" s="23" t="s">
        <v>150</v>
      </c>
      <c r="AT130" s="23" t="s">
        <v>145</v>
      </c>
      <c r="AU130" s="23" t="s">
        <v>90</v>
      </c>
      <c r="AY130" s="23" t="s">
        <v>143</v>
      </c>
      <c r="BE130" s="212">
        <f>IF(N130="základní",J130,0)</f>
        <v>0</v>
      </c>
      <c r="BF130" s="212">
        <f>IF(N130="snížená",J130,0)</f>
        <v>0</v>
      </c>
      <c r="BG130" s="212">
        <f>IF(N130="zákl. přenesená",J130,0)</f>
        <v>0</v>
      </c>
      <c r="BH130" s="212">
        <f>IF(N130="sníž. přenesená",J130,0)</f>
        <v>0</v>
      </c>
      <c r="BI130" s="212">
        <f>IF(N130="nulová",J130,0)</f>
        <v>0</v>
      </c>
      <c r="BJ130" s="23" t="s">
        <v>88</v>
      </c>
      <c r="BK130" s="212">
        <f>ROUND(I130*H130,2)</f>
        <v>0</v>
      </c>
      <c r="BL130" s="23" t="s">
        <v>150</v>
      </c>
      <c r="BM130" s="23" t="s">
        <v>714</v>
      </c>
    </row>
    <row r="131" spans="2:65" s="1" customFormat="1" ht="135">
      <c r="B131" s="41"/>
      <c r="C131" s="63"/>
      <c r="D131" s="213" t="s">
        <v>152</v>
      </c>
      <c r="E131" s="63"/>
      <c r="F131" s="214" t="s">
        <v>707</v>
      </c>
      <c r="G131" s="63"/>
      <c r="H131" s="63"/>
      <c r="I131" s="172"/>
      <c r="J131" s="63"/>
      <c r="K131" s="63"/>
      <c r="L131" s="61"/>
      <c r="M131" s="215"/>
      <c r="N131" s="42"/>
      <c r="O131" s="42"/>
      <c r="P131" s="42"/>
      <c r="Q131" s="42"/>
      <c r="R131" s="42"/>
      <c r="S131" s="42"/>
      <c r="T131" s="78"/>
      <c r="AT131" s="23" t="s">
        <v>152</v>
      </c>
      <c r="AU131" s="23" t="s">
        <v>90</v>
      </c>
    </row>
    <row r="132" spans="2:65" s="1" customFormat="1" ht="16.5" customHeight="1">
      <c r="B132" s="41"/>
      <c r="C132" s="251" t="s">
        <v>240</v>
      </c>
      <c r="D132" s="251" t="s">
        <v>305</v>
      </c>
      <c r="E132" s="252" t="s">
        <v>715</v>
      </c>
      <c r="F132" s="253" t="s">
        <v>716</v>
      </c>
      <c r="G132" s="254" t="s">
        <v>522</v>
      </c>
      <c r="H132" s="255">
        <v>149.35900000000001</v>
      </c>
      <c r="I132" s="256"/>
      <c r="J132" s="257">
        <f>ROUND(I132*H132,2)</f>
        <v>0</v>
      </c>
      <c r="K132" s="253" t="s">
        <v>78</v>
      </c>
      <c r="L132" s="258"/>
      <c r="M132" s="259" t="s">
        <v>78</v>
      </c>
      <c r="N132" s="260" t="s">
        <v>50</v>
      </c>
      <c r="O132" s="42"/>
      <c r="P132" s="210">
        <f>O132*H132</f>
        <v>0</v>
      </c>
      <c r="Q132" s="210">
        <v>0.67500000000000004</v>
      </c>
      <c r="R132" s="210">
        <f>Q132*H132</f>
        <v>100.81732500000001</v>
      </c>
      <c r="S132" s="210">
        <v>0</v>
      </c>
      <c r="T132" s="211">
        <f>S132*H132</f>
        <v>0</v>
      </c>
      <c r="AR132" s="23" t="s">
        <v>191</v>
      </c>
      <c r="AT132" s="23" t="s">
        <v>305</v>
      </c>
      <c r="AU132" s="23" t="s">
        <v>90</v>
      </c>
      <c r="AY132" s="23" t="s">
        <v>143</v>
      </c>
      <c r="BE132" s="212">
        <f>IF(N132="základní",J132,0)</f>
        <v>0</v>
      </c>
      <c r="BF132" s="212">
        <f>IF(N132="snížená",J132,0)</f>
        <v>0</v>
      </c>
      <c r="BG132" s="212">
        <f>IF(N132="zákl. přenesená",J132,0)</f>
        <v>0</v>
      </c>
      <c r="BH132" s="212">
        <f>IF(N132="sníž. přenesená",J132,0)</f>
        <v>0</v>
      </c>
      <c r="BI132" s="212">
        <f>IF(N132="nulová",J132,0)</f>
        <v>0</v>
      </c>
      <c r="BJ132" s="23" t="s">
        <v>88</v>
      </c>
      <c r="BK132" s="212">
        <f>ROUND(I132*H132,2)</f>
        <v>0</v>
      </c>
      <c r="BL132" s="23" t="s">
        <v>150</v>
      </c>
      <c r="BM132" s="23" t="s">
        <v>717</v>
      </c>
    </row>
    <row r="133" spans="2:65" s="12" customFormat="1" ht="13.5">
      <c r="B133" s="216"/>
      <c r="C133" s="217"/>
      <c r="D133" s="213" t="s">
        <v>154</v>
      </c>
      <c r="E133" s="217"/>
      <c r="F133" s="219" t="s">
        <v>718</v>
      </c>
      <c r="G133" s="217"/>
      <c r="H133" s="220">
        <v>149.35900000000001</v>
      </c>
      <c r="I133" s="221"/>
      <c r="J133" s="217"/>
      <c r="K133" s="217"/>
      <c r="L133" s="222"/>
      <c r="M133" s="223"/>
      <c r="N133" s="224"/>
      <c r="O133" s="224"/>
      <c r="P133" s="224"/>
      <c r="Q133" s="224"/>
      <c r="R133" s="224"/>
      <c r="S133" s="224"/>
      <c r="T133" s="225"/>
      <c r="AT133" s="226" t="s">
        <v>154</v>
      </c>
      <c r="AU133" s="226" t="s">
        <v>90</v>
      </c>
      <c r="AV133" s="12" t="s">
        <v>90</v>
      </c>
      <c r="AW133" s="12" t="s">
        <v>6</v>
      </c>
      <c r="AX133" s="12" t="s">
        <v>88</v>
      </c>
      <c r="AY133" s="226" t="s">
        <v>143</v>
      </c>
    </row>
    <row r="134" spans="2:65" s="1" customFormat="1" ht="51" customHeight="1">
      <c r="B134" s="41"/>
      <c r="C134" s="201" t="s">
        <v>245</v>
      </c>
      <c r="D134" s="201" t="s">
        <v>145</v>
      </c>
      <c r="E134" s="202" t="s">
        <v>719</v>
      </c>
      <c r="F134" s="203" t="s">
        <v>720</v>
      </c>
      <c r="G134" s="204" t="s">
        <v>522</v>
      </c>
      <c r="H134" s="205">
        <v>52.6</v>
      </c>
      <c r="I134" s="206"/>
      <c r="J134" s="207">
        <f>ROUND(I134*H134,2)</f>
        <v>0</v>
      </c>
      <c r="K134" s="203" t="s">
        <v>149</v>
      </c>
      <c r="L134" s="61"/>
      <c r="M134" s="208" t="s">
        <v>78</v>
      </c>
      <c r="N134" s="209" t="s">
        <v>50</v>
      </c>
      <c r="O134" s="42"/>
      <c r="P134" s="210">
        <f>O134*H134</f>
        <v>0</v>
      </c>
      <c r="Q134" s="210">
        <v>0</v>
      </c>
      <c r="R134" s="210">
        <f>Q134*H134</f>
        <v>0</v>
      </c>
      <c r="S134" s="210">
        <v>4.2999999999999997E-2</v>
      </c>
      <c r="T134" s="211">
        <f>S134*H134</f>
        <v>2.2618</v>
      </c>
      <c r="AR134" s="23" t="s">
        <v>150</v>
      </c>
      <c r="AT134" s="23" t="s">
        <v>145</v>
      </c>
      <c r="AU134" s="23" t="s">
        <v>90</v>
      </c>
      <c r="AY134" s="23" t="s">
        <v>143</v>
      </c>
      <c r="BE134" s="212">
        <f>IF(N134="základní",J134,0)</f>
        <v>0</v>
      </c>
      <c r="BF134" s="212">
        <f>IF(N134="snížená",J134,0)</f>
        <v>0</v>
      </c>
      <c r="BG134" s="212">
        <f>IF(N134="zákl. přenesená",J134,0)</f>
        <v>0</v>
      </c>
      <c r="BH134" s="212">
        <f>IF(N134="sníž. přenesená",J134,0)</f>
        <v>0</v>
      </c>
      <c r="BI134" s="212">
        <f>IF(N134="nulová",J134,0)</f>
        <v>0</v>
      </c>
      <c r="BJ134" s="23" t="s">
        <v>88</v>
      </c>
      <c r="BK134" s="212">
        <f>ROUND(I134*H134,2)</f>
        <v>0</v>
      </c>
      <c r="BL134" s="23" t="s">
        <v>150</v>
      </c>
      <c r="BM134" s="23" t="s">
        <v>721</v>
      </c>
    </row>
    <row r="135" spans="2:65" s="1" customFormat="1" ht="81">
      <c r="B135" s="41"/>
      <c r="C135" s="63"/>
      <c r="D135" s="213" t="s">
        <v>152</v>
      </c>
      <c r="E135" s="63"/>
      <c r="F135" s="214" t="s">
        <v>722</v>
      </c>
      <c r="G135" s="63"/>
      <c r="H135" s="63"/>
      <c r="I135" s="172"/>
      <c r="J135" s="63"/>
      <c r="K135" s="63"/>
      <c r="L135" s="61"/>
      <c r="M135" s="215"/>
      <c r="N135" s="42"/>
      <c r="O135" s="42"/>
      <c r="P135" s="42"/>
      <c r="Q135" s="42"/>
      <c r="R135" s="42"/>
      <c r="S135" s="42"/>
      <c r="T135" s="78"/>
      <c r="AT135" s="23" t="s">
        <v>152</v>
      </c>
      <c r="AU135" s="23" t="s">
        <v>90</v>
      </c>
    </row>
    <row r="136" spans="2:65" s="1" customFormat="1" ht="16.5" customHeight="1">
      <c r="B136" s="41"/>
      <c r="C136" s="201" t="s">
        <v>250</v>
      </c>
      <c r="D136" s="201" t="s">
        <v>145</v>
      </c>
      <c r="E136" s="202" t="s">
        <v>723</v>
      </c>
      <c r="F136" s="203" t="s">
        <v>724</v>
      </c>
      <c r="G136" s="204" t="s">
        <v>162</v>
      </c>
      <c r="H136" s="205">
        <v>17.792999999999999</v>
      </c>
      <c r="I136" s="206"/>
      <c r="J136" s="207">
        <f>ROUND(I136*H136,2)</f>
        <v>0</v>
      </c>
      <c r="K136" s="203" t="s">
        <v>149</v>
      </c>
      <c r="L136" s="61"/>
      <c r="M136" s="208" t="s">
        <v>78</v>
      </c>
      <c r="N136" s="209" t="s">
        <v>50</v>
      </c>
      <c r="O136" s="42"/>
      <c r="P136" s="210">
        <f>O136*H136</f>
        <v>0</v>
      </c>
      <c r="Q136" s="210">
        <v>0.12171</v>
      </c>
      <c r="R136" s="210">
        <f>Q136*H136</f>
        <v>2.1655860300000001</v>
      </c>
      <c r="S136" s="210">
        <v>2.4</v>
      </c>
      <c r="T136" s="211">
        <f>S136*H136</f>
        <v>42.703199999999995</v>
      </c>
      <c r="AR136" s="23" t="s">
        <v>150</v>
      </c>
      <c r="AT136" s="23" t="s">
        <v>145</v>
      </c>
      <c r="AU136" s="23" t="s">
        <v>90</v>
      </c>
      <c r="AY136" s="23" t="s">
        <v>143</v>
      </c>
      <c r="BE136" s="212">
        <f>IF(N136="základní",J136,0)</f>
        <v>0</v>
      </c>
      <c r="BF136" s="212">
        <f>IF(N136="snížená",J136,0)</f>
        <v>0</v>
      </c>
      <c r="BG136" s="212">
        <f>IF(N136="zákl. přenesená",J136,0)</f>
        <v>0</v>
      </c>
      <c r="BH136" s="212">
        <f>IF(N136="sníž. přenesená",J136,0)</f>
        <v>0</v>
      </c>
      <c r="BI136" s="212">
        <f>IF(N136="nulová",J136,0)</f>
        <v>0</v>
      </c>
      <c r="BJ136" s="23" t="s">
        <v>88</v>
      </c>
      <c r="BK136" s="212">
        <f>ROUND(I136*H136,2)</f>
        <v>0</v>
      </c>
      <c r="BL136" s="23" t="s">
        <v>150</v>
      </c>
      <c r="BM136" s="23" t="s">
        <v>725</v>
      </c>
    </row>
    <row r="137" spans="2:65" s="1" customFormat="1" ht="175.5">
      <c r="B137" s="41"/>
      <c r="C137" s="63"/>
      <c r="D137" s="213" t="s">
        <v>152</v>
      </c>
      <c r="E137" s="63"/>
      <c r="F137" s="214" t="s">
        <v>726</v>
      </c>
      <c r="G137" s="63"/>
      <c r="H137" s="63"/>
      <c r="I137" s="172"/>
      <c r="J137" s="63"/>
      <c r="K137" s="63"/>
      <c r="L137" s="61"/>
      <c r="M137" s="215"/>
      <c r="N137" s="42"/>
      <c r="O137" s="42"/>
      <c r="P137" s="42"/>
      <c r="Q137" s="42"/>
      <c r="R137" s="42"/>
      <c r="S137" s="42"/>
      <c r="T137" s="78"/>
      <c r="AT137" s="23" t="s">
        <v>152</v>
      </c>
      <c r="AU137" s="23" t="s">
        <v>90</v>
      </c>
    </row>
    <row r="138" spans="2:65" s="12" customFormat="1" ht="13.5">
      <c r="B138" s="216"/>
      <c r="C138" s="217"/>
      <c r="D138" s="213" t="s">
        <v>154</v>
      </c>
      <c r="E138" s="218" t="s">
        <v>78</v>
      </c>
      <c r="F138" s="219" t="s">
        <v>727</v>
      </c>
      <c r="G138" s="217"/>
      <c r="H138" s="220">
        <v>17.792999999999999</v>
      </c>
      <c r="I138" s="221"/>
      <c r="J138" s="217"/>
      <c r="K138" s="217"/>
      <c r="L138" s="222"/>
      <c r="M138" s="223"/>
      <c r="N138" s="224"/>
      <c r="O138" s="224"/>
      <c r="P138" s="224"/>
      <c r="Q138" s="224"/>
      <c r="R138" s="224"/>
      <c r="S138" s="224"/>
      <c r="T138" s="225"/>
      <c r="AT138" s="226" t="s">
        <v>154</v>
      </c>
      <c r="AU138" s="226" t="s">
        <v>90</v>
      </c>
      <c r="AV138" s="12" t="s">
        <v>90</v>
      </c>
      <c r="AW138" s="12" t="s">
        <v>42</v>
      </c>
      <c r="AX138" s="12" t="s">
        <v>88</v>
      </c>
      <c r="AY138" s="226" t="s">
        <v>143</v>
      </c>
    </row>
    <row r="139" spans="2:65" s="1" customFormat="1" ht="25.5" customHeight="1">
      <c r="B139" s="41"/>
      <c r="C139" s="201" t="s">
        <v>255</v>
      </c>
      <c r="D139" s="201" t="s">
        <v>145</v>
      </c>
      <c r="E139" s="202" t="s">
        <v>728</v>
      </c>
      <c r="F139" s="203" t="s">
        <v>729</v>
      </c>
      <c r="G139" s="204" t="s">
        <v>522</v>
      </c>
      <c r="H139" s="205">
        <v>7.8</v>
      </c>
      <c r="I139" s="206"/>
      <c r="J139" s="207">
        <f>ROUND(I139*H139,2)</f>
        <v>0</v>
      </c>
      <c r="K139" s="203" t="s">
        <v>149</v>
      </c>
      <c r="L139" s="61"/>
      <c r="M139" s="208" t="s">
        <v>78</v>
      </c>
      <c r="N139" s="209" t="s">
        <v>50</v>
      </c>
      <c r="O139" s="42"/>
      <c r="P139" s="210">
        <f>O139*H139</f>
        <v>0</v>
      </c>
      <c r="Q139" s="210">
        <v>3.4000000000000002E-4</v>
      </c>
      <c r="R139" s="210">
        <f>Q139*H139</f>
        <v>2.6520000000000003E-3</v>
      </c>
      <c r="S139" s="210">
        <v>4.0000000000000001E-3</v>
      </c>
      <c r="T139" s="211">
        <f>S139*H139</f>
        <v>3.1199999999999999E-2</v>
      </c>
      <c r="AR139" s="23" t="s">
        <v>150</v>
      </c>
      <c r="AT139" s="23" t="s">
        <v>145</v>
      </c>
      <c r="AU139" s="23" t="s">
        <v>90</v>
      </c>
      <c r="AY139" s="23" t="s">
        <v>143</v>
      </c>
      <c r="BE139" s="212">
        <f>IF(N139="základní",J139,0)</f>
        <v>0</v>
      </c>
      <c r="BF139" s="212">
        <f>IF(N139="snížená",J139,0)</f>
        <v>0</v>
      </c>
      <c r="BG139" s="212">
        <f>IF(N139="zákl. přenesená",J139,0)</f>
        <v>0</v>
      </c>
      <c r="BH139" s="212">
        <f>IF(N139="sníž. přenesená",J139,0)</f>
        <v>0</v>
      </c>
      <c r="BI139" s="212">
        <f>IF(N139="nulová",J139,0)</f>
        <v>0</v>
      </c>
      <c r="BJ139" s="23" t="s">
        <v>88</v>
      </c>
      <c r="BK139" s="212">
        <f>ROUND(I139*H139,2)</f>
        <v>0</v>
      </c>
      <c r="BL139" s="23" t="s">
        <v>150</v>
      </c>
      <c r="BM139" s="23" t="s">
        <v>730</v>
      </c>
    </row>
    <row r="140" spans="2:65" s="1" customFormat="1" ht="54">
      <c r="B140" s="41"/>
      <c r="C140" s="63"/>
      <c r="D140" s="213" t="s">
        <v>152</v>
      </c>
      <c r="E140" s="63"/>
      <c r="F140" s="214" t="s">
        <v>731</v>
      </c>
      <c r="G140" s="63"/>
      <c r="H140" s="63"/>
      <c r="I140" s="172"/>
      <c r="J140" s="63"/>
      <c r="K140" s="63"/>
      <c r="L140" s="61"/>
      <c r="M140" s="215"/>
      <c r="N140" s="42"/>
      <c r="O140" s="42"/>
      <c r="P140" s="42"/>
      <c r="Q140" s="42"/>
      <c r="R140" s="42"/>
      <c r="S140" s="42"/>
      <c r="T140" s="78"/>
      <c r="AT140" s="23" t="s">
        <v>152</v>
      </c>
      <c r="AU140" s="23" t="s">
        <v>90</v>
      </c>
    </row>
    <row r="141" spans="2:65" s="12" customFormat="1" ht="13.5">
      <c r="B141" s="216"/>
      <c r="C141" s="217"/>
      <c r="D141" s="213" t="s">
        <v>154</v>
      </c>
      <c r="E141" s="218" t="s">
        <v>78</v>
      </c>
      <c r="F141" s="219" t="s">
        <v>732</v>
      </c>
      <c r="G141" s="217"/>
      <c r="H141" s="220">
        <v>7.8</v>
      </c>
      <c r="I141" s="221"/>
      <c r="J141" s="217"/>
      <c r="K141" s="217"/>
      <c r="L141" s="222"/>
      <c r="M141" s="223"/>
      <c r="N141" s="224"/>
      <c r="O141" s="224"/>
      <c r="P141" s="224"/>
      <c r="Q141" s="224"/>
      <c r="R141" s="224"/>
      <c r="S141" s="224"/>
      <c r="T141" s="225"/>
      <c r="AT141" s="226" t="s">
        <v>154</v>
      </c>
      <c r="AU141" s="226" t="s">
        <v>90</v>
      </c>
      <c r="AV141" s="12" t="s">
        <v>90</v>
      </c>
      <c r="AW141" s="12" t="s">
        <v>42</v>
      </c>
      <c r="AX141" s="12" t="s">
        <v>88</v>
      </c>
      <c r="AY141" s="226" t="s">
        <v>143</v>
      </c>
    </row>
    <row r="142" spans="2:65" s="1" customFormat="1" ht="25.5" customHeight="1">
      <c r="B142" s="41"/>
      <c r="C142" s="201" t="s">
        <v>9</v>
      </c>
      <c r="D142" s="201" t="s">
        <v>145</v>
      </c>
      <c r="E142" s="202" t="s">
        <v>733</v>
      </c>
      <c r="F142" s="203" t="s">
        <v>734</v>
      </c>
      <c r="G142" s="204" t="s">
        <v>522</v>
      </c>
      <c r="H142" s="205">
        <v>62.548999999999999</v>
      </c>
      <c r="I142" s="206"/>
      <c r="J142" s="207">
        <f>ROUND(I142*H142,2)</f>
        <v>0</v>
      </c>
      <c r="K142" s="203" t="s">
        <v>149</v>
      </c>
      <c r="L142" s="61"/>
      <c r="M142" s="208" t="s">
        <v>78</v>
      </c>
      <c r="N142" s="209" t="s">
        <v>50</v>
      </c>
      <c r="O142" s="42"/>
      <c r="P142" s="210">
        <f>O142*H142</f>
        <v>0</v>
      </c>
      <c r="Q142" s="210">
        <v>3.0000000000000001E-5</v>
      </c>
      <c r="R142" s="210">
        <f>Q142*H142</f>
        <v>1.8764700000000001E-3</v>
      </c>
      <c r="S142" s="210">
        <v>0</v>
      </c>
      <c r="T142" s="211">
        <f>S142*H142</f>
        <v>0</v>
      </c>
      <c r="AR142" s="23" t="s">
        <v>150</v>
      </c>
      <c r="AT142" s="23" t="s">
        <v>145</v>
      </c>
      <c r="AU142" s="23" t="s">
        <v>90</v>
      </c>
      <c r="AY142" s="23" t="s">
        <v>143</v>
      </c>
      <c r="BE142" s="212">
        <f>IF(N142="základní",J142,0)</f>
        <v>0</v>
      </c>
      <c r="BF142" s="212">
        <f>IF(N142="snížená",J142,0)</f>
        <v>0</v>
      </c>
      <c r="BG142" s="212">
        <f>IF(N142="zákl. přenesená",J142,0)</f>
        <v>0</v>
      </c>
      <c r="BH142" s="212">
        <f>IF(N142="sníž. přenesená",J142,0)</f>
        <v>0</v>
      </c>
      <c r="BI142" s="212">
        <f>IF(N142="nulová",J142,0)</f>
        <v>0</v>
      </c>
      <c r="BJ142" s="23" t="s">
        <v>88</v>
      </c>
      <c r="BK142" s="212">
        <f>ROUND(I142*H142,2)</f>
        <v>0</v>
      </c>
      <c r="BL142" s="23" t="s">
        <v>150</v>
      </c>
      <c r="BM142" s="23" t="s">
        <v>735</v>
      </c>
    </row>
    <row r="143" spans="2:65" s="1" customFormat="1" ht="54">
      <c r="B143" s="41"/>
      <c r="C143" s="63"/>
      <c r="D143" s="213" t="s">
        <v>152</v>
      </c>
      <c r="E143" s="63"/>
      <c r="F143" s="214" t="s">
        <v>736</v>
      </c>
      <c r="G143" s="63"/>
      <c r="H143" s="63"/>
      <c r="I143" s="172"/>
      <c r="J143" s="63"/>
      <c r="K143" s="63"/>
      <c r="L143" s="61"/>
      <c r="M143" s="215"/>
      <c r="N143" s="42"/>
      <c r="O143" s="42"/>
      <c r="P143" s="42"/>
      <c r="Q143" s="42"/>
      <c r="R143" s="42"/>
      <c r="S143" s="42"/>
      <c r="T143" s="78"/>
      <c r="AT143" s="23" t="s">
        <v>152</v>
      </c>
      <c r="AU143" s="23" t="s">
        <v>90</v>
      </c>
    </row>
    <row r="144" spans="2:65" s="12" customFormat="1" ht="13.5">
      <c r="B144" s="216"/>
      <c r="C144" s="217"/>
      <c r="D144" s="213" t="s">
        <v>154</v>
      </c>
      <c r="E144" s="218" t="s">
        <v>78</v>
      </c>
      <c r="F144" s="219" t="s">
        <v>737</v>
      </c>
      <c r="G144" s="217"/>
      <c r="H144" s="220">
        <v>62.548999999999999</v>
      </c>
      <c r="I144" s="221"/>
      <c r="J144" s="217"/>
      <c r="K144" s="217"/>
      <c r="L144" s="222"/>
      <c r="M144" s="223"/>
      <c r="N144" s="224"/>
      <c r="O144" s="224"/>
      <c r="P144" s="224"/>
      <c r="Q144" s="224"/>
      <c r="R144" s="224"/>
      <c r="S144" s="224"/>
      <c r="T144" s="225"/>
      <c r="AT144" s="226" t="s">
        <v>154</v>
      </c>
      <c r="AU144" s="226" t="s">
        <v>90</v>
      </c>
      <c r="AV144" s="12" t="s">
        <v>90</v>
      </c>
      <c r="AW144" s="12" t="s">
        <v>42</v>
      </c>
      <c r="AX144" s="12" t="s">
        <v>88</v>
      </c>
      <c r="AY144" s="226" t="s">
        <v>143</v>
      </c>
    </row>
    <row r="145" spans="2:65" s="11" customFormat="1" ht="29.85" customHeight="1">
      <c r="B145" s="185"/>
      <c r="C145" s="186"/>
      <c r="D145" s="187" t="s">
        <v>79</v>
      </c>
      <c r="E145" s="199" t="s">
        <v>238</v>
      </c>
      <c r="F145" s="199" t="s">
        <v>239</v>
      </c>
      <c r="G145" s="186"/>
      <c r="H145" s="186"/>
      <c r="I145" s="189"/>
      <c r="J145" s="200">
        <f>BK145</f>
        <v>0</v>
      </c>
      <c r="K145" s="186"/>
      <c r="L145" s="191"/>
      <c r="M145" s="192"/>
      <c r="N145" s="193"/>
      <c r="O145" s="193"/>
      <c r="P145" s="194">
        <f>SUM(P146:P153)</f>
        <v>0</v>
      </c>
      <c r="Q145" s="193"/>
      <c r="R145" s="194">
        <f>SUM(R146:R153)</f>
        <v>0</v>
      </c>
      <c r="S145" s="193"/>
      <c r="T145" s="195">
        <f>SUM(T146:T153)</f>
        <v>0</v>
      </c>
      <c r="AR145" s="196" t="s">
        <v>88</v>
      </c>
      <c r="AT145" s="197" t="s">
        <v>79</v>
      </c>
      <c r="AU145" s="197" t="s">
        <v>88</v>
      </c>
      <c r="AY145" s="196" t="s">
        <v>143</v>
      </c>
      <c r="BK145" s="198">
        <f>SUM(BK146:BK153)</f>
        <v>0</v>
      </c>
    </row>
    <row r="146" spans="2:65" s="1" customFormat="1" ht="16.5" customHeight="1">
      <c r="B146" s="41"/>
      <c r="C146" s="201" t="s">
        <v>364</v>
      </c>
      <c r="D146" s="201" t="s">
        <v>145</v>
      </c>
      <c r="E146" s="202" t="s">
        <v>738</v>
      </c>
      <c r="F146" s="203" t="s">
        <v>739</v>
      </c>
      <c r="G146" s="204" t="s">
        <v>181</v>
      </c>
      <c r="H146" s="205">
        <v>44.996000000000002</v>
      </c>
      <c r="I146" s="206"/>
      <c r="J146" s="207">
        <f>ROUND(I146*H146,2)</f>
        <v>0</v>
      </c>
      <c r="K146" s="203" t="s">
        <v>149</v>
      </c>
      <c r="L146" s="61"/>
      <c r="M146" s="208" t="s">
        <v>78</v>
      </c>
      <c r="N146" s="209" t="s">
        <v>50</v>
      </c>
      <c r="O146" s="42"/>
      <c r="P146" s="210">
        <f>O146*H146</f>
        <v>0</v>
      </c>
      <c r="Q146" s="210">
        <v>0</v>
      </c>
      <c r="R146" s="210">
        <f>Q146*H146</f>
        <v>0</v>
      </c>
      <c r="S146" s="210">
        <v>0</v>
      </c>
      <c r="T146" s="211">
        <f>S146*H146</f>
        <v>0</v>
      </c>
      <c r="AR146" s="23" t="s">
        <v>150</v>
      </c>
      <c r="AT146" s="23" t="s">
        <v>145</v>
      </c>
      <c r="AU146" s="23" t="s">
        <v>90</v>
      </c>
      <c r="AY146" s="23" t="s">
        <v>143</v>
      </c>
      <c r="BE146" s="212">
        <f>IF(N146="základní",J146,0)</f>
        <v>0</v>
      </c>
      <c r="BF146" s="212">
        <f>IF(N146="snížená",J146,0)</f>
        <v>0</v>
      </c>
      <c r="BG146" s="212">
        <f>IF(N146="zákl. přenesená",J146,0)</f>
        <v>0</v>
      </c>
      <c r="BH146" s="212">
        <f>IF(N146="sníž. přenesená",J146,0)</f>
        <v>0</v>
      </c>
      <c r="BI146" s="212">
        <f>IF(N146="nulová",J146,0)</f>
        <v>0</v>
      </c>
      <c r="BJ146" s="23" t="s">
        <v>88</v>
      </c>
      <c r="BK146" s="212">
        <f>ROUND(I146*H146,2)</f>
        <v>0</v>
      </c>
      <c r="BL146" s="23" t="s">
        <v>150</v>
      </c>
      <c r="BM146" s="23" t="s">
        <v>740</v>
      </c>
    </row>
    <row r="147" spans="2:65" s="1" customFormat="1" ht="67.5">
      <c r="B147" s="41"/>
      <c r="C147" s="63"/>
      <c r="D147" s="213" t="s">
        <v>152</v>
      </c>
      <c r="E147" s="63"/>
      <c r="F147" s="214" t="s">
        <v>741</v>
      </c>
      <c r="G147" s="63"/>
      <c r="H147" s="63"/>
      <c r="I147" s="172"/>
      <c r="J147" s="63"/>
      <c r="K147" s="63"/>
      <c r="L147" s="61"/>
      <c r="M147" s="215"/>
      <c r="N147" s="42"/>
      <c r="O147" s="42"/>
      <c r="P147" s="42"/>
      <c r="Q147" s="42"/>
      <c r="R147" s="42"/>
      <c r="S147" s="42"/>
      <c r="T147" s="78"/>
      <c r="AT147" s="23" t="s">
        <v>152</v>
      </c>
      <c r="AU147" s="23" t="s">
        <v>90</v>
      </c>
    </row>
    <row r="148" spans="2:65" s="1" customFormat="1" ht="25.5" customHeight="1">
      <c r="B148" s="41"/>
      <c r="C148" s="201" t="s">
        <v>369</v>
      </c>
      <c r="D148" s="201" t="s">
        <v>145</v>
      </c>
      <c r="E148" s="202" t="s">
        <v>742</v>
      </c>
      <c r="F148" s="203" t="s">
        <v>743</v>
      </c>
      <c r="G148" s="204" t="s">
        <v>181</v>
      </c>
      <c r="H148" s="205">
        <v>44.996000000000002</v>
      </c>
      <c r="I148" s="206"/>
      <c r="J148" s="207">
        <f>ROUND(I148*H148,2)</f>
        <v>0</v>
      </c>
      <c r="K148" s="203" t="s">
        <v>149</v>
      </c>
      <c r="L148" s="61"/>
      <c r="M148" s="208" t="s">
        <v>78</v>
      </c>
      <c r="N148" s="209" t="s">
        <v>50</v>
      </c>
      <c r="O148" s="42"/>
      <c r="P148" s="210">
        <f>O148*H148</f>
        <v>0</v>
      </c>
      <c r="Q148" s="210">
        <v>0</v>
      </c>
      <c r="R148" s="210">
        <f>Q148*H148</f>
        <v>0</v>
      </c>
      <c r="S148" s="210">
        <v>0</v>
      </c>
      <c r="T148" s="211">
        <f>S148*H148</f>
        <v>0</v>
      </c>
      <c r="AR148" s="23" t="s">
        <v>150</v>
      </c>
      <c r="AT148" s="23" t="s">
        <v>145</v>
      </c>
      <c r="AU148" s="23" t="s">
        <v>90</v>
      </c>
      <c r="AY148" s="23" t="s">
        <v>143</v>
      </c>
      <c r="BE148" s="212">
        <f>IF(N148="základní",J148,0)</f>
        <v>0</v>
      </c>
      <c r="BF148" s="212">
        <f>IF(N148="snížená",J148,0)</f>
        <v>0</v>
      </c>
      <c r="BG148" s="212">
        <f>IF(N148="zákl. přenesená",J148,0)</f>
        <v>0</v>
      </c>
      <c r="BH148" s="212">
        <f>IF(N148="sníž. přenesená",J148,0)</f>
        <v>0</v>
      </c>
      <c r="BI148" s="212">
        <f>IF(N148="nulová",J148,0)</f>
        <v>0</v>
      </c>
      <c r="BJ148" s="23" t="s">
        <v>88</v>
      </c>
      <c r="BK148" s="212">
        <f>ROUND(I148*H148,2)</f>
        <v>0</v>
      </c>
      <c r="BL148" s="23" t="s">
        <v>150</v>
      </c>
      <c r="BM148" s="23" t="s">
        <v>744</v>
      </c>
    </row>
    <row r="149" spans="2:65" s="1" customFormat="1" ht="67.5">
      <c r="B149" s="41"/>
      <c r="C149" s="63"/>
      <c r="D149" s="213" t="s">
        <v>152</v>
      </c>
      <c r="E149" s="63"/>
      <c r="F149" s="214" t="s">
        <v>745</v>
      </c>
      <c r="G149" s="63"/>
      <c r="H149" s="63"/>
      <c r="I149" s="172"/>
      <c r="J149" s="63"/>
      <c r="K149" s="63"/>
      <c r="L149" s="61"/>
      <c r="M149" s="215"/>
      <c r="N149" s="42"/>
      <c r="O149" s="42"/>
      <c r="P149" s="42"/>
      <c r="Q149" s="42"/>
      <c r="R149" s="42"/>
      <c r="S149" s="42"/>
      <c r="T149" s="78"/>
      <c r="AT149" s="23" t="s">
        <v>152</v>
      </c>
      <c r="AU149" s="23" t="s">
        <v>90</v>
      </c>
    </row>
    <row r="150" spans="2:65" s="1" customFormat="1" ht="38.25" customHeight="1">
      <c r="B150" s="41"/>
      <c r="C150" s="201" t="s">
        <v>374</v>
      </c>
      <c r="D150" s="201" t="s">
        <v>145</v>
      </c>
      <c r="E150" s="202" t="s">
        <v>746</v>
      </c>
      <c r="F150" s="203" t="s">
        <v>747</v>
      </c>
      <c r="G150" s="204" t="s">
        <v>181</v>
      </c>
      <c r="H150" s="205">
        <v>1079.904</v>
      </c>
      <c r="I150" s="206"/>
      <c r="J150" s="207">
        <f>ROUND(I150*H150,2)</f>
        <v>0</v>
      </c>
      <c r="K150" s="203" t="s">
        <v>149</v>
      </c>
      <c r="L150" s="61"/>
      <c r="M150" s="208" t="s">
        <v>78</v>
      </c>
      <c r="N150" s="209" t="s">
        <v>50</v>
      </c>
      <c r="O150" s="42"/>
      <c r="P150" s="210">
        <f>O150*H150</f>
        <v>0</v>
      </c>
      <c r="Q150" s="210">
        <v>0</v>
      </c>
      <c r="R150" s="210">
        <f>Q150*H150</f>
        <v>0</v>
      </c>
      <c r="S150" s="210">
        <v>0</v>
      </c>
      <c r="T150" s="211">
        <f>S150*H150</f>
        <v>0</v>
      </c>
      <c r="AR150" s="23" t="s">
        <v>150</v>
      </c>
      <c r="AT150" s="23" t="s">
        <v>145</v>
      </c>
      <c r="AU150" s="23" t="s">
        <v>90</v>
      </c>
      <c r="AY150" s="23" t="s">
        <v>143</v>
      </c>
      <c r="BE150" s="212">
        <f>IF(N150="základní",J150,0)</f>
        <v>0</v>
      </c>
      <c r="BF150" s="212">
        <f>IF(N150="snížená",J150,0)</f>
        <v>0</v>
      </c>
      <c r="BG150" s="212">
        <f>IF(N150="zákl. přenesená",J150,0)</f>
        <v>0</v>
      </c>
      <c r="BH150" s="212">
        <f>IF(N150="sníž. přenesená",J150,0)</f>
        <v>0</v>
      </c>
      <c r="BI150" s="212">
        <f>IF(N150="nulová",J150,0)</f>
        <v>0</v>
      </c>
      <c r="BJ150" s="23" t="s">
        <v>88</v>
      </c>
      <c r="BK150" s="212">
        <f>ROUND(I150*H150,2)</f>
        <v>0</v>
      </c>
      <c r="BL150" s="23" t="s">
        <v>150</v>
      </c>
      <c r="BM150" s="23" t="s">
        <v>748</v>
      </c>
    </row>
    <row r="151" spans="2:65" s="1" customFormat="1" ht="67.5">
      <c r="B151" s="41"/>
      <c r="C151" s="63"/>
      <c r="D151" s="213" t="s">
        <v>152</v>
      </c>
      <c r="E151" s="63"/>
      <c r="F151" s="214" t="s">
        <v>745</v>
      </c>
      <c r="G151" s="63"/>
      <c r="H151" s="63"/>
      <c r="I151" s="172"/>
      <c r="J151" s="63"/>
      <c r="K151" s="63"/>
      <c r="L151" s="61"/>
      <c r="M151" s="215"/>
      <c r="N151" s="42"/>
      <c r="O151" s="42"/>
      <c r="P151" s="42"/>
      <c r="Q151" s="42"/>
      <c r="R151" s="42"/>
      <c r="S151" s="42"/>
      <c r="T151" s="78"/>
      <c r="AT151" s="23" t="s">
        <v>152</v>
      </c>
      <c r="AU151" s="23" t="s">
        <v>90</v>
      </c>
    </row>
    <row r="152" spans="2:65" s="12" customFormat="1" ht="13.5">
      <c r="B152" s="216"/>
      <c r="C152" s="217"/>
      <c r="D152" s="213" t="s">
        <v>154</v>
      </c>
      <c r="E152" s="217"/>
      <c r="F152" s="219" t="s">
        <v>749</v>
      </c>
      <c r="G152" s="217"/>
      <c r="H152" s="220">
        <v>1079.904</v>
      </c>
      <c r="I152" s="221"/>
      <c r="J152" s="217"/>
      <c r="K152" s="217"/>
      <c r="L152" s="222"/>
      <c r="M152" s="223"/>
      <c r="N152" s="224"/>
      <c r="O152" s="224"/>
      <c r="P152" s="224"/>
      <c r="Q152" s="224"/>
      <c r="R152" s="224"/>
      <c r="S152" s="224"/>
      <c r="T152" s="225"/>
      <c r="AT152" s="226" t="s">
        <v>154</v>
      </c>
      <c r="AU152" s="226" t="s">
        <v>90</v>
      </c>
      <c r="AV152" s="12" t="s">
        <v>90</v>
      </c>
      <c r="AW152" s="12" t="s">
        <v>6</v>
      </c>
      <c r="AX152" s="12" t="s">
        <v>88</v>
      </c>
      <c r="AY152" s="226" t="s">
        <v>143</v>
      </c>
    </row>
    <row r="153" spans="2:65" s="1" customFormat="1" ht="25.5" customHeight="1">
      <c r="B153" s="41"/>
      <c r="C153" s="201" t="s">
        <v>382</v>
      </c>
      <c r="D153" s="201" t="s">
        <v>145</v>
      </c>
      <c r="E153" s="202" t="s">
        <v>750</v>
      </c>
      <c r="F153" s="203" t="s">
        <v>751</v>
      </c>
      <c r="G153" s="204" t="s">
        <v>181</v>
      </c>
      <c r="H153" s="205">
        <v>44.996000000000002</v>
      </c>
      <c r="I153" s="206"/>
      <c r="J153" s="207">
        <f>ROUND(I153*H153,2)</f>
        <v>0</v>
      </c>
      <c r="K153" s="203" t="s">
        <v>149</v>
      </c>
      <c r="L153" s="61"/>
      <c r="M153" s="208" t="s">
        <v>78</v>
      </c>
      <c r="N153" s="209" t="s">
        <v>50</v>
      </c>
      <c r="O153" s="42"/>
      <c r="P153" s="210">
        <f>O153*H153</f>
        <v>0</v>
      </c>
      <c r="Q153" s="210">
        <v>0</v>
      </c>
      <c r="R153" s="210">
        <f>Q153*H153</f>
        <v>0</v>
      </c>
      <c r="S153" s="210">
        <v>0</v>
      </c>
      <c r="T153" s="211">
        <f>S153*H153</f>
        <v>0</v>
      </c>
      <c r="AR153" s="23" t="s">
        <v>150</v>
      </c>
      <c r="AT153" s="23" t="s">
        <v>145</v>
      </c>
      <c r="AU153" s="23" t="s">
        <v>90</v>
      </c>
      <c r="AY153" s="23" t="s">
        <v>143</v>
      </c>
      <c r="BE153" s="212">
        <f>IF(N153="základní",J153,0)</f>
        <v>0</v>
      </c>
      <c r="BF153" s="212">
        <f>IF(N153="snížená",J153,0)</f>
        <v>0</v>
      </c>
      <c r="BG153" s="212">
        <f>IF(N153="zákl. přenesená",J153,0)</f>
        <v>0</v>
      </c>
      <c r="BH153" s="212">
        <f>IF(N153="sníž. přenesená",J153,0)</f>
        <v>0</v>
      </c>
      <c r="BI153" s="212">
        <f>IF(N153="nulová",J153,0)</f>
        <v>0</v>
      </c>
      <c r="BJ153" s="23" t="s">
        <v>88</v>
      </c>
      <c r="BK153" s="212">
        <f>ROUND(I153*H153,2)</f>
        <v>0</v>
      </c>
      <c r="BL153" s="23" t="s">
        <v>150</v>
      </c>
      <c r="BM153" s="23" t="s">
        <v>752</v>
      </c>
    </row>
    <row r="154" spans="2:65" s="11" customFormat="1" ht="29.85" customHeight="1">
      <c r="B154" s="185"/>
      <c r="C154" s="186"/>
      <c r="D154" s="187" t="s">
        <v>79</v>
      </c>
      <c r="E154" s="199" t="s">
        <v>753</v>
      </c>
      <c r="F154" s="199" t="s">
        <v>754</v>
      </c>
      <c r="G154" s="186"/>
      <c r="H154" s="186"/>
      <c r="I154" s="189"/>
      <c r="J154" s="200">
        <f>BK154</f>
        <v>0</v>
      </c>
      <c r="K154" s="186"/>
      <c r="L154" s="191"/>
      <c r="M154" s="192"/>
      <c r="N154" s="193"/>
      <c r="O154" s="193"/>
      <c r="P154" s="194">
        <f>SUM(P155:P156)</f>
        <v>0</v>
      </c>
      <c r="Q154" s="193"/>
      <c r="R154" s="194">
        <f>SUM(R155:R156)</f>
        <v>0</v>
      </c>
      <c r="S154" s="193"/>
      <c r="T154" s="195">
        <f>SUM(T155:T156)</f>
        <v>0</v>
      </c>
      <c r="AR154" s="196" t="s">
        <v>88</v>
      </c>
      <c r="AT154" s="197" t="s">
        <v>79</v>
      </c>
      <c r="AU154" s="197" t="s">
        <v>88</v>
      </c>
      <c r="AY154" s="196" t="s">
        <v>143</v>
      </c>
      <c r="BK154" s="198">
        <f>SUM(BK155:BK156)</f>
        <v>0</v>
      </c>
    </row>
    <row r="155" spans="2:65" s="1" customFormat="1" ht="38.25" customHeight="1">
      <c r="B155" s="41"/>
      <c r="C155" s="201" t="s">
        <v>391</v>
      </c>
      <c r="D155" s="201" t="s">
        <v>145</v>
      </c>
      <c r="E155" s="202" t="s">
        <v>755</v>
      </c>
      <c r="F155" s="203" t="s">
        <v>756</v>
      </c>
      <c r="G155" s="204" t="s">
        <v>181</v>
      </c>
      <c r="H155" s="205">
        <v>359.76400000000001</v>
      </c>
      <c r="I155" s="206"/>
      <c r="J155" s="207">
        <f>ROUND(I155*H155,2)</f>
        <v>0</v>
      </c>
      <c r="K155" s="203" t="s">
        <v>149</v>
      </c>
      <c r="L155" s="61"/>
      <c r="M155" s="208" t="s">
        <v>78</v>
      </c>
      <c r="N155" s="209" t="s">
        <v>50</v>
      </c>
      <c r="O155" s="42"/>
      <c r="P155" s="210">
        <f>O155*H155</f>
        <v>0</v>
      </c>
      <c r="Q155" s="210">
        <v>0</v>
      </c>
      <c r="R155" s="210">
        <f>Q155*H155</f>
        <v>0</v>
      </c>
      <c r="S155" s="210">
        <v>0</v>
      </c>
      <c r="T155" s="211">
        <f>S155*H155</f>
        <v>0</v>
      </c>
      <c r="AR155" s="23" t="s">
        <v>150</v>
      </c>
      <c r="AT155" s="23" t="s">
        <v>145</v>
      </c>
      <c r="AU155" s="23" t="s">
        <v>90</v>
      </c>
      <c r="AY155" s="23" t="s">
        <v>143</v>
      </c>
      <c r="BE155" s="212">
        <f>IF(N155="základní",J155,0)</f>
        <v>0</v>
      </c>
      <c r="BF155" s="212">
        <f>IF(N155="snížená",J155,0)</f>
        <v>0</v>
      </c>
      <c r="BG155" s="212">
        <f>IF(N155="zákl. přenesená",J155,0)</f>
        <v>0</v>
      </c>
      <c r="BH155" s="212">
        <f>IF(N155="sníž. přenesená",J155,0)</f>
        <v>0</v>
      </c>
      <c r="BI155" s="212">
        <f>IF(N155="nulová",J155,0)</f>
        <v>0</v>
      </c>
      <c r="BJ155" s="23" t="s">
        <v>88</v>
      </c>
      <c r="BK155" s="212">
        <f>ROUND(I155*H155,2)</f>
        <v>0</v>
      </c>
      <c r="BL155" s="23" t="s">
        <v>150</v>
      </c>
      <c r="BM155" s="23" t="s">
        <v>757</v>
      </c>
    </row>
    <row r="156" spans="2:65" s="1" customFormat="1" ht="81">
      <c r="B156" s="41"/>
      <c r="C156" s="63"/>
      <c r="D156" s="213" t="s">
        <v>152</v>
      </c>
      <c r="E156" s="63"/>
      <c r="F156" s="214" t="s">
        <v>758</v>
      </c>
      <c r="G156" s="63"/>
      <c r="H156" s="63"/>
      <c r="I156" s="172"/>
      <c r="J156" s="63"/>
      <c r="K156" s="63"/>
      <c r="L156" s="61"/>
      <c r="M156" s="227"/>
      <c r="N156" s="228"/>
      <c r="O156" s="228"/>
      <c r="P156" s="228"/>
      <c r="Q156" s="228"/>
      <c r="R156" s="228"/>
      <c r="S156" s="228"/>
      <c r="T156" s="229"/>
      <c r="AT156" s="23" t="s">
        <v>152</v>
      </c>
      <c r="AU156" s="23" t="s">
        <v>90</v>
      </c>
    </row>
    <row r="157" spans="2:65" s="1" customFormat="1" ht="6.95" customHeight="1">
      <c r="B157" s="56"/>
      <c r="C157" s="57"/>
      <c r="D157" s="57"/>
      <c r="E157" s="57"/>
      <c r="F157" s="57"/>
      <c r="G157" s="57"/>
      <c r="H157" s="57"/>
      <c r="I157" s="148"/>
      <c r="J157" s="57"/>
      <c r="K157" s="57"/>
      <c r="L157" s="61"/>
    </row>
  </sheetData>
  <sheetProtection algorithmName="SHA-512" hashValue="Ysn0gPMwSSfNmbBVtYHnLdf9n5qvRHucG8xQCBQTwzM171qdlGqEkEbkCx87SBvE3kUQceJeZNsZsMN6UyiMrg==" saltValue="94OZ4g0PtN/uU79ecNMNq5jMqlJamUdJwfCdmxfWND3IJ2aHcSOCj43iYzbIOVFWeWmNitguDls/xvgFdiNBHg==" spinCount="100000" sheet="1" objects="1" scenarios="1" formatColumns="0" formatRows="0" autoFilter="0"/>
  <autoFilter ref="C87:K156"/>
  <mergeCells count="13">
    <mergeCell ref="E80:H80"/>
    <mergeCell ref="G1:H1"/>
    <mergeCell ref="L2:V2"/>
    <mergeCell ref="E49:H49"/>
    <mergeCell ref="E51:H51"/>
    <mergeCell ref="J55:J56"/>
    <mergeCell ref="E76:H76"/>
    <mergeCell ref="E78:H78"/>
    <mergeCell ref="E7:H7"/>
    <mergeCell ref="E9:H9"/>
    <mergeCell ref="E11:H11"/>
    <mergeCell ref="E26:H26"/>
    <mergeCell ref="E47:H47"/>
  </mergeCells>
  <hyperlinks>
    <hyperlink ref="F1:G1" location="C2" display="1) Krycí list soupisu"/>
    <hyperlink ref="G1:H1" location="C58"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1"/>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21"/>
      <c r="C1" s="121"/>
      <c r="D1" s="122" t="s">
        <v>1</v>
      </c>
      <c r="E1" s="121"/>
      <c r="F1" s="123" t="s">
        <v>110</v>
      </c>
      <c r="G1" s="321" t="s">
        <v>111</v>
      </c>
      <c r="H1" s="321"/>
      <c r="I1" s="124"/>
      <c r="J1" s="123" t="s">
        <v>112</v>
      </c>
      <c r="K1" s="122" t="s">
        <v>113</v>
      </c>
      <c r="L1" s="123" t="s">
        <v>114</v>
      </c>
      <c r="M1" s="123"/>
      <c r="N1" s="123"/>
      <c r="O1" s="123"/>
      <c r="P1" s="123"/>
      <c r="Q1" s="123"/>
      <c r="R1" s="123"/>
      <c r="S1" s="123"/>
      <c r="T1" s="12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12"/>
      <c r="M2" s="312"/>
      <c r="N2" s="312"/>
      <c r="O2" s="312"/>
      <c r="P2" s="312"/>
      <c r="Q2" s="312"/>
      <c r="R2" s="312"/>
      <c r="S2" s="312"/>
      <c r="T2" s="312"/>
      <c r="U2" s="312"/>
      <c r="V2" s="312"/>
      <c r="AT2" s="23" t="s">
        <v>101</v>
      </c>
    </row>
    <row r="3" spans="1:70" ht="6.95" customHeight="1">
      <c r="B3" s="24"/>
      <c r="C3" s="25"/>
      <c r="D3" s="25"/>
      <c r="E3" s="25"/>
      <c r="F3" s="25"/>
      <c r="G3" s="25"/>
      <c r="H3" s="25"/>
      <c r="I3" s="125"/>
      <c r="J3" s="25"/>
      <c r="K3" s="26"/>
      <c r="AT3" s="23" t="s">
        <v>90</v>
      </c>
    </row>
    <row r="4" spans="1:70" ht="36.950000000000003" customHeight="1">
      <c r="B4" s="27"/>
      <c r="C4" s="28"/>
      <c r="D4" s="29" t="s">
        <v>115</v>
      </c>
      <c r="E4" s="28"/>
      <c r="F4" s="28"/>
      <c r="G4" s="28"/>
      <c r="H4" s="28"/>
      <c r="I4" s="126"/>
      <c r="J4" s="28"/>
      <c r="K4" s="30"/>
      <c r="M4" s="31" t="s">
        <v>12</v>
      </c>
      <c r="AT4" s="23" t="s">
        <v>6</v>
      </c>
    </row>
    <row r="5" spans="1:70" ht="6.95" customHeight="1">
      <c r="B5" s="27"/>
      <c r="C5" s="28"/>
      <c r="D5" s="28"/>
      <c r="E5" s="28"/>
      <c r="F5" s="28"/>
      <c r="G5" s="28"/>
      <c r="H5" s="28"/>
      <c r="I5" s="126"/>
      <c r="J5" s="28"/>
      <c r="K5" s="30"/>
    </row>
    <row r="6" spans="1:70" ht="15">
      <c r="B6" s="27"/>
      <c r="C6" s="28"/>
      <c r="D6" s="36" t="s">
        <v>18</v>
      </c>
      <c r="E6" s="28"/>
      <c r="F6" s="28"/>
      <c r="G6" s="28"/>
      <c r="H6" s="28"/>
      <c r="I6" s="126"/>
      <c r="J6" s="28"/>
      <c r="K6" s="30"/>
    </row>
    <row r="7" spans="1:70" ht="16.5" customHeight="1">
      <c r="B7" s="27"/>
      <c r="C7" s="28"/>
      <c r="D7" s="28"/>
      <c r="E7" s="313" t="str">
        <f>'Rekapitulace stavby'!K6</f>
        <v>II/124 Hostišov Jiřetice Hranice Okresu</v>
      </c>
      <c r="F7" s="314"/>
      <c r="G7" s="314"/>
      <c r="H7" s="314"/>
      <c r="I7" s="126"/>
      <c r="J7" s="28"/>
      <c r="K7" s="30"/>
    </row>
    <row r="8" spans="1:70" ht="15">
      <c r="B8" s="27"/>
      <c r="C8" s="28"/>
      <c r="D8" s="36" t="s">
        <v>116</v>
      </c>
      <c r="E8" s="28"/>
      <c r="F8" s="28"/>
      <c r="G8" s="28"/>
      <c r="H8" s="28"/>
      <c r="I8" s="126"/>
      <c r="J8" s="28"/>
      <c r="K8" s="30"/>
    </row>
    <row r="9" spans="1:70" s="1" customFormat="1" ht="16.5" customHeight="1">
      <c r="B9" s="41"/>
      <c r="C9" s="42"/>
      <c r="D9" s="42"/>
      <c r="E9" s="313" t="s">
        <v>259</v>
      </c>
      <c r="F9" s="316"/>
      <c r="G9" s="316"/>
      <c r="H9" s="316"/>
      <c r="I9" s="127"/>
      <c r="J9" s="42"/>
      <c r="K9" s="45"/>
    </row>
    <row r="10" spans="1:70" s="1" customFormat="1" ht="15">
      <c r="B10" s="41"/>
      <c r="C10" s="42"/>
      <c r="D10" s="36" t="s">
        <v>658</v>
      </c>
      <c r="E10" s="42"/>
      <c r="F10" s="42"/>
      <c r="G10" s="42"/>
      <c r="H10" s="42"/>
      <c r="I10" s="127"/>
      <c r="J10" s="42"/>
      <c r="K10" s="45"/>
    </row>
    <row r="11" spans="1:70" s="1" customFormat="1" ht="36.950000000000003" customHeight="1">
      <c r="B11" s="41"/>
      <c r="C11" s="42"/>
      <c r="D11" s="42"/>
      <c r="E11" s="315" t="s">
        <v>759</v>
      </c>
      <c r="F11" s="316"/>
      <c r="G11" s="316"/>
      <c r="H11" s="316"/>
      <c r="I11" s="127"/>
      <c r="J11" s="42"/>
      <c r="K11" s="45"/>
    </row>
    <row r="12" spans="1:70" s="1" customFormat="1" ht="13.5">
      <c r="B12" s="41"/>
      <c r="C12" s="42"/>
      <c r="D12" s="42"/>
      <c r="E12" s="42"/>
      <c r="F12" s="42"/>
      <c r="G12" s="42"/>
      <c r="H12" s="42"/>
      <c r="I12" s="127"/>
      <c r="J12" s="42"/>
      <c r="K12" s="45"/>
    </row>
    <row r="13" spans="1:70" s="1" customFormat="1" ht="14.45" customHeight="1">
      <c r="B13" s="41"/>
      <c r="C13" s="42"/>
      <c r="D13" s="36" t="s">
        <v>20</v>
      </c>
      <c r="E13" s="42"/>
      <c r="F13" s="34" t="s">
        <v>21</v>
      </c>
      <c r="G13" s="42"/>
      <c r="H13" s="42"/>
      <c r="I13" s="128" t="s">
        <v>22</v>
      </c>
      <c r="J13" s="34" t="s">
        <v>78</v>
      </c>
      <c r="K13" s="45"/>
    </row>
    <row r="14" spans="1:70" s="1" customFormat="1" ht="14.45" customHeight="1">
      <c r="B14" s="41"/>
      <c r="C14" s="42"/>
      <c r="D14" s="36" t="s">
        <v>24</v>
      </c>
      <c r="E14" s="42"/>
      <c r="F14" s="34" t="s">
        <v>25</v>
      </c>
      <c r="G14" s="42"/>
      <c r="H14" s="42"/>
      <c r="I14" s="128" t="s">
        <v>26</v>
      </c>
      <c r="J14" s="129" t="str">
        <f>'Rekapitulace stavby'!AN8</f>
        <v>27.10.2017</v>
      </c>
      <c r="K14" s="45"/>
    </row>
    <row r="15" spans="1:70" s="1" customFormat="1" ht="10.9" customHeight="1">
      <c r="B15" s="41"/>
      <c r="C15" s="42"/>
      <c r="D15" s="42"/>
      <c r="E15" s="42"/>
      <c r="F15" s="42"/>
      <c r="G15" s="42"/>
      <c r="H15" s="42"/>
      <c r="I15" s="127"/>
      <c r="J15" s="42"/>
      <c r="K15" s="45"/>
    </row>
    <row r="16" spans="1:70" s="1" customFormat="1" ht="14.45" customHeight="1">
      <c r="B16" s="41"/>
      <c r="C16" s="42"/>
      <c r="D16" s="36" t="s">
        <v>30</v>
      </c>
      <c r="E16" s="42"/>
      <c r="F16" s="42"/>
      <c r="G16" s="42"/>
      <c r="H16" s="42"/>
      <c r="I16" s="128" t="s">
        <v>31</v>
      </c>
      <c r="J16" s="34" t="s">
        <v>32</v>
      </c>
      <c r="K16" s="45"/>
    </row>
    <row r="17" spans="2:11" s="1" customFormat="1" ht="18" customHeight="1">
      <c r="B17" s="41"/>
      <c r="C17" s="42"/>
      <c r="D17" s="42"/>
      <c r="E17" s="34" t="s">
        <v>33</v>
      </c>
      <c r="F17" s="42"/>
      <c r="G17" s="42"/>
      <c r="H17" s="42"/>
      <c r="I17" s="128" t="s">
        <v>34</v>
      </c>
      <c r="J17" s="34" t="s">
        <v>35</v>
      </c>
      <c r="K17" s="45"/>
    </row>
    <row r="18" spans="2:11" s="1" customFormat="1" ht="6.95" customHeight="1">
      <c r="B18" s="41"/>
      <c r="C18" s="42"/>
      <c r="D18" s="42"/>
      <c r="E18" s="42"/>
      <c r="F18" s="42"/>
      <c r="G18" s="42"/>
      <c r="H18" s="42"/>
      <c r="I18" s="127"/>
      <c r="J18" s="42"/>
      <c r="K18" s="45"/>
    </row>
    <row r="19" spans="2:11" s="1" customFormat="1" ht="14.45" customHeight="1">
      <c r="B19" s="41"/>
      <c r="C19" s="42"/>
      <c r="D19" s="36" t="s">
        <v>36</v>
      </c>
      <c r="E19" s="42"/>
      <c r="F19" s="42"/>
      <c r="G19" s="42"/>
      <c r="H19" s="42"/>
      <c r="I19" s="128" t="s">
        <v>31</v>
      </c>
      <c r="J19" s="34" t="str">
        <f>IF('Rekapitulace stavby'!AN13="Vyplň údaj","",IF('Rekapitulace stavby'!AN13="","",'Rekapitulace stavby'!AN13))</f>
        <v/>
      </c>
      <c r="K19" s="45"/>
    </row>
    <row r="20" spans="2:11" s="1" customFormat="1" ht="18" customHeight="1">
      <c r="B20" s="41"/>
      <c r="C20" s="42"/>
      <c r="D20" s="42"/>
      <c r="E20" s="34" t="str">
        <f>IF('Rekapitulace stavby'!E14="Vyplň údaj","",IF('Rekapitulace stavby'!E14="","",'Rekapitulace stavby'!E14))</f>
        <v/>
      </c>
      <c r="F20" s="42"/>
      <c r="G20" s="42"/>
      <c r="H20" s="42"/>
      <c r="I20" s="128" t="s">
        <v>34</v>
      </c>
      <c r="J20" s="34" t="str">
        <f>IF('Rekapitulace stavby'!AN14="Vyplň údaj","",IF('Rekapitulace stavby'!AN14="","",'Rekapitulace stavby'!AN14))</f>
        <v/>
      </c>
      <c r="K20" s="45"/>
    </row>
    <row r="21" spans="2:11" s="1" customFormat="1" ht="6.95" customHeight="1">
      <c r="B21" s="41"/>
      <c r="C21" s="42"/>
      <c r="D21" s="42"/>
      <c r="E21" s="42"/>
      <c r="F21" s="42"/>
      <c r="G21" s="42"/>
      <c r="H21" s="42"/>
      <c r="I21" s="127"/>
      <c r="J21" s="42"/>
      <c r="K21" s="45"/>
    </row>
    <row r="22" spans="2:11" s="1" customFormat="1" ht="14.45" customHeight="1">
      <c r="B22" s="41"/>
      <c r="C22" s="42"/>
      <c r="D22" s="36" t="s">
        <v>38</v>
      </c>
      <c r="E22" s="42"/>
      <c r="F22" s="42"/>
      <c r="G22" s="42"/>
      <c r="H22" s="42"/>
      <c r="I22" s="128" t="s">
        <v>31</v>
      </c>
      <c r="J22" s="34" t="s">
        <v>39</v>
      </c>
      <c r="K22" s="45"/>
    </row>
    <row r="23" spans="2:11" s="1" customFormat="1" ht="18" customHeight="1">
      <c r="B23" s="41"/>
      <c r="C23" s="42"/>
      <c r="D23" s="42"/>
      <c r="E23" s="34" t="s">
        <v>40</v>
      </c>
      <c r="F23" s="42"/>
      <c r="G23" s="42"/>
      <c r="H23" s="42"/>
      <c r="I23" s="128" t="s">
        <v>34</v>
      </c>
      <c r="J23" s="34" t="s">
        <v>41</v>
      </c>
      <c r="K23" s="45"/>
    </row>
    <row r="24" spans="2:11" s="1" customFormat="1" ht="6.95" customHeight="1">
      <c r="B24" s="41"/>
      <c r="C24" s="42"/>
      <c r="D24" s="42"/>
      <c r="E24" s="42"/>
      <c r="F24" s="42"/>
      <c r="G24" s="42"/>
      <c r="H24" s="42"/>
      <c r="I24" s="127"/>
      <c r="J24" s="42"/>
      <c r="K24" s="45"/>
    </row>
    <row r="25" spans="2:11" s="1" customFormat="1" ht="14.45" customHeight="1">
      <c r="B25" s="41"/>
      <c r="C25" s="42"/>
      <c r="D25" s="36" t="s">
        <v>43</v>
      </c>
      <c r="E25" s="42"/>
      <c r="F25" s="42"/>
      <c r="G25" s="42"/>
      <c r="H25" s="42"/>
      <c r="I25" s="127"/>
      <c r="J25" s="42"/>
      <c r="K25" s="45"/>
    </row>
    <row r="26" spans="2:11" s="7" customFormat="1" ht="71.25" customHeight="1">
      <c r="B26" s="130"/>
      <c r="C26" s="131"/>
      <c r="D26" s="131"/>
      <c r="E26" s="278" t="s">
        <v>44</v>
      </c>
      <c r="F26" s="278"/>
      <c r="G26" s="278"/>
      <c r="H26" s="278"/>
      <c r="I26" s="132"/>
      <c r="J26" s="131"/>
      <c r="K26" s="133"/>
    </row>
    <row r="27" spans="2:11" s="1" customFormat="1" ht="6.95" customHeight="1">
      <c r="B27" s="41"/>
      <c r="C27" s="42"/>
      <c r="D27" s="42"/>
      <c r="E27" s="42"/>
      <c r="F27" s="42"/>
      <c r="G27" s="42"/>
      <c r="H27" s="42"/>
      <c r="I27" s="127"/>
      <c r="J27" s="42"/>
      <c r="K27" s="45"/>
    </row>
    <row r="28" spans="2:11" s="1" customFormat="1" ht="6.95" customHeight="1">
      <c r="B28" s="41"/>
      <c r="C28" s="42"/>
      <c r="D28" s="85"/>
      <c r="E28" s="85"/>
      <c r="F28" s="85"/>
      <c r="G28" s="85"/>
      <c r="H28" s="85"/>
      <c r="I28" s="134"/>
      <c r="J28" s="85"/>
      <c r="K28" s="135"/>
    </row>
    <row r="29" spans="2:11" s="1" customFormat="1" ht="25.35" customHeight="1">
      <c r="B29" s="41"/>
      <c r="C29" s="42"/>
      <c r="D29" s="136" t="s">
        <v>45</v>
      </c>
      <c r="E29" s="42"/>
      <c r="F29" s="42"/>
      <c r="G29" s="42"/>
      <c r="H29" s="42"/>
      <c r="I29" s="127"/>
      <c r="J29" s="137">
        <f>ROUND(J84,2)</f>
        <v>0</v>
      </c>
      <c r="K29" s="45"/>
    </row>
    <row r="30" spans="2:11" s="1" customFormat="1" ht="6.95" customHeight="1">
      <c r="B30" s="41"/>
      <c r="C30" s="42"/>
      <c r="D30" s="85"/>
      <c r="E30" s="85"/>
      <c r="F30" s="85"/>
      <c r="G30" s="85"/>
      <c r="H30" s="85"/>
      <c r="I30" s="134"/>
      <c r="J30" s="85"/>
      <c r="K30" s="135"/>
    </row>
    <row r="31" spans="2:11" s="1" customFormat="1" ht="14.45" customHeight="1">
      <c r="B31" s="41"/>
      <c r="C31" s="42"/>
      <c r="D31" s="42"/>
      <c r="E31" s="42"/>
      <c r="F31" s="46" t="s">
        <v>47</v>
      </c>
      <c r="G31" s="42"/>
      <c r="H31" s="42"/>
      <c r="I31" s="138" t="s">
        <v>46</v>
      </c>
      <c r="J31" s="46" t="s">
        <v>48</v>
      </c>
      <c r="K31" s="45"/>
    </row>
    <row r="32" spans="2:11" s="1" customFormat="1" ht="14.45" customHeight="1">
      <c r="B32" s="41"/>
      <c r="C32" s="42"/>
      <c r="D32" s="49" t="s">
        <v>49</v>
      </c>
      <c r="E32" s="49" t="s">
        <v>50</v>
      </c>
      <c r="F32" s="139">
        <f>ROUND(SUM(BE84:BE180), 2)</f>
        <v>0</v>
      </c>
      <c r="G32" s="42"/>
      <c r="H32" s="42"/>
      <c r="I32" s="140">
        <v>0.21</v>
      </c>
      <c r="J32" s="139">
        <f>ROUND(ROUND((SUM(BE84:BE180)), 2)*I32, 2)</f>
        <v>0</v>
      </c>
      <c r="K32" s="45"/>
    </row>
    <row r="33" spans="2:11" s="1" customFormat="1" ht="14.45" customHeight="1">
      <c r="B33" s="41"/>
      <c r="C33" s="42"/>
      <c r="D33" s="42"/>
      <c r="E33" s="49" t="s">
        <v>51</v>
      </c>
      <c r="F33" s="139">
        <f>ROUND(SUM(BF84:BF180), 2)</f>
        <v>0</v>
      </c>
      <c r="G33" s="42"/>
      <c r="H33" s="42"/>
      <c r="I33" s="140">
        <v>0.15</v>
      </c>
      <c r="J33" s="139">
        <f>ROUND(ROUND((SUM(BF84:BF180)), 2)*I33, 2)</f>
        <v>0</v>
      </c>
      <c r="K33" s="45"/>
    </row>
    <row r="34" spans="2:11" s="1" customFormat="1" ht="14.45" hidden="1" customHeight="1">
      <c r="B34" s="41"/>
      <c r="C34" s="42"/>
      <c r="D34" s="42"/>
      <c r="E34" s="49" t="s">
        <v>52</v>
      </c>
      <c r="F34" s="139">
        <f>ROUND(SUM(BG84:BG180), 2)</f>
        <v>0</v>
      </c>
      <c r="G34" s="42"/>
      <c r="H34" s="42"/>
      <c r="I34" s="140">
        <v>0.21</v>
      </c>
      <c r="J34" s="139">
        <v>0</v>
      </c>
      <c r="K34" s="45"/>
    </row>
    <row r="35" spans="2:11" s="1" customFormat="1" ht="14.45" hidden="1" customHeight="1">
      <c r="B35" s="41"/>
      <c r="C35" s="42"/>
      <c r="D35" s="42"/>
      <c r="E35" s="49" t="s">
        <v>53</v>
      </c>
      <c r="F35" s="139">
        <f>ROUND(SUM(BH84:BH180), 2)</f>
        <v>0</v>
      </c>
      <c r="G35" s="42"/>
      <c r="H35" s="42"/>
      <c r="I35" s="140">
        <v>0.15</v>
      </c>
      <c r="J35" s="139">
        <v>0</v>
      </c>
      <c r="K35" s="45"/>
    </row>
    <row r="36" spans="2:11" s="1" customFormat="1" ht="14.45" hidden="1" customHeight="1">
      <c r="B36" s="41"/>
      <c r="C36" s="42"/>
      <c r="D36" s="42"/>
      <c r="E36" s="49" t="s">
        <v>54</v>
      </c>
      <c r="F36" s="139">
        <f>ROUND(SUM(BI84:BI180), 2)</f>
        <v>0</v>
      </c>
      <c r="G36" s="42"/>
      <c r="H36" s="42"/>
      <c r="I36" s="140">
        <v>0</v>
      </c>
      <c r="J36" s="139">
        <v>0</v>
      </c>
      <c r="K36" s="45"/>
    </row>
    <row r="37" spans="2:11" s="1" customFormat="1" ht="6.95" customHeight="1">
      <c r="B37" s="41"/>
      <c r="C37" s="42"/>
      <c r="D37" s="42"/>
      <c r="E37" s="42"/>
      <c r="F37" s="42"/>
      <c r="G37" s="42"/>
      <c r="H37" s="42"/>
      <c r="I37" s="127"/>
      <c r="J37" s="42"/>
      <c r="K37" s="45"/>
    </row>
    <row r="38" spans="2:11" s="1" customFormat="1" ht="25.35" customHeight="1">
      <c r="B38" s="41"/>
      <c r="C38" s="141"/>
      <c r="D38" s="142" t="s">
        <v>55</v>
      </c>
      <c r="E38" s="79"/>
      <c r="F38" s="79"/>
      <c r="G38" s="143" t="s">
        <v>56</v>
      </c>
      <c r="H38" s="144" t="s">
        <v>57</v>
      </c>
      <c r="I38" s="145"/>
      <c r="J38" s="146">
        <f>SUM(J29:J36)</f>
        <v>0</v>
      </c>
      <c r="K38" s="147"/>
    </row>
    <row r="39" spans="2:11" s="1" customFormat="1" ht="14.45" customHeight="1">
      <c r="B39" s="56"/>
      <c r="C39" s="57"/>
      <c r="D39" s="57"/>
      <c r="E39" s="57"/>
      <c r="F39" s="57"/>
      <c r="G39" s="57"/>
      <c r="H39" s="57"/>
      <c r="I39" s="148"/>
      <c r="J39" s="57"/>
      <c r="K39" s="58"/>
    </row>
    <row r="43" spans="2:11" s="1" customFormat="1" ht="6.95" customHeight="1">
      <c r="B43" s="149"/>
      <c r="C43" s="150"/>
      <c r="D43" s="150"/>
      <c r="E43" s="150"/>
      <c r="F43" s="150"/>
      <c r="G43" s="150"/>
      <c r="H43" s="150"/>
      <c r="I43" s="151"/>
      <c r="J43" s="150"/>
      <c r="K43" s="152"/>
    </row>
    <row r="44" spans="2:11" s="1" customFormat="1" ht="36.950000000000003" customHeight="1">
      <c r="B44" s="41"/>
      <c r="C44" s="29" t="s">
        <v>118</v>
      </c>
      <c r="D44" s="42"/>
      <c r="E44" s="42"/>
      <c r="F44" s="42"/>
      <c r="G44" s="42"/>
      <c r="H44" s="42"/>
      <c r="I44" s="127"/>
      <c r="J44" s="42"/>
      <c r="K44" s="45"/>
    </row>
    <row r="45" spans="2:11" s="1" customFormat="1" ht="6.95" customHeight="1">
      <c r="B45" s="41"/>
      <c r="C45" s="42"/>
      <c r="D45" s="42"/>
      <c r="E45" s="42"/>
      <c r="F45" s="42"/>
      <c r="G45" s="42"/>
      <c r="H45" s="42"/>
      <c r="I45" s="127"/>
      <c r="J45" s="42"/>
      <c r="K45" s="45"/>
    </row>
    <row r="46" spans="2:11" s="1" customFormat="1" ht="14.45" customHeight="1">
      <c r="B46" s="41"/>
      <c r="C46" s="36" t="s">
        <v>18</v>
      </c>
      <c r="D46" s="42"/>
      <c r="E46" s="42"/>
      <c r="F46" s="42"/>
      <c r="G46" s="42"/>
      <c r="H46" s="42"/>
      <c r="I46" s="127"/>
      <c r="J46" s="42"/>
      <c r="K46" s="45"/>
    </row>
    <row r="47" spans="2:11" s="1" customFormat="1" ht="16.5" customHeight="1">
      <c r="B47" s="41"/>
      <c r="C47" s="42"/>
      <c r="D47" s="42"/>
      <c r="E47" s="313" t="str">
        <f>E7</f>
        <v>II/124 Hostišov Jiřetice Hranice Okresu</v>
      </c>
      <c r="F47" s="314"/>
      <c r="G47" s="314"/>
      <c r="H47" s="314"/>
      <c r="I47" s="127"/>
      <c r="J47" s="42"/>
      <c r="K47" s="45"/>
    </row>
    <row r="48" spans="2:11" ht="15">
      <c r="B48" s="27"/>
      <c r="C48" s="36" t="s">
        <v>116</v>
      </c>
      <c r="D48" s="28"/>
      <c r="E48" s="28"/>
      <c r="F48" s="28"/>
      <c r="G48" s="28"/>
      <c r="H48" s="28"/>
      <c r="I48" s="126"/>
      <c r="J48" s="28"/>
      <c r="K48" s="30"/>
    </row>
    <row r="49" spans="2:47" s="1" customFormat="1" ht="16.5" customHeight="1">
      <c r="B49" s="41"/>
      <c r="C49" s="42"/>
      <c r="D49" s="42"/>
      <c r="E49" s="313" t="s">
        <v>259</v>
      </c>
      <c r="F49" s="316"/>
      <c r="G49" s="316"/>
      <c r="H49" s="316"/>
      <c r="I49" s="127"/>
      <c r="J49" s="42"/>
      <c r="K49" s="45"/>
    </row>
    <row r="50" spans="2:47" s="1" customFormat="1" ht="14.45" customHeight="1">
      <c r="B50" s="41"/>
      <c r="C50" s="36" t="s">
        <v>658</v>
      </c>
      <c r="D50" s="42"/>
      <c r="E50" s="42"/>
      <c r="F50" s="42"/>
      <c r="G50" s="42"/>
      <c r="H50" s="42"/>
      <c r="I50" s="127"/>
      <c r="J50" s="42"/>
      <c r="K50" s="45"/>
    </row>
    <row r="51" spans="2:47" s="1" customFormat="1" ht="17.25" customHeight="1">
      <c r="B51" s="41"/>
      <c r="C51" s="42"/>
      <c r="D51" s="42"/>
      <c r="E51" s="315" t="str">
        <f>E11</f>
        <v>SO 101.2 - Kácení a přesazení stromů</v>
      </c>
      <c r="F51" s="316"/>
      <c r="G51" s="316"/>
      <c r="H51" s="316"/>
      <c r="I51" s="127"/>
      <c r="J51" s="42"/>
      <c r="K51" s="45"/>
    </row>
    <row r="52" spans="2:47" s="1" customFormat="1" ht="6.95" customHeight="1">
      <c r="B52" s="41"/>
      <c r="C52" s="42"/>
      <c r="D52" s="42"/>
      <c r="E52" s="42"/>
      <c r="F52" s="42"/>
      <c r="G52" s="42"/>
      <c r="H52" s="42"/>
      <c r="I52" s="127"/>
      <c r="J52" s="42"/>
      <c r="K52" s="45"/>
    </row>
    <row r="53" spans="2:47" s="1" customFormat="1" ht="18" customHeight="1">
      <c r="B53" s="41"/>
      <c r="C53" s="36" t="s">
        <v>24</v>
      </c>
      <c r="D53" s="42"/>
      <c r="E53" s="42"/>
      <c r="F53" s="34" t="str">
        <f>F14</f>
        <v>město Votice, městys Neustupov</v>
      </c>
      <c r="G53" s="42"/>
      <c r="H53" s="42"/>
      <c r="I53" s="128" t="s">
        <v>26</v>
      </c>
      <c r="J53" s="129" t="str">
        <f>IF(J14="","",J14)</f>
        <v>27.10.2017</v>
      </c>
      <c r="K53" s="45"/>
    </row>
    <row r="54" spans="2:47" s="1" customFormat="1" ht="6.95" customHeight="1">
      <c r="B54" s="41"/>
      <c r="C54" s="42"/>
      <c r="D54" s="42"/>
      <c r="E54" s="42"/>
      <c r="F54" s="42"/>
      <c r="G54" s="42"/>
      <c r="H54" s="42"/>
      <c r="I54" s="127"/>
      <c r="J54" s="42"/>
      <c r="K54" s="45"/>
    </row>
    <row r="55" spans="2:47" s="1" customFormat="1" ht="15">
      <c r="B55" s="41"/>
      <c r="C55" s="36" t="s">
        <v>30</v>
      </c>
      <c r="D55" s="42"/>
      <c r="E55" s="42"/>
      <c r="F55" s="34" t="str">
        <f>E17</f>
        <v>Středočeský kraj</v>
      </c>
      <c r="G55" s="42"/>
      <c r="H55" s="42"/>
      <c r="I55" s="128" t="s">
        <v>38</v>
      </c>
      <c r="J55" s="278" t="str">
        <f>E23</f>
        <v>METROPROJEKT Praha a.s.</v>
      </c>
      <c r="K55" s="45"/>
    </row>
    <row r="56" spans="2:47" s="1" customFormat="1" ht="14.45" customHeight="1">
      <c r="B56" s="41"/>
      <c r="C56" s="36" t="s">
        <v>36</v>
      </c>
      <c r="D56" s="42"/>
      <c r="E56" s="42"/>
      <c r="F56" s="34" t="str">
        <f>IF(E20="","",E20)</f>
        <v/>
      </c>
      <c r="G56" s="42"/>
      <c r="H56" s="42"/>
      <c r="I56" s="127"/>
      <c r="J56" s="317"/>
      <c r="K56" s="45"/>
    </row>
    <row r="57" spans="2:47" s="1" customFormat="1" ht="10.35" customHeight="1">
      <c r="B57" s="41"/>
      <c r="C57" s="42"/>
      <c r="D57" s="42"/>
      <c r="E57" s="42"/>
      <c r="F57" s="42"/>
      <c r="G57" s="42"/>
      <c r="H57" s="42"/>
      <c r="I57" s="127"/>
      <c r="J57" s="42"/>
      <c r="K57" s="45"/>
    </row>
    <row r="58" spans="2:47" s="1" customFormat="1" ht="29.25" customHeight="1">
      <c r="B58" s="41"/>
      <c r="C58" s="153" t="s">
        <v>119</v>
      </c>
      <c r="D58" s="141"/>
      <c r="E58" s="141"/>
      <c r="F58" s="141"/>
      <c r="G58" s="141"/>
      <c r="H58" s="141"/>
      <c r="I58" s="154"/>
      <c r="J58" s="155" t="s">
        <v>120</v>
      </c>
      <c r="K58" s="156"/>
    </row>
    <row r="59" spans="2:47" s="1" customFormat="1" ht="10.35" customHeight="1">
      <c r="B59" s="41"/>
      <c r="C59" s="42"/>
      <c r="D59" s="42"/>
      <c r="E59" s="42"/>
      <c r="F59" s="42"/>
      <c r="G59" s="42"/>
      <c r="H59" s="42"/>
      <c r="I59" s="127"/>
      <c r="J59" s="42"/>
      <c r="K59" s="45"/>
    </row>
    <row r="60" spans="2:47" s="1" customFormat="1" ht="29.25" customHeight="1">
      <c r="B60" s="41"/>
      <c r="C60" s="157" t="s">
        <v>121</v>
      </c>
      <c r="D60" s="42"/>
      <c r="E60" s="42"/>
      <c r="F60" s="42"/>
      <c r="G60" s="42"/>
      <c r="H60" s="42"/>
      <c r="I60" s="127"/>
      <c r="J60" s="137">
        <f>J84</f>
        <v>0</v>
      </c>
      <c r="K60" s="45"/>
      <c r="AU60" s="23" t="s">
        <v>122</v>
      </c>
    </row>
    <row r="61" spans="2:47" s="8" customFormat="1" ht="24.95" customHeight="1">
      <c r="B61" s="158"/>
      <c r="C61" s="159"/>
      <c r="D61" s="160" t="s">
        <v>123</v>
      </c>
      <c r="E61" s="161"/>
      <c r="F61" s="161"/>
      <c r="G61" s="161"/>
      <c r="H61" s="161"/>
      <c r="I61" s="162"/>
      <c r="J61" s="163">
        <f>J85</f>
        <v>0</v>
      </c>
      <c r="K61" s="164"/>
    </row>
    <row r="62" spans="2:47" s="9" customFormat="1" ht="19.899999999999999" customHeight="1">
      <c r="B62" s="165"/>
      <c r="C62" s="166"/>
      <c r="D62" s="167" t="s">
        <v>124</v>
      </c>
      <c r="E62" s="168"/>
      <c r="F62" s="168"/>
      <c r="G62" s="168"/>
      <c r="H62" s="168"/>
      <c r="I62" s="169"/>
      <c r="J62" s="170">
        <f>J86</f>
        <v>0</v>
      </c>
      <c r="K62" s="171"/>
    </row>
    <row r="63" spans="2:47" s="1" customFormat="1" ht="21.75" customHeight="1">
      <c r="B63" s="41"/>
      <c r="C63" s="42"/>
      <c r="D63" s="42"/>
      <c r="E63" s="42"/>
      <c r="F63" s="42"/>
      <c r="G63" s="42"/>
      <c r="H63" s="42"/>
      <c r="I63" s="127"/>
      <c r="J63" s="42"/>
      <c r="K63" s="45"/>
    </row>
    <row r="64" spans="2:47" s="1" customFormat="1" ht="6.95" customHeight="1">
      <c r="B64" s="56"/>
      <c r="C64" s="57"/>
      <c r="D64" s="57"/>
      <c r="E64" s="57"/>
      <c r="F64" s="57"/>
      <c r="G64" s="57"/>
      <c r="H64" s="57"/>
      <c r="I64" s="148"/>
      <c r="J64" s="57"/>
      <c r="K64" s="58"/>
    </row>
    <row r="68" spans="2:12" s="1" customFormat="1" ht="6.95" customHeight="1">
      <c r="B68" s="59"/>
      <c r="C68" s="60"/>
      <c r="D68" s="60"/>
      <c r="E68" s="60"/>
      <c r="F68" s="60"/>
      <c r="G68" s="60"/>
      <c r="H68" s="60"/>
      <c r="I68" s="151"/>
      <c r="J68" s="60"/>
      <c r="K68" s="60"/>
      <c r="L68" s="61"/>
    </row>
    <row r="69" spans="2:12" s="1" customFormat="1" ht="36.950000000000003" customHeight="1">
      <c r="B69" s="41"/>
      <c r="C69" s="62" t="s">
        <v>127</v>
      </c>
      <c r="D69" s="63"/>
      <c r="E69" s="63"/>
      <c r="F69" s="63"/>
      <c r="G69" s="63"/>
      <c r="H69" s="63"/>
      <c r="I69" s="172"/>
      <c r="J69" s="63"/>
      <c r="K69" s="63"/>
      <c r="L69" s="61"/>
    </row>
    <row r="70" spans="2:12" s="1" customFormat="1" ht="6.95" customHeight="1">
      <c r="B70" s="41"/>
      <c r="C70" s="63"/>
      <c r="D70" s="63"/>
      <c r="E70" s="63"/>
      <c r="F70" s="63"/>
      <c r="G70" s="63"/>
      <c r="H70" s="63"/>
      <c r="I70" s="172"/>
      <c r="J70" s="63"/>
      <c r="K70" s="63"/>
      <c r="L70" s="61"/>
    </row>
    <row r="71" spans="2:12" s="1" customFormat="1" ht="14.45" customHeight="1">
      <c r="B71" s="41"/>
      <c r="C71" s="65" t="s">
        <v>18</v>
      </c>
      <c r="D71" s="63"/>
      <c r="E71" s="63"/>
      <c r="F71" s="63"/>
      <c r="G71" s="63"/>
      <c r="H71" s="63"/>
      <c r="I71" s="172"/>
      <c r="J71" s="63"/>
      <c r="K71" s="63"/>
      <c r="L71" s="61"/>
    </row>
    <row r="72" spans="2:12" s="1" customFormat="1" ht="16.5" customHeight="1">
      <c r="B72" s="41"/>
      <c r="C72" s="63"/>
      <c r="D72" s="63"/>
      <c r="E72" s="318" t="str">
        <f>E7</f>
        <v>II/124 Hostišov Jiřetice Hranice Okresu</v>
      </c>
      <c r="F72" s="319"/>
      <c r="G72" s="319"/>
      <c r="H72" s="319"/>
      <c r="I72" s="172"/>
      <c r="J72" s="63"/>
      <c r="K72" s="63"/>
      <c r="L72" s="61"/>
    </row>
    <row r="73" spans="2:12" ht="15">
      <c r="B73" s="27"/>
      <c r="C73" s="65" t="s">
        <v>116</v>
      </c>
      <c r="D73" s="264"/>
      <c r="E73" s="264"/>
      <c r="F73" s="264"/>
      <c r="G73" s="264"/>
      <c r="H73" s="264"/>
      <c r="J73" s="264"/>
      <c r="K73" s="264"/>
      <c r="L73" s="265"/>
    </row>
    <row r="74" spans="2:12" s="1" customFormat="1" ht="16.5" customHeight="1">
      <c r="B74" s="41"/>
      <c r="C74" s="63"/>
      <c r="D74" s="63"/>
      <c r="E74" s="318" t="s">
        <v>259</v>
      </c>
      <c r="F74" s="320"/>
      <c r="G74" s="320"/>
      <c r="H74" s="320"/>
      <c r="I74" s="172"/>
      <c r="J74" s="63"/>
      <c r="K74" s="63"/>
      <c r="L74" s="61"/>
    </row>
    <row r="75" spans="2:12" s="1" customFormat="1" ht="14.45" customHeight="1">
      <c r="B75" s="41"/>
      <c r="C75" s="65" t="s">
        <v>658</v>
      </c>
      <c r="D75" s="63"/>
      <c r="E75" s="63"/>
      <c r="F75" s="63"/>
      <c r="G75" s="63"/>
      <c r="H75" s="63"/>
      <c r="I75" s="172"/>
      <c r="J75" s="63"/>
      <c r="K75" s="63"/>
      <c r="L75" s="61"/>
    </row>
    <row r="76" spans="2:12" s="1" customFormat="1" ht="17.25" customHeight="1">
      <c r="B76" s="41"/>
      <c r="C76" s="63"/>
      <c r="D76" s="63"/>
      <c r="E76" s="289" t="str">
        <f>E11</f>
        <v>SO 101.2 - Kácení a přesazení stromů</v>
      </c>
      <c r="F76" s="320"/>
      <c r="G76" s="320"/>
      <c r="H76" s="320"/>
      <c r="I76" s="172"/>
      <c r="J76" s="63"/>
      <c r="K76" s="63"/>
      <c r="L76" s="61"/>
    </row>
    <row r="77" spans="2:12" s="1" customFormat="1" ht="6.95" customHeight="1">
      <c r="B77" s="41"/>
      <c r="C77" s="63"/>
      <c r="D77" s="63"/>
      <c r="E77" s="63"/>
      <c r="F77" s="63"/>
      <c r="G77" s="63"/>
      <c r="H77" s="63"/>
      <c r="I77" s="172"/>
      <c r="J77" s="63"/>
      <c r="K77" s="63"/>
      <c r="L77" s="61"/>
    </row>
    <row r="78" spans="2:12" s="1" customFormat="1" ht="18" customHeight="1">
      <c r="B78" s="41"/>
      <c r="C78" s="65" t="s">
        <v>24</v>
      </c>
      <c r="D78" s="63"/>
      <c r="E78" s="63"/>
      <c r="F78" s="173" t="str">
        <f>F14</f>
        <v>město Votice, městys Neustupov</v>
      </c>
      <c r="G78" s="63"/>
      <c r="H78" s="63"/>
      <c r="I78" s="174" t="s">
        <v>26</v>
      </c>
      <c r="J78" s="73" t="str">
        <f>IF(J14="","",J14)</f>
        <v>27.10.2017</v>
      </c>
      <c r="K78" s="63"/>
      <c r="L78" s="61"/>
    </row>
    <row r="79" spans="2:12" s="1" customFormat="1" ht="6.95" customHeight="1">
      <c r="B79" s="41"/>
      <c r="C79" s="63"/>
      <c r="D79" s="63"/>
      <c r="E79" s="63"/>
      <c r="F79" s="63"/>
      <c r="G79" s="63"/>
      <c r="H79" s="63"/>
      <c r="I79" s="172"/>
      <c r="J79" s="63"/>
      <c r="K79" s="63"/>
      <c r="L79" s="61"/>
    </row>
    <row r="80" spans="2:12" s="1" customFormat="1" ht="15">
      <c r="B80" s="41"/>
      <c r="C80" s="65" t="s">
        <v>30</v>
      </c>
      <c r="D80" s="63"/>
      <c r="E80" s="63"/>
      <c r="F80" s="173" t="str">
        <f>E17</f>
        <v>Středočeský kraj</v>
      </c>
      <c r="G80" s="63"/>
      <c r="H80" s="63"/>
      <c r="I80" s="174" t="s">
        <v>38</v>
      </c>
      <c r="J80" s="173" t="str">
        <f>E23</f>
        <v>METROPROJEKT Praha a.s.</v>
      </c>
      <c r="K80" s="63"/>
      <c r="L80" s="61"/>
    </row>
    <row r="81" spans="2:65" s="1" customFormat="1" ht="14.45" customHeight="1">
      <c r="B81" s="41"/>
      <c r="C81" s="65" t="s">
        <v>36</v>
      </c>
      <c r="D81" s="63"/>
      <c r="E81" s="63"/>
      <c r="F81" s="173" t="str">
        <f>IF(E20="","",E20)</f>
        <v/>
      </c>
      <c r="G81" s="63"/>
      <c r="H81" s="63"/>
      <c r="I81" s="172"/>
      <c r="J81" s="63"/>
      <c r="K81" s="63"/>
      <c r="L81" s="61"/>
    </row>
    <row r="82" spans="2:65" s="1" customFormat="1" ht="10.35" customHeight="1">
      <c r="B82" s="41"/>
      <c r="C82" s="63"/>
      <c r="D82" s="63"/>
      <c r="E82" s="63"/>
      <c r="F82" s="63"/>
      <c r="G82" s="63"/>
      <c r="H82" s="63"/>
      <c r="I82" s="172"/>
      <c r="J82" s="63"/>
      <c r="K82" s="63"/>
      <c r="L82" s="61"/>
    </row>
    <row r="83" spans="2:65" s="10" customFormat="1" ht="29.25" customHeight="1">
      <c r="B83" s="175"/>
      <c r="C83" s="176" t="s">
        <v>128</v>
      </c>
      <c r="D83" s="177" t="s">
        <v>64</v>
      </c>
      <c r="E83" s="177" t="s">
        <v>60</v>
      </c>
      <c r="F83" s="177" t="s">
        <v>129</v>
      </c>
      <c r="G83" s="177" t="s">
        <v>130</v>
      </c>
      <c r="H83" s="177" t="s">
        <v>131</v>
      </c>
      <c r="I83" s="178" t="s">
        <v>132</v>
      </c>
      <c r="J83" s="177" t="s">
        <v>120</v>
      </c>
      <c r="K83" s="179" t="s">
        <v>133</v>
      </c>
      <c r="L83" s="180"/>
      <c r="M83" s="81" t="s">
        <v>134</v>
      </c>
      <c r="N83" s="82" t="s">
        <v>49</v>
      </c>
      <c r="O83" s="82" t="s">
        <v>135</v>
      </c>
      <c r="P83" s="82" t="s">
        <v>136</v>
      </c>
      <c r="Q83" s="82" t="s">
        <v>137</v>
      </c>
      <c r="R83" s="82" t="s">
        <v>138</v>
      </c>
      <c r="S83" s="82" t="s">
        <v>139</v>
      </c>
      <c r="T83" s="83" t="s">
        <v>140</v>
      </c>
    </row>
    <row r="84" spans="2:65" s="1" customFormat="1" ht="29.25" customHeight="1">
      <c r="B84" s="41"/>
      <c r="C84" s="87" t="s">
        <v>121</v>
      </c>
      <c r="D84" s="63"/>
      <c r="E84" s="63"/>
      <c r="F84" s="63"/>
      <c r="G84" s="63"/>
      <c r="H84" s="63"/>
      <c r="I84" s="172"/>
      <c r="J84" s="181">
        <f>BK84</f>
        <v>0</v>
      </c>
      <c r="K84" s="63"/>
      <c r="L84" s="61"/>
      <c r="M84" s="84"/>
      <c r="N84" s="85"/>
      <c r="O84" s="85"/>
      <c r="P84" s="182">
        <f>P85</f>
        <v>0</v>
      </c>
      <c r="Q84" s="85"/>
      <c r="R84" s="182">
        <f>R85</f>
        <v>1.1440000000000001E-2</v>
      </c>
      <c r="S84" s="85"/>
      <c r="T84" s="183">
        <f>T85</f>
        <v>0</v>
      </c>
      <c r="AT84" s="23" t="s">
        <v>79</v>
      </c>
      <c r="AU84" s="23" t="s">
        <v>122</v>
      </c>
      <c r="BK84" s="184">
        <f>BK85</f>
        <v>0</v>
      </c>
    </row>
    <row r="85" spans="2:65" s="11" customFormat="1" ht="37.35" customHeight="1">
      <c r="B85" s="185"/>
      <c r="C85" s="186"/>
      <c r="D85" s="187" t="s">
        <v>79</v>
      </c>
      <c r="E85" s="188" t="s">
        <v>141</v>
      </c>
      <c r="F85" s="188" t="s">
        <v>142</v>
      </c>
      <c r="G85" s="186"/>
      <c r="H85" s="186"/>
      <c r="I85" s="189"/>
      <c r="J85" s="190">
        <f>BK85</f>
        <v>0</v>
      </c>
      <c r="K85" s="186"/>
      <c r="L85" s="191"/>
      <c r="M85" s="192"/>
      <c r="N85" s="193"/>
      <c r="O85" s="193"/>
      <c r="P85" s="194">
        <f>P86</f>
        <v>0</v>
      </c>
      <c r="Q85" s="193"/>
      <c r="R85" s="194">
        <f>R86</f>
        <v>1.1440000000000001E-2</v>
      </c>
      <c r="S85" s="193"/>
      <c r="T85" s="195">
        <f>T86</f>
        <v>0</v>
      </c>
      <c r="AR85" s="196" t="s">
        <v>88</v>
      </c>
      <c r="AT85" s="197" t="s">
        <v>79</v>
      </c>
      <c r="AU85" s="197" t="s">
        <v>80</v>
      </c>
      <c r="AY85" s="196" t="s">
        <v>143</v>
      </c>
      <c r="BK85" s="198">
        <f>BK86</f>
        <v>0</v>
      </c>
    </row>
    <row r="86" spans="2:65" s="11" customFormat="1" ht="19.899999999999999" customHeight="1">
      <c r="B86" s="185"/>
      <c r="C86" s="186"/>
      <c r="D86" s="187" t="s">
        <v>79</v>
      </c>
      <c r="E86" s="199" t="s">
        <v>88</v>
      </c>
      <c r="F86" s="199" t="s">
        <v>144</v>
      </c>
      <c r="G86" s="186"/>
      <c r="H86" s="186"/>
      <c r="I86" s="189"/>
      <c r="J86" s="200">
        <f>BK86</f>
        <v>0</v>
      </c>
      <c r="K86" s="186"/>
      <c r="L86" s="191"/>
      <c r="M86" s="192"/>
      <c r="N86" s="193"/>
      <c r="O86" s="193"/>
      <c r="P86" s="194">
        <f>SUM(P87:P180)</f>
        <v>0</v>
      </c>
      <c r="Q86" s="193"/>
      <c r="R86" s="194">
        <f>SUM(R87:R180)</f>
        <v>1.1440000000000001E-2</v>
      </c>
      <c r="S86" s="193"/>
      <c r="T86" s="195">
        <f>SUM(T87:T180)</f>
        <v>0</v>
      </c>
      <c r="AR86" s="196" t="s">
        <v>88</v>
      </c>
      <c r="AT86" s="197" t="s">
        <v>79</v>
      </c>
      <c r="AU86" s="197" t="s">
        <v>88</v>
      </c>
      <c r="AY86" s="196" t="s">
        <v>143</v>
      </c>
      <c r="BK86" s="198">
        <f>SUM(BK87:BK180)</f>
        <v>0</v>
      </c>
    </row>
    <row r="87" spans="2:65" s="1" customFormat="1" ht="25.5" customHeight="1">
      <c r="B87" s="41"/>
      <c r="C87" s="201" t="s">
        <v>88</v>
      </c>
      <c r="D87" s="201" t="s">
        <v>145</v>
      </c>
      <c r="E87" s="202" t="s">
        <v>760</v>
      </c>
      <c r="F87" s="203" t="s">
        <v>761</v>
      </c>
      <c r="G87" s="204" t="s">
        <v>504</v>
      </c>
      <c r="H87" s="205">
        <v>7</v>
      </c>
      <c r="I87" s="206"/>
      <c r="J87" s="207">
        <f>ROUND(I87*H87,2)</f>
        <v>0</v>
      </c>
      <c r="K87" s="203" t="s">
        <v>149</v>
      </c>
      <c r="L87" s="61"/>
      <c r="M87" s="208" t="s">
        <v>78</v>
      </c>
      <c r="N87" s="209" t="s">
        <v>50</v>
      </c>
      <c r="O87" s="42"/>
      <c r="P87" s="210">
        <f>O87*H87</f>
        <v>0</v>
      </c>
      <c r="Q87" s="210">
        <v>0</v>
      </c>
      <c r="R87" s="210">
        <f>Q87*H87</f>
        <v>0</v>
      </c>
      <c r="S87" s="210">
        <v>0</v>
      </c>
      <c r="T87" s="211">
        <f>S87*H87</f>
        <v>0</v>
      </c>
      <c r="AR87" s="23" t="s">
        <v>150</v>
      </c>
      <c r="AT87" s="23" t="s">
        <v>145</v>
      </c>
      <c r="AU87" s="23" t="s">
        <v>90</v>
      </c>
      <c r="AY87" s="23" t="s">
        <v>143</v>
      </c>
      <c r="BE87" s="212">
        <f>IF(N87="základní",J87,0)</f>
        <v>0</v>
      </c>
      <c r="BF87" s="212">
        <f>IF(N87="snížená",J87,0)</f>
        <v>0</v>
      </c>
      <c r="BG87" s="212">
        <f>IF(N87="zákl. přenesená",J87,0)</f>
        <v>0</v>
      </c>
      <c r="BH87" s="212">
        <f>IF(N87="sníž. přenesená",J87,0)</f>
        <v>0</v>
      </c>
      <c r="BI87" s="212">
        <f>IF(N87="nulová",J87,0)</f>
        <v>0</v>
      </c>
      <c r="BJ87" s="23" t="s">
        <v>88</v>
      </c>
      <c r="BK87" s="212">
        <f>ROUND(I87*H87,2)</f>
        <v>0</v>
      </c>
      <c r="BL87" s="23" t="s">
        <v>150</v>
      </c>
      <c r="BM87" s="23" t="s">
        <v>762</v>
      </c>
    </row>
    <row r="88" spans="2:65" s="1" customFormat="1" ht="135">
      <c r="B88" s="41"/>
      <c r="C88" s="63"/>
      <c r="D88" s="213" t="s">
        <v>152</v>
      </c>
      <c r="E88" s="63"/>
      <c r="F88" s="214" t="s">
        <v>763</v>
      </c>
      <c r="G88" s="63"/>
      <c r="H88" s="63"/>
      <c r="I88" s="172"/>
      <c r="J88" s="63"/>
      <c r="K88" s="63"/>
      <c r="L88" s="61"/>
      <c r="M88" s="215"/>
      <c r="N88" s="42"/>
      <c r="O88" s="42"/>
      <c r="P88" s="42"/>
      <c r="Q88" s="42"/>
      <c r="R88" s="42"/>
      <c r="S88" s="42"/>
      <c r="T88" s="78"/>
      <c r="AT88" s="23" t="s">
        <v>152</v>
      </c>
      <c r="AU88" s="23" t="s">
        <v>90</v>
      </c>
    </row>
    <row r="89" spans="2:65" s="1" customFormat="1" ht="25.5" customHeight="1">
      <c r="B89" s="41"/>
      <c r="C89" s="201" t="s">
        <v>90</v>
      </c>
      <c r="D89" s="201" t="s">
        <v>145</v>
      </c>
      <c r="E89" s="202" t="s">
        <v>764</v>
      </c>
      <c r="F89" s="203" t="s">
        <v>765</v>
      </c>
      <c r="G89" s="204" t="s">
        <v>504</v>
      </c>
      <c r="H89" s="205">
        <v>4</v>
      </c>
      <c r="I89" s="206"/>
      <c r="J89" s="207">
        <f>ROUND(I89*H89,2)</f>
        <v>0</v>
      </c>
      <c r="K89" s="203" t="s">
        <v>149</v>
      </c>
      <c r="L89" s="61"/>
      <c r="M89" s="208" t="s">
        <v>78</v>
      </c>
      <c r="N89" s="209" t="s">
        <v>50</v>
      </c>
      <c r="O89" s="42"/>
      <c r="P89" s="210">
        <f>O89*H89</f>
        <v>0</v>
      </c>
      <c r="Q89" s="210">
        <v>0</v>
      </c>
      <c r="R89" s="210">
        <f>Q89*H89</f>
        <v>0</v>
      </c>
      <c r="S89" s="210">
        <v>0</v>
      </c>
      <c r="T89" s="211">
        <f>S89*H89</f>
        <v>0</v>
      </c>
      <c r="AR89" s="23" t="s">
        <v>150</v>
      </c>
      <c r="AT89" s="23" t="s">
        <v>145</v>
      </c>
      <c r="AU89" s="23" t="s">
        <v>90</v>
      </c>
      <c r="AY89" s="23" t="s">
        <v>143</v>
      </c>
      <c r="BE89" s="212">
        <f>IF(N89="základní",J89,0)</f>
        <v>0</v>
      </c>
      <c r="BF89" s="212">
        <f>IF(N89="snížená",J89,0)</f>
        <v>0</v>
      </c>
      <c r="BG89" s="212">
        <f>IF(N89="zákl. přenesená",J89,0)</f>
        <v>0</v>
      </c>
      <c r="BH89" s="212">
        <f>IF(N89="sníž. přenesená",J89,0)</f>
        <v>0</v>
      </c>
      <c r="BI89" s="212">
        <f>IF(N89="nulová",J89,0)</f>
        <v>0</v>
      </c>
      <c r="BJ89" s="23" t="s">
        <v>88</v>
      </c>
      <c r="BK89" s="212">
        <f>ROUND(I89*H89,2)</f>
        <v>0</v>
      </c>
      <c r="BL89" s="23" t="s">
        <v>150</v>
      </c>
      <c r="BM89" s="23" t="s">
        <v>766</v>
      </c>
    </row>
    <row r="90" spans="2:65" s="1" customFormat="1" ht="135">
      <c r="B90" s="41"/>
      <c r="C90" s="63"/>
      <c r="D90" s="213" t="s">
        <v>152</v>
      </c>
      <c r="E90" s="63"/>
      <c r="F90" s="214" t="s">
        <v>763</v>
      </c>
      <c r="G90" s="63"/>
      <c r="H90" s="63"/>
      <c r="I90" s="172"/>
      <c r="J90" s="63"/>
      <c r="K90" s="63"/>
      <c r="L90" s="61"/>
      <c r="M90" s="215"/>
      <c r="N90" s="42"/>
      <c r="O90" s="42"/>
      <c r="P90" s="42"/>
      <c r="Q90" s="42"/>
      <c r="R90" s="42"/>
      <c r="S90" s="42"/>
      <c r="T90" s="78"/>
      <c r="AT90" s="23" t="s">
        <v>152</v>
      </c>
      <c r="AU90" s="23" t="s">
        <v>90</v>
      </c>
    </row>
    <row r="91" spans="2:65" s="1" customFormat="1" ht="25.5" customHeight="1">
      <c r="B91" s="41"/>
      <c r="C91" s="201" t="s">
        <v>159</v>
      </c>
      <c r="D91" s="201" t="s">
        <v>145</v>
      </c>
      <c r="E91" s="202" t="s">
        <v>767</v>
      </c>
      <c r="F91" s="203" t="s">
        <v>768</v>
      </c>
      <c r="G91" s="204" t="s">
        <v>504</v>
      </c>
      <c r="H91" s="205">
        <v>24</v>
      </c>
      <c r="I91" s="206"/>
      <c r="J91" s="207">
        <f>ROUND(I91*H91,2)</f>
        <v>0</v>
      </c>
      <c r="K91" s="203" t="s">
        <v>149</v>
      </c>
      <c r="L91" s="61"/>
      <c r="M91" s="208" t="s">
        <v>78</v>
      </c>
      <c r="N91" s="209" t="s">
        <v>50</v>
      </c>
      <c r="O91" s="42"/>
      <c r="P91" s="210">
        <f>O91*H91</f>
        <v>0</v>
      </c>
      <c r="Q91" s="210">
        <v>0</v>
      </c>
      <c r="R91" s="210">
        <f>Q91*H91</f>
        <v>0</v>
      </c>
      <c r="S91" s="210">
        <v>0</v>
      </c>
      <c r="T91" s="211">
        <f>S91*H91</f>
        <v>0</v>
      </c>
      <c r="AR91" s="23" t="s">
        <v>150</v>
      </c>
      <c r="AT91" s="23" t="s">
        <v>145</v>
      </c>
      <c r="AU91" s="23" t="s">
        <v>90</v>
      </c>
      <c r="AY91" s="23" t="s">
        <v>143</v>
      </c>
      <c r="BE91" s="212">
        <f>IF(N91="základní",J91,0)</f>
        <v>0</v>
      </c>
      <c r="BF91" s="212">
        <f>IF(N91="snížená",J91,0)</f>
        <v>0</v>
      </c>
      <c r="BG91" s="212">
        <f>IF(N91="zákl. přenesená",J91,0)</f>
        <v>0</v>
      </c>
      <c r="BH91" s="212">
        <f>IF(N91="sníž. přenesená",J91,0)</f>
        <v>0</v>
      </c>
      <c r="BI91" s="212">
        <f>IF(N91="nulová",J91,0)</f>
        <v>0</v>
      </c>
      <c r="BJ91" s="23" t="s">
        <v>88</v>
      </c>
      <c r="BK91" s="212">
        <f>ROUND(I91*H91,2)</f>
        <v>0</v>
      </c>
      <c r="BL91" s="23" t="s">
        <v>150</v>
      </c>
      <c r="BM91" s="23" t="s">
        <v>769</v>
      </c>
    </row>
    <row r="92" spans="2:65" s="1" customFormat="1" ht="135">
      <c r="B92" s="41"/>
      <c r="C92" s="63"/>
      <c r="D92" s="213" t="s">
        <v>152</v>
      </c>
      <c r="E92" s="63"/>
      <c r="F92" s="214" t="s">
        <v>763</v>
      </c>
      <c r="G92" s="63"/>
      <c r="H92" s="63"/>
      <c r="I92" s="172"/>
      <c r="J92" s="63"/>
      <c r="K92" s="63"/>
      <c r="L92" s="61"/>
      <c r="M92" s="215"/>
      <c r="N92" s="42"/>
      <c r="O92" s="42"/>
      <c r="P92" s="42"/>
      <c r="Q92" s="42"/>
      <c r="R92" s="42"/>
      <c r="S92" s="42"/>
      <c r="T92" s="78"/>
      <c r="AT92" s="23" t="s">
        <v>152</v>
      </c>
      <c r="AU92" s="23" t="s">
        <v>90</v>
      </c>
    </row>
    <row r="93" spans="2:65" s="1" customFormat="1" ht="25.5" customHeight="1">
      <c r="B93" s="41"/>
      <c r="C93" s="201" t="s">
        <v>150</v>
      </c>
      <c r="D93" s="201" t="s">
        <v>145</v>
      </c>
      <c r="E93" s="202" t="s">
        <v>770</v>
      </c>
      <c r="F93" s="203" t="s">
        <v>771</v>
      </c>
      <c r="G93" s="204" t="s">
        <v>504</v>
      </c>
      <c r="H93" s="205">
        <v>27</v>
      </c>
      <c r="I93" s="206"/>
      <c r="J93" s="207">
        <f>ROUND(I93*H93,2)</f>
        <v>0</v>
      </c>
      <c r="K93" s="203" t="s">
        <v>149</v>
      </c>
      <c r="L93" s="61"/>
      <c r="M93" s="208" t="s">
        <v>78</v>
      </c>
      <c r="N93" s="209" t="s">
        <v>50</v>
      </c>
      <c r="O93" s="42"/>
      <c r="P93" s="210">
        <f>O93*H93</f>
        <v>0</v>
      </c>
      <c r="Q93" s="210">
        <v>0</v>
      </c>
      <c r="R93" s="210">
        <f>Q93*H93</f>
        <v>0</v>
      </c>
      <c r="S93" s="210">
        <v>0</v>
      </c>
      <c r="T93" s="211">
        <f>S93*H93</f>
        <v>0</v>
      </c>
      <c r="AR93" s="23" t="s">
        <v>150</v>
      </c>
      <c r="AT93" s="23" t="s">
        <v>145</v>
      </c>
      <c r="AU93" s="23" t="s">
        <v>90</v>
      </c>
      <c r="AY93" s="23" t="s">
        <v>143</v>
      </c>
      <c r="BE93" s="212">
        <f>IF(N93="základní",J93,0)</f>
        <v>0</v>
      </c>
      <c r="BF93" s="212">
        <f>IF(N93="snížená",J93,0)</f>
        <v>0</v>
      </c>
      <c r="BG93" s="212">
        <f>IF(N93="zákl. přenesená",J93,0)</f>
        <v>0</v>
      </c>
      <c r="BH93" s="212">
        <f>IF(N93="sníž. přenesená",J93,0)</f>
        <v>0</v>
      </c>
      <c r="BI93" s="212">
        <f>IF(N93="nulová",J93,0)</f>
        <v>0</v>
      </c>
      <c r="BJ93" s="23" t="s">
        <v>88</v>
      </c>
      <c r="BK93" s="212">
        <f>ROUND(I93*H93,2)</f>
        <v>0</v>
      </c>
      <c r="BL93" s="23" t="s">
        <v>150</v>
      </c>
      <c r="BM93" s="23" t="s">
        <v>772</v>
      </c>
    </row>
    <row r="94" spans="2:65" s="1" customFormat="1" ht="135">
      <c r="B94" s="41"/>
      <c r="C94" s="63"/>
      <c r="D94" s="213" t="s">
        <v>152</v>
      </c>
      <c r="E94" s="63"/>
      <c r="F94" s="214" t="s">
        <v>763</v>
      </c>
      <c r="G94" s="63"/>
      <c r="H94" s="63"/>
      <c r="I94" s="172"/>
      <c r="J94" s="63"/>
      <c r="K94" s="63"/>
      <c r="L94" s="61"/>
      <c r="M94" s="215"/>
      <c r="N94" s="42"/>
      <c r="O94" s="42"/>
      <c r="P94" s="42"/>
      <c r="Q94" s="42"/>
      <c r="R94" s="42"/>
      <c r="S94" s="42"/>
      <c r="T94" s="78"/>
      <c r="AT94" s="23" t="s">
        <v>152</v>
      </c>
      <c r="AU94" s="23" t="s">
        <v>90</v>
      </c>
    </row>
    <row r="95" spans="2:65" s="1" customFormat="1" ht="25.5" customHeight="1">
      <c r="B95" s="41"/>
      <c r="C95" s="201" t="s">
        <v>173</v>
      </c>
      <c r="D95" s="201" t="s">
        <v>145</v>
      </c>
      <c r="E95" s="202" t="s">
        <v>773</v>
      </c>
      <c r="F95" s="203" t="s">
        <v>774</v>
      </c>
      <c r="G95" s="204" t="s">
        <v>504</v>
      </c>
      <c r="H95" s="205">
        <v>12</v>
      </c>
      <c r="I95" s="206"/>
      <c r="J95" s="207">
        <f>ROUND(I95*H95,2)</f>
        <v>0</v>
      </c>
      <c r="K95" s="203" t="s">
        <v>149</v>
      </c>
      <c r="L95" s="61"/>
      <c r="M95" s="208" t="s">
        <v>78</v>
      </c>
      <c r="N95" s="209" t="s">
        <v>50</v>
      </c>
      <c r="O95" s="42"/>
      <c r="P95" s="210">
        <f>O95*H95</f>
        <v>0</v>
      </c>
      <c r="Q95" s="210">
        <v>0</v>
      </c>
      <c r="R95" s="210">
        <f>Q95*H95</f>
        <v>0</v>
      </c>
      <c r="S95" s="210">
        <v>0</v>
      </c>
      <c r="T95" s="211">
        <f>S95*H95</f>
        <v>0</v>
      </c>
      <c r="AR95" s="23" t="s">
        <v>150</v>
      </c>
      <c r="AT95" s="23" t="s">
        <v>145</v>
      </c>
      <c r="AU95" s="23" t="s">
        <v>90</v>
      </c>
      <c r="AY95" s="23" t="s">
        <v>143</v>
      </c>
      <c r="BE95" s="212">
        <f>IF(N95="základní",J95,0)</f>
        <v>0</v>
      </c>
      <c r="BF95" s="212">
        <f>IF(N95="snížená",J95,0)</f>
        <v>0</v>
      </c>
      <c r="BG95" s="212">
        <f>IF(N95="zákl. přenesená",J95,0)</f>
        <v>0</v>
      </c>
      <c r="BH95" s="212">
        <f>IF(N95="sníž. přenesená",J95,0)</f>
        <v>0</v>
      </c>
      <c r="BI95" s="212">
        <f>IF(N95="nulová",J95,0)</f>
        <v>0</v>
      </c>
      <c r="BJ95" s="23" t="s">
        <v>88</v>
      </c>
      <c r="BK95" s="212">
        <f>ROUND(I95*H95,2)</f>
        <v>0</v>
      </c>
      <c r="BL95" s="23" t="s">
        <v>150</v>
      </c>
      <c r="BM95" s="23" t="s">
        <v>775</v>
      </c>
    </row>
    <row r="96" spans="2:65" s="1" customFormat="1" ht="135">
      <c r="B96" s="41"/>
      <c r="C96" s="63"/>
      <c r="D96" s="213" t="s">
        <v>152</v>
      </c>
      <c r="E96" s="63"/>
      <c r="F96" s="214" t="s">
        <v>763</v>
      </c>
      <c r="G96" s="63"/>
      <c r="H96" s="63"/>
      <c r="I96" s="172"/>
      <c r="J96" s="63"/>
      <c r="K96" s="63"/>
      <c r="L96" s="61"/>
      <c r="M96" s="215"/>
      <c r="N96" s="42"/>
      <c r="O96" s="42"/>
      <c r="P96" s="42"/>
      <c r="Q96" s="42"/>
      <c r="R96" s="42"/>
      <c r="S96" s="42"/>
      <c r="T96" s="78"/>
      <c r="AT96" s="23" t="s">
        <v>152</v>
      </c>
      <c r="AU96" s="23" t="s">
        <v>90</v>
      </c>
    </row>
    <row r="97" spans="2:65" s="1" customFormat="1" ht="25.5" customHeight="1">
      <c r="B97" s="41"/>
      <c r="C97" s="201" t="s">
        <v>178</v>
      </c>
      <c r="D97" s="201" t="s">
        <v>145</v>
      </c>
      <c r="E97" s="202" t="s">
        <v>776</v>
      </c>
      <c r="F97" s="203" t="s">
        <v>777</v>
      </c>
      <c r="G97" s="204" t="s">
        <v>504</v>
      </c>
      <c r="H97" s="205">
        <v>4</v>
      </c>
      <c r="I97" s="206"/>
      <c r="J97" s="207">
        <f>ROUND(I97*H97,2)</f>
        <v>0</v>
      </c>
      <c r="K97" s="203" t="s">
        <v>149</v>
      </c>
      <c r="L97" s="61"/>
      <c r="M97" s="208" t="s">
        <v>78</v>
      </c>
      <c r="N97" s="209" t="s">
        <v>50</v>
      </c>
      <c r="O97" s="42"/>
      <c r="P97" s="210">
        <f>O97*H97</f>
        <v>0</v>
      </c>
      <c r="Q97" s="210">
        <v>0</v>
      </c>
      <c r="R97" s="210">
        <f>Q97*H97</f>
        <v>0</v>
      </c>
      <c r="S97" s="210">
        <v>0</v>
      </c>
      <c r="T97" s="211">
        <f>S97*H97</f>
        <v>0</v>
      </c>
      <c r="AR97" s="23" t="s">
        <v>150</v>
      </c>
      <c r="AT97" s="23" t="s">
        <v>145</v>
      </c>
      <c r="AU97" s="23" t="s">
        <v>90</v>
      </c>
      <c r="AY97" s="23" t="s">
        <v>143</v>
      </c>
      <c r="BE97" s="212">
        <f>IF(N97="základní",J97,0)</f>
        <v>0</v>
      </c>
      <c r="BF97" s="212">
        <f>IF(N97="snížená",J97,0)</f>
        <v>0</v>
      </c>
      <c r="BG97" s="212">
        <f>IF(N97="zákl. přenesená",J97,0)</f>
        <v>0</v>
      </c>
      <c r="BH97" s="212">
        <f>IF(N97="sníž. přenesená",J97,0)</f>
        <v>0</v>
      </c>
      <c r="BI97" s="212">
        <f>IF(N97="nulová",J97,0)</f>
        <v>0</v>
      </c>
      <c r="BJ97" s="23" t="s">
        <v>88</v>
      </c>
      <c r="BK97" s="212">
        <f>ROUND(I97*H97,2)</f>
        <v>0</v>
      </c>
      <c r="BL97" s="23" t="s">
        <v>150</v>
      </c>
      <c r="BM97" s="23" t="s">
        <v>778</v>
      </c>
    </row>
    <row r="98" spans="2:65" s="1" customFormat="1" ht="135">
      <c r="B98" s="41"/>
      <c r="C98" s="63"/>
      <c r="D98" s="213" t="s">
        <v>152</v>
      </c>
      <c r="E98" s="63"/>
      <c r="F98" s="214" t="s">
        <v>763</v>
      </c>
      <c r="G98" s="63"/>
      <c r="H98" s="63"/>
      <c r="I98" s="172"/>
      <c r="J98" s="63"/>
      <c r="K98" s="63"/>
      <c r="L98" s="61"/>
      <c r="M98" s="215"/>
      <c r="N98" s="42"/>
      <c r="O98" s="42"/>
      <c r="P98" s="42"/>
      <c r="Q98" s="42"/>
      <c r="R98" s="42"/>
      <c r="S98" s="42"/>
      <c r="T98" s="78"/>
      <c r="AT98" s="23" t="s">
        <v>152</v>
      </c>
      <c r="AU98" s="23" t="s">
        <v>90</v>
      </c>
    </row>
    <row r="99" spans="2:65" s="1" customFormat="1" ht="25.5" customHeight="1">
      <c r="B99" s="41"/>
      <c r="C99" s="201" t="s">
        <v>185</v>
      </c>
      <c r="D99" s="201" t="s">
        <v>145</v>
      </c>
      <c r="E99" s="202" t="s">
        <v>779</v>
      </c>
      <c r="F99" s="203" t="s">
        <v>780</v>
      </c>
      <c r="G99" s="204" t="s">
        <v>504</v>
      </c>
      <c r="H99" s="205">
        <v>1</v>
      </c>
      <c r="I99" s="206"/>
      <c r="J99" s="207">
        <f>ROUND(I99*H99,2)</f>
        <v>0</v>
      </c>
      <c r="K99" s="203" t="s">
        <v>149</v>
      </c>
      <c r="L99" s="61"/>
      <c r="M99" s="208" t="s">
        <v>78</v>
      </c>
      <c r="N99" s="209" t="s">
        <v>50</v>
      </c>
      <c r="O99" s="42"/>
      <c r="P99" s="210">
        <f>O99*H99</f>
        <v>0</v>
      </c>
      <c r="Q99" s="210">
        <v>0</v>
      </c>
      <c r="R99" s="210">
        <f>Q99*H99</f>
        <v>0</v>
      </c>
      <c r="S99" s="210">
        <v>0</v>
      </c>
      <c r="T99" s="211">
        <f>S99*H99</f>
        <v>0</v>
      </c>
      <c r="AR99" s="23" t="s">
        <v>150</v>
      </c>
      <c r="AT99" s="23" t="s">
        <v>145</v>
      </c>
      <c r="AU99" s="23" t="s">
        <v>90</v>
      </c>
      <c r="AY99" s="23" t="s">
        <v>143</v>
      </c>
      <c r="BE99" s="212">
        <f>IF(N99="základní",J99,0)</f>
        <v>0</v>
      </c>
      <c r="BF99" s="212">
        <f>IF(N99="snížená",J99,0)</f>
        <v>0</v>
      </c>
      <c r="BG99" s="212">
        <f>IF(N99="zákl. přenesená",J99,0)</f>
        <v>0</v>
      </c>
      <c r="BH99" s="212">
        <f>IF(N99="sníž. přenesená",J99,0)</f>
        <v>0</v>
      </c>
      <c r="BI99" s="212">
        <f>IF(N99="nulová",J99,0)</f>
        <v>0</v>
      </c>
      <c r="BJ99" s="23" t="s">
        <v>88</v>
      </c>
      <c r="BK99" s="212">
        <f>ROUND(I99*H99,2)</f>
        <v>0</v>
      </c>
      <c r="BL99" s="23" t="s">
        <v>150</v>
      </c>
      <c r="BM99" s="23" t="s">
        <v>781</v>
      </c>
    </row>
    <row r="100" spans="2:65" s="1" customFormat="1" ht="135">
      <c r="B100" s="41"/>
      <c r="C100" s="63"/>
      <c r="D100" s="213" t="s">
        <v>152</v>
      </c>
      <c r="E100" s="63"/>
      <c r="F100" s="214" t="s">
        <v>782</v>
      </c>
      <c r="G100" s="63"/>
      <c r="H100" s="63"/>
      <c r="I100" s="172"/>
      <c r="J100" s="63"/>
      <c r="K100" s="63"/>
      <c r="L100" s="61"/>
      <c r="M100" s="215"/>
      <c r="N100" s="42"/>
      <c r="O100" s="42"/>
      <c r="P100" s="42"/>
      <c r="Q100" s="42"/>
      <c r="R100" s="42"/>
      <c r="S100" s="42"/>
      <c r="T100" s="78"/>
      <c r="AT100" s="23" t="s">
        <v>152</v>
      </c>
      <c r="AU100" s="23" t="s">
        <v>90</v>
      </c>
    </row>
    <row r="101" spans="2:65" s="1" customFormat="1" ht="25.5" customHeight="1">
      <c r="B101" s="41"/>
      <c r="C101" s="201" t="s">
        <v>191</v>
      </c>
      <c r="D101" s="201" t="s">
        <v>145</v>
      </c>
      <c r="E101" s="202" t="s">
        <v>783</v>
      </c>
      <c r="F101" s="203" t="s">
        <v>784</v>
      </c>
      <c r="G101" s="204" t="s">
        <v>504</v>
      </c>
      <c r="H101" s="205">
        <v>5</v>
      </c>
      <c r="I101" s="206"/>
      <c r="J101" s="207">
        <f>ROUND(I101*H101,2)</f>
        <v>0</v>
      </c>
      <c r="K101" s="203" t="s">
        <v>149</v>
      </c>
      <c r="L101" s="61"/>
      <c r="M101" s="208" t="s">
        <v>78</v>
      </c>
      <c r="N101" s="209" t="s">
        <v>50</v>
      </c>
      <c r="O101" s="42"/>
      <c r="P101" s="210">
        <f>O101*H101</f>
        <v>0</v>
      </c>
      <c r="Q101" s="210">
        <v>0</v>
      </c>
      <c r="R101" s="210">
        <f>Q101*H101</f>
        <v>0</v>
      </c>
      <c r="S101" s="210">
        <v>0</v>
      </c>
      <c r="T101" s="211">
        <f>S101*H101</f>
        <v>0</v>
      </c>
      <c r="AR101" s="23" t="s">
        <v>150</v>
      </c>
      <c r="AT101" s="23" t="s">
        <v>145</v>
      </c>
      <c r="AU101" s="23" t="s">
        <v>90</v>
      </c>
      <c r="AY101" s="23" t="s">
        <v>143</v>
      </c>
      <c r="BE101" s="212">
        <f>IF(N101="základní",J101,0)</f>
        <v>0</v>
      </c>
      <c r="BF101" s="212">
        <f>IF(N101="snížená",J101,0)</f>
        <v>0</v>
      </c>
      <c r="BG101" s="212">
        <f>IF(N101="zákl. přenesená",J101,0)</f>
        <v>0</v>
      </c>
      <c r="BH101" s="212">
        <f>IF(N101="sníž. přenesená",J101,0)</f>
        <v>0</v>
      </c>
      <c r="BI101" s="212">
        <f>IF(N101="nulová",J101,0)</f>
        <v>0</v>
      </c>
      <c r="BJ101" s="23" t="s">
        <v>88</v>
      </c>
      <c r="BK101" s="212">
        <f>ROUND(I101*H101,2)</f>
        <v>0</v>
      </c>
      <c r="BL101" s="23" t="s">
        <v>150</v>
      </c>
      <c r="BM101" s="23" t="s">
        <v>785</v>
      </c>
    </row>
    <row r="102" spans="2:65" s="1" customFormat="1" ht="135">
      <c r="B102" s="41"/>
      <c r="C102" s="63"/>
      <c r="D102" s="213" t="s">
        <v>152</v>
      </c>
      <c r="E102" s="63"/>
      <c r="F102" s="214" t="s">
        <v>782</v>
      </c>
      <c r="G102" s="63"/>
      <c r="H102" s="63"/>
      <c r="I102" s="172"/>
      <c r="J102" s="63"/>
      <c r="K102" s="63"/>
      <c r="L102" s="61"/>
      <c r="M102" s="215"/>
      <c r="N102" s="42"/>
      <c r="O102" s="42"/>
      <c r="P102" s="42"/>
      <c r="Q102" s="42"/>
      <c r="R102" s="42"/>
      <c r="S102" s="42"/>
      <c r="T102" s="78"/>
      <c r="AT102" s="23" t="s">
        <v>152</v>
      </c>
      <c r="AU102" s="23" t="s">
        <v>90</v>
      </c>
    </row>
    <row r="103" spans="2:65" s="1" customFormat="1" ht="25.5" customHeight="1">
      <c r="B103" s="41"/>
      <c r="C103" s="201" t="s">
        <v>198</v>
      </c>
      <c r="D103" s="201" t="s">
        <v>145</v>
      </c>
      <c r="E103" s="202" t="s">
        <v>786</v>
      </c>
      <c r="F103" s="203" t="s">
        <v>787</v>
      </c>
      <c r="G103" s="204" t="s">
        <v>504</v>
      </c>
      <c r="H103" s="205">
        <v>7</v>
      </c>
      <c r="I103" s="206"/>
      <c r="J103" s="207">
        <f>ROUND(I103*H103,2)</f>
        <v>0</v>
      </c>
      <c r="K103" s="203" t="s">
        <v>149</v>
      </c>
      <c r="L103" s="61"/>
      <c r="M103" s="208" t="s">
        <v>78</v>
      </c>
      <c r="N103" s="209" t="s">
        <v>50</v>
      </c>
      <c r="O103" s="42"/>
      <c r="P103" s="210">
        <f>O103*H103</f>
        <v>0</v>
      </c>
      <c r="Q103" s="210">
        <v>0</v>
      </c>
      <c r="R103" s="210">
        <f>Q103*H103</f>
        <v>0</v>
      </c>
      <c r="S103" s="210">
        <v>0</v>
      </c>
      <c r="T103" s="211">
        <f>S103*H103</f>
        <v>0</v>
      </c>
      <c r="AR103" s="23" t="s">
        <v>150</v>
      </c>
      <c r="AT103" s="23" t="s">
        <v>145</v>
      </c>
      <c r="AU103" s="23" t="s">
        <v>90</v>
      </c>
      <c r="AY103" s="23" t="s">
        <v>143</v>
      </c>
      <c r="BE103" s="212">
        <f>IF(N103="základní",J103,0)</f>
        <v>0</v>
      </c>
      <c r="BF103" s="212">
        <f>IF(N103="snížená",J103,0)</f>
        <v>0</v>
      </c>
      <c r="BG103" s="212">
        <f>IF(N103="zákl. přenesená",J103,0)</f>
        <v>0</v>
      </c>
      <c r="BH103" s="212">
        <f>IF(N103="sníž. přenesená",J103,0)</f>
        <v>0</v>
      </c>
      <c r="BI103" s="212">
        <f>IF(N103="nulová",J103,0)</f>
        <v>0</v>
      </c>
      <c r="BJ103" s="23" t="s">
        <v>88</v>
      </c>
      <c r="BK103" s="212">
        <f>ROUND(I103*H103,2)</f>
        <v>0</v>
      </c>
      <c r="BL103" s="23" t="s">
        <v>150</v>
      </c>
      <c r="BM103" s="23" t="s">
        <v>788</v>
      </c>
    </row>
    <row r="104" spans="2:65" s="1" customFormat="1" ht="135">
      <c r="B104" s="41"/>
      <c r="C104" s="63"/>
      <c r="D104" s="213" t="s">
        <v>152</v>
      </c>
      <c r="E104" s="63"/>
      <c r="F104" s="214" t="s">
        <v>782</v>
      </c>
      <c r="G104" s="63"/>
      <c r="H104" s="63"/>
      <c r="I104" s="172"/>
      <c r="J104" s="63"/>
      <c r="K104" s="63"/>
      <c r="L104" s="61"/>
      <c r="M104" s="215"/>
      <c r="N104" s="42"/>
      <c r="O104" s="42"/>
      <c r="P104" s="42"/>
      <c r="Q104" s="42"/>
      <c r="R104" s="42"/>
      <c r="S104" s="42"/>
      <c r="T104" s="78"/>
      <c r="AT104" s="23" t="s">
        <v>152</v>
      </c>
      <c r="AU104" s="23" t="s">
        <v>90</v>
      </c>
    </row>
    <row r="105" spans="2:65" s="1" customFormat="1" ht="25.5" customHeight="1">
      <c r="B105" s="41"/>
      <c r="C105" s="201" t="s">
        <v>204</v>
      </c>
      <c r="D105" s="201" t="s">
        <v>145</v>
      </c>
      <c r="E105" s="202" t="s">
        <v>789</v>
      </c>
      <c r="F105" s="203" t="s">
        <v>790</v>
      </c>
      <c r="G105" s="204" t="s">
        <v>504</v>
      </c>
      <c r="H105" s="205">
        <v>2</v>
      </c>
      <c r="I105" s="206"/>
      <c r="J105" s="207">
        <f>ROUND(I105*H105,2)</f>
        <v>0</v>
      </c>
      <c r="K105" s="203" t="s">
        <v>149</v>
      </c>
      <c r="L105" s="61"/>
      <c r="M105" s="208" t="s">
        <v>78</v>
      </c>
      <c r="N105" s="209" t="s">
        <v>50</v>
      </c>
      <c r="O105" s="42"/>
      <c r="P105" s="210">
        <f>O105*H105</f>
        <v>0</v>
      </c>
      <c r="Q105" s="210">
        <v>0</v>
      </c>
      <c r="R105" s="210">
        <f>Q105*H105</f>
        <v>0</v>
      </c>
      <c r="S105" s="210">
        <v>0</v>
      </c>
      <c r="T105" s="211">
        <f>S105*H105</f>
        <v>0</v>
      </c>
      <c r="AR105" s="23" t="s">
        <v>150</v>
      </c>
      <c r="AT105" s="23" t="s">
        <v>145</v>
      </c>
      <c r="AU105" s="23" t="s">
        <v>90</v>
      </c>
      <c r="AY105" s="23" t="s">
        <v>143</v>
      </c>
      <c r="BE105" s="212">
        <f>IF(N105="základní",J105,0)</f>
        <v>0</v>
      </c>
      <c r="BF105" s="212">
        <f>IF(N105="snížená",J105,0)</f>
        <v>0</v>
      </c>
      <c r="BG105" s="212">
        <f>IF(N105="zákl. přenesená",J105,0)</f>
        <v>0</v>
      </c>
      <c r="BH105" s="212">
        <f>IF(N105="sníž. přenesená",J105,0)</f>
        <v>0</v>
      </c>
      <c r="BI105" s="212">
        <f>IF(N105="nulová",J105,0)</f>
        <v>0</v>
      </c>
      <c r="BJ105" s="23" t="s">
        <v>88</v>
      </c>
      <c r="BK105" s="212">
        <f>ROUND(I105*H105,2)</f>
        <v>0</v>
      </c>
      <c r="BL105" s="23" t="s">
        <v>150</v>
      </c>
      <c r="BM105" s="23" t="s">
        <v>791</v>
      </c>
    </row>
    <row r="106" spans="2:65" s="1" customFormat="1" ht="135">
      <c r="B106" s="41"/>
      <c r="C106" s="63"/>
      <c r="D106" s="213" t="s">
        <v>152</v>
      </c>
      <c r="E106" s="63"/>
      <c r="F106" s="214" t="s">
        <v>782</v>
      </c>
      <c r="G106" s="63"/>
      <c r="H106" s="63"/>
      <c r="I106" s="172"/>
      <c r="J106" s="63"/>
      <c r="K106" s="63"/>
      <c r="L106" s="61"/>
      <c r="M106" s="215"/>
      <c r="N106" s="42"/>
      <c r="O106" s="42"/>
      <c r="P106" s="42"/>
      <c r="Q106" s="42"/>
      <c r="R106" s="42"/>
      <c r="S106" s="42"/>
      <c r="T106" s="78"/>
      <c r="AT106" s="23" t="s">
        <v>152</v>
      </c>
      <c r="AU106" s="23" t="s">
        <v>90</v>
      </c>
    </row>
    <row r="107" spans="2:65" s="1" customFormat="1" ht="25.5" customHeight="1">
      <c r="B107" s="41"/>
      <c r="C107" s="201" t="s">
        <v>210</v>
      </c>
      <c r="D107" s="201" t="s">
        <v>145</v>
      </c>
      <c r="E107" s="202" t="s">
        <v>792</v>
      </c>
      <c r="F107" s="203" t="s">
        <v>793</v>
      </c>
      <c r="G107" s="204" t="s">
        <v>504</v>
      </c>
      <c r="H107" s="205">
        <v>1</v>
      </c>
      <c r="I107" s="206"/>
      <c r="J107" s="207">
        <f>ROUND(I107*H107,2)</f>
        <v>0</v>
      </c>
      <c r="K107" s="203" t="s">
        <v>149</v>
      </c>
      <c r="L107" s="61"/>
      <c r="M107" s="208" t="s">
        <v>78</v>
      </c>
      <c r="N107" s="209" t="s">
        <v>50</v>
      </c>
      <c r="O107" s="42"/>
      <c r="P107" s="210">
        <f>O107*H107</f>
        <v>0</v>
      </c>
      <c r="Q107" s="210">
        <v>0</v>
      </c>
      <c r="R107" s="210">
        <f>Q107*H107</f>
        <v>0</v>
      </c>
      <c r="S107" s="210">
        <v>0</v>
      </c>
      <c r="T107" s="211">
        <f>S107*H107</f>
        <v>0</v>
      </c>
      <c r="AR107" s="23" t="s">
        <v>150</v>
      </c>
      <c r="AT107" s="23" t="s">
        <v>145</v>
      </c>
      <c r="AU107" s="23" t="s">
        <v>90</v>
      </c>
      <c r="AY107" s="23" t="s">
        <v>143</v>
      </c>
      <c r="BE107" s="212">
        <f>IF(N107="základní",J107,0)</f>
        <v>0</v>
      </c>
      <c r="BF107" s="212">
        <f>IF(N107="snížená",J107,0)</f>
        <v>0</v>
      </c>
      <c r="BG107" s="212">
        <f>IF(N107="zákl. přenesená",J107,0)</f>
        <v>0</v>
      </c>
      <c r="BH107" s="212">
        <f>IF(N107="sníž. přenesená",J107,0)</f>
        <v>0</v>
      </c>
      <c r="BI107" s="212">
        <f>IF(N107="nulová",J107,0)</f>
        <v>0</v>
      </c>
      <c r="BJ107" s="23" t="s">
        <v>88</v>
      </c>
      <c r="BK107" s="212">
        <f>ROUND(I107*H107,2)</f>
        <v>0</v>
      </c>
      <c r="BL107" s="23" t="s">
        <v>150</v>
      </c>
      <c r="BM107" s="23" t="s">
        <v>794</v>
      </c>
    </row>
    <row r="108" spans="2:65" s="1" customFormat="1" ht="135">
      <c r="B108" s="41"/>
      <c r="C108" s="63"/>
      <c r="D108" s="213" t="s">
        <v>152</v>
      </c>
      <c r="E108" s="63"/>
      <c r="F108" s="214" t="s">
        <v>782</v>
      </c>
      <c r="G108" s="63"/>
      <c r="H108" s="63"/>
      <c r="I108" s="172"/>
      <c r="J108" s="63"/>
      <c r="K108" s="63"/>
      <c r="L108" s="61"/>
      <c r="M108" s="215"/>
      <c r="N108" s="42"/>
      <c r="O108" s="42"/>
      <c r="P108" s="42"/>
      <c r="Q108" s="42"/>
      <c r="R108" s="42"/>
      <c r="S108" s="42"/>
      <c r="T108" s="78"/>
      <c r="AT108" s="23" t="s">
        <v>152</v>
      </c>
      <c r="AU108" s="23" t="s">
        <v>90</v>
      </c>
    </row>
    <row r="109" spans="2:65" s="1" customFormat="1" ht="25.5" customHeight="1">
      <c r="B109" s="41"/>
      <c r="C109" s="201" t="s">
        <v>214</v>
      </c>
      <c r="D109" s="201" t="s">
        <v>145</v>
      </c>
      <c r="E109" s="202" t="s">
        <v>795</v>
      </c>
      <c r="F109" s="203" t="s">
        <v>796</v>
      </c>
      <c r="G109" s="204" t="s">
        <v>504</v>
      </c>
      <c r="H109" s="205">
        <v>1</v>
      </c>
      <c r="I109" s="206"/>
      <c r="J109" s="207">
        <f>ROUND(I109*H109,2)</f>
        <v>0</v>
      </c>
      <c r="K109" s="203" t="s">
        <v>149</v>
      </c>
      <c r="L109" s="61"/>
      <c r="M109" s="208" t="s">
        <v>78</v>
      </c>
      <c r="N109" s="209" t="s">
        <v>50</v>
      </c>
      <c r="O109" s="42"/>
      <c r="P109" s="210">
        <f>O109*H109</f>
        <v>0</v>
      </c>
      <c r="Q109" s="210">
        <v>0</v>
      </c>
      <c r="R109" s="210">
        <f>Q109*H109</f>
        <v>0</v>
      </c>
      <c r="S109" s="210">
        <v>0</v>
      </c>
      <c r="T109" s="211">
        <f>S109*H109</f>
        <v>0</v>
      </c>
      <c r="AR109" s="23" t="s">
        <v>150</v>
      </c>
      <c r="AT109" s="23" t="s">
        <v>145</v>
      </c>
      <c r="AU109" s="23" t="s">
        <v>90</v>
      </c>
      <c r="AY109" s="23" t="s">
        <v>143</v>
      </c>
      <c r="BE109" s="212">
        <f>IF(N109="základní",J109,0)</f>
        <v>0</v>
      </c>
      <c r="BF109" s="212">
        <f>IF(N109="snížená",J109,0)</f>
        <v>0</v>
      </c>
      <c r="BG109" s="212">
        <f>IF(N109="zákl. přenesená",J109,0)</f>
        <v>0</v>
      </c>
      <c r="BH109" s="212">
        <f>IF(N109="sníž. přenesená",J109,0)</f>
        <v>0</v>
      </c>
      <c r="BI109" s="212">
        <f>IF(N109="nulová",J109,0)</f>
        <v>0</v>
      </c>
      <c r="BJ109" s="23" t="s">
        <v>88</v>
      </c>
      <c r="BK109" s="212">
        <f>ROUND(I109*H109,2)</f>
        <v>0</v>
      </c>
      <c r="BL109" s="23" t="s">
        <v>150</v>
      </c>
      <c r="BM109" s="23" t="s">
        <v>797</v>
      </c>
    </row>
    <row r="110" spans="2:65" s="1" customFormat="1" ht="135">
      <c r="B110" s="41"/>
      <c r="C110" s="63"/>
      <c r="D110" s="213" t="s">
        <v>152</v>
      </c>
      <c r="E110" s="63"/>
      <c r="F110" s="214" t="s">
        <v>782</v>
      </c>
      <c r="G110" s="63"/>
      <c r="H110" s="63"/>
      <c r="I110" s="172"/>
      <c r="J110" s="63"/>
      <c r="K110" s="63"/>
      <c r="L110" s="61"/>
      <c r="M110" s="215"/>
      <c r="N110" s="42"/>
      <c r="O110" s="42"/>
      <c r="P110" s="42"/>
      <c r="Q110" s="42"/>
      <c r="R110" s="42"/>
      <c r="S110" s="42"/>
      <c r="T110" s="78"/>
      <c r="AT110" s="23" t="s">
        <v>152</v>
      </c>
      <c r="AU110" s="23" t="s">
        <v>90</v>
      </c>
    </row>
    <row r="111" spans="2:65" s="1" customFormat="1" ht="25.5" customHeight="1">
      <c r="B111" s="41"/>
      <c r="C111" s="201" t="s">
        <v>220</v>
      </c>
      <c r="D111" s="201" t="s">
        <v>145</v>
      </c>
      <c r="E111" s="202" t="s">
        <v>798</v>
      </c>
      <c r="F111" s="203" t="s">
        <v>799</v>
      </c>
      <c r="G111" s="204" t="s">
        <v>504</v>
      </c>
      <c r="H111" s="205">
        <v>1</v>
      </c>
      <c r="I111" s="206"/>
      <c r="J111" s="207">
        <f>ROUND(I111*H111,2)</f>
        <v>0</v>
      </c>
      <c r="K111" s="203" t="s">
        <v>149</v>
      </c>
      <c r="L111" s="61"/>
      <c r="M111" s="208" t="s">
        <v>78</v>
      </c>
      <c r="N111" s="209" t="s">
        <v>50</v>
      </c>
      <c r="O111" s="42"/>
      <c r="P111" s="210">
        <f>O111*H111</f>
        <v>0</v>
      </c>
      <c r="Q111" s="210">
        <v>0</v>
      </c>
      <c r="R111" s="210">
        <f>Q111*H111</f>
        <v>0</v>
      </c>
      <c r="S111" s="210">
        <v>0</v>
      </c>
      <c r="T111" s="211">
        <f>S111*H111</f>
        <v>0</v>
      </c>
      <c r="AR111" s="23" t="s">
        <v>150</v>
      </c>
      <c r="AT111" s="23" t="s">
        <v>145</v>
      </c>
      <c r="AU111" s="23" t="s">
        <v>90</v>
      </c>
      <c r="AY111" s="23" t="s">
        <v>143</v>
      </c>
      <c r="BE111" s="212">
        <f>IF(N111="základní",J111,0)</f>
        <v>0</v>
      </c>
      <c r="BF111" s="212">
        <f>IF(N111="snížená",J111,0)</f>
        <v>0</v>
      </c>
      <c r="BG111" s="212">
        <f>IF(N111="zákl. přenesená",J111,0)</f>
        <v>0</v>
      </c>
      <c r="BH111" s="212">
        <f>IF(N111="sníž. přenesená",J111,0)</f>
        <v>0</v>
      </c>
      <c r="BI111" s="212">
        <f>IF(N111="nulová",J111,0)</f>
        <v>0</v>
      </c>
      <c r="BJ111" s="23" t="s">
        <v>88</v>
      </c>
      <c r="BK111" s="212">
        <f>ROUND(I111*H111,2)</f>
        <v>0</v>
      </c>
      <c r="BL111" s="23" t="s">
        <v>150</v>
      </c>
      <c r="BM111" s="23" t="s">
        <v>800</v>
      </c>
    </row>
    <row r="112" spans="2:65" s="1" customFormat="1" ht="135">
      <c r="B112" s="41"/>
      <c r="C112" s="63"/>
      <c r="D112" s="213" t="s">
        <v>152</v>
      </c>
      <c r="E112" s="63"/>
      <c r="F112" s="214" t="s">
        <v>782</v>
      </c>
      <c r="G112" s="63"/>
      <c r="H112" s="63"/>
      <c r="I112" s="172"/>
      <c r="J112" s="63"/>
      <c r="K112" s="63"/>
      <c r="L112" s="61"/>
      <c r="M112" s="215"/>
      <c r="N112" s="42"/>
      <c r="O112" s="42"/>
      <c r="P112" s="42"/>
      <c r="Q112" s="42"/>
      <c r="R112" s="42"/>
      <c r="S112" s="42"/>
      <c r="T112" s="78"/>
      <c r="AT112" s="23" t="s">
        <v>152</v>
      </c>
      <c r="AU112" s="23" t="s">
        <v>90</v>
      </c>
    </row>
    <row r="113" spans="2:65" s="1" customFormat="1" ht="25.5" customHeight="1">
      <c r="B113" s="41"/>
      <c r="C113" s="201" t="s">
        <v>225</v>
      </c>
      <c r="D113" s="201" t="s">
        <v>145</v>
      </c>
      <c r="E113" s="202" t="s">
        <v>801</v>
      </c>
      <c r="F113" s="203" t="s">
        <v>802</v>
      </c>
      <c r="G113" s="204" t="s">
        <v>504</v>
      </c>
      <c r="H113" s="205">
        <v>7</v>
      </c>
      <c r="I113" s="206"/>
      <c r="J113" s="207">
        <f>ROUND(I113*H113,2)</f>
        <v>0</v>
      </c>
      <c r="K113" s="203" t="s">
        <v>149</v>
      </c>
      <c r="L113" s="61"/>
      <c r="M113" s="208" t="s">
        <v>78</v>
      </c>
      <c r="N113" s="209" t="s">
        <v>50</v>
      </c>
      <c r="O113" s="42"/>
      <c r="P113" s="210">
        <f>O113*H113</f>
        <v>0</v>
      </c>
      <c r="Q113" s="210">
        <v>0</v>
      </c>
      <c r="R113" s="210">
        <f>Q113*H113</f>
        <v>0</v>
      </c>
      <c r="S113" s="210">
        <v>0</v>
      </c>
      <c r="T113" s="211">
        <f>S113*H113</f>
        <v>0</v>
      </c>
      <c r="AR113" s="23" t="s">
        <v>150</v>
      </c>
      <c r="AT113" s="23" t="s">
        <v>145</v>
      </c>
      <c r="AU113" s="23" t="s">
        <v>90</v>
      </c>
      <c r="AY113" s="23" t="s">
        <v>143</v>
      </c>
      <c r="BE113" s="212">
        <f>IF(N113="základní",J113,0)</f>
        <v>0</v>
      </c>
      <c r="BF113" s="212">
        <f>IF(N113="snížená",J113,0)</f>
        <v>0</v>
      </c>
      <c r="BG113" s="212">
        <f>IF(N113="zákl. přenesená",J113,0)</f>
        <v>0</v>
      </c>
      <c r="BH113" s="212">
        <f>IF(N113="sníž. přenesená",J113,0)</f>
        <v>0</v>
      </c>
      <c r="BI113" s="212">
        <f>IF(N113="nulová",J113,0)</f>
        <v>0</v>
      </c>
      <c r="BJ113" s="23" t="s">
        <v>88</v>
      </c>
      <c r="BK113" s="212">
        <f>ROUND(I113*H113,2)</f>
        <v>0</v>
      </c>
      <c r="BL113" s="23" t="s">
        <v>150</v>
      </c>
      <c r="BM113" s="23" t="s">
        <v>803</v>
      </c>
    </row>
    <row r="114" spans="2:65" s="1" customFormat="1" ht="162">
      <c r="B114" s="41"/>
      <c r="C114" s="63"/>
      <c r="D114" s="213" t="s">
        <v>152</v>
      </c>
      <c r="E114" s="63"/>
      <c r="F114" s="214" t="s">
        <v>804</v>
      </c>
      <c r="G114" s="63"/>
      <c r="H114" s="63"/>
      <c r="I114" s="172"/>
      <c r="J114" s="63"/>
      <c r="K114" s="63"/>
      <c r="L114" s="61"/>
      <c r="M114" s="215"/>
      <c r="N114" s="42"/>
      <c r="O114" s="42"/>
      <c r="P114" s="42"/>
      <c r="Q114" s="42"/>
      <c r="R114" s="42"/>
      <c r="S114" s="42"/>
      <c r="T114" s="78"/>
      <c r="AT114" s="23" t="s">
        <v>152</v>
      </c>
      <c r="AU114" s="23" t="s">
        <v>90</v>
      </c>
    </row>
    <row r="115" spans="2:65" s="1" customFormat="1" ht="25.5" customHeight="1">
      <c r="B115" s="41"/>
      <c r="C115" s="201" t="s">
        <v>10</v>
      </c>
      <c r="D115" s="201" t="s">
        <v>145</v>
      </c>
      <c r="E115" s="202" t="s">
        <v>805</v>
      </c>
      <c r="F115" s="203" t="s">
        <v>806</v>
      </c>
      <c r="G115" s="204" t="s">
        <v>504</v>
      </c>
      <c r="H115" s="205">
        <v>4</v>
      </c>
      <c r="I115" s="206"/>
      <c r="J115" s="207">
        <f>ROUND(I115*H115,2)</f>
        <v>0</v>
      </c>
      <c r="K115" s="203" t="s">
        <v>149</v>
      </c>
      <c r="L115" s="61"/>
      <c r="M115" s="208" t="s">
        <v>78</v>
      </c>
      <c r="N115" s="209" t="s">
        <v>50</v>
      </c>
      <c r="O115" s="42"/>
      <c r="P115" s="210">
        <f>O115*H115</f>
        <v>0</v>
      </c>
      <c r="Q115" s="210">
        <v>0</v>
      </c>
      <c r="R115" s="210">
        <f>Q115*H115</f>
        <v>0</v>
      </c>
      <c r="S115" s="210">
        <v>0</v>
      </c>
      <c r="T115" s="211">
        <f>S115*H115</f>
        <v>0</v>
      </c>
      <c r="AR115" s="23" t="s">
        <v>150</v>
      </c>
      <c r="AT115" s="23" t="s">
        <v>145</v>
      </c>
      <c r="AU115" s="23" t="s">
        <v>90</v>
      </c>
      <c r="AY115" s="23" t="s">
        <v>143</v>
      </c>
      <c r="BE115" s="212">
        <f>IF(N115="základní",J115,0)</f>
        <v>0</v>
      </c>
      <c r="BF115" s="212">
        <f>IF(N115="snížená",J115,0)</f>
        <v>0</v>
      </c>
      <c r="BG115" s="212">
        <f>IF(N115="zákl. přenesená",J115,0)</f>
        <v>0</v>
      </c>
      <c r="BH115" s="212">
        <f>IF(N115="sníž. přenesená",J115,0)</f>
        <v>0</v>
      </c>
      <c r="BI115" s="212">
        <f>IF(N115="nulová",J115,0)</f>
        <v>0</v>
      </c>
      <c r="BJ115" s="23" t="s">
        <v>88</v>
      </c>
      <c r="BK115" s="212">
        <f>ROUND(I115*H115,2)</f>
        <v>0</v>
      </c>
      <c r="BL115" s="23" t="s">
        <v>150</v>
      </c>
      <c r="BM115" s="23" t="s">
        <v>807</v>
      </c>
    </row>
    <row r="116" spans="2:65" s="1" customFormat="1" ht="162">
      <c r="B116" s="41"/>
      <c r="C116" s="63"/>
      <c r="D116" s="213" t="s">
        <v>152</v>
      </c>
      <c r="E116" s="63"/>
      <c r="F116" s="214" t="s">
        <v>804</v>
      </c>
      <c r="G116" s="63"/>
      <c r="H116" s="63"/>
      <c r="I116" s="172"/>
      <c r="J116" s="63"/>
      <c r="K116" s="63"/>
      <c r="L116" s="61"/>
      <c r="M116" s="215"/>
      <c r="N116" s="42"/>
      <c r="O116" s="42"/>
      <c r="P116" s="42"/>
      <c r="Q116" s="42"/>
      <c r="R116" s="42"/>
      <c r="S116" s="42"/>
      <c r="T116" s="78"/>
      <c r="AT116" s="23" t="s">
        <v>152</v>
      </c>
      <c r="AU116" s="23" t="s">
        <v>90</v>
      </c>
    </row>
    <row r="117" spans="2:65" s="1" customFormat="1" ht="25.5" customHeight="1">
      <c r="B117" s="41"/>
      <c r="C117" s="201" t="s">
        <v>233</v>
      </c>
      <c r="D117" s="201" t="s">
        <v>145</v>
      </c>
      <c r="E117" s="202" t="s">
        <v>808</v>
      </c>
      <c r="F117" s="203" t="s">
        <v>809</v>
      </c>
      <c r="G117" s="204" t="s">
        <v>504</v>
      </c>
      <c r="H117" s="205">
        <v>25</v>
      </c>
      <c r="I117" s="206"/>
      <c r="J117" s="207">
        <f>ROUND(I117*H117,2)</f>
        <v>0</v>
      </c>
      <c r="K117" s="203" t="s">
        <v>149</v>
      </c>
      <c r="L117" s="61"/>
      <c r="M117" s="208" t="s">
        <v>78</v>
      </c>
      <c r="N117" s="209" t="s">
        <v>50</v>
      </c>
      <c r="O117" s="42"/>
      <c r="P117" s="210">
        <f>O117*H117</f>
        <v>0</v>
      </c>
      <c r="Q117" s="210">
        <v>0</v>
      </c>
      <c r="R117" s="210">
        <f>Q117*H117</f>
        <v>0</v>
      </c>
      <c r="S117" s="210">
        <v>0</v>
      </c>
      <c r="T117" s="211">
        <f>S117*H117</f>
        <v>0</v>
      </c>
      <c r="AR117" s="23" t="s">
        <v>150</v>
      </c>
      <c r="AT117" s="23" t="s">
        <v>145</v>
      </c>
      <c r="AU117" s="23" t="s">
        <v>90</v>
      </c>
      <c r="AY117" s="23" t="s">
        <v>143</v>
      </c>
      <c r="BE117" s="212">
        <f>IF(N117="základní",J117,0)</f>
        <v>0</v>
      </c>
      <c r="BF117" s="212">
        <f>IF(N117="snížená",J117,0)</f>
        <v>0</v>
      </c>
      <c r="BG117" s="212">
        <f>IF(N117="zákl. přenesená",J117,0)</f>
        <v>0</v>
      </c>
      <c r="BH117" s="212">
        <f>IF(N117="sníž. přenesená",J117,0)</f>
        <v>0</v>
      </c>
      <c r="BI117" s="212">
        <f>IF(N117="nulová",J117,0)</f>
        <v>0</v>
      </c>
      <c r="BJ117" s="23" t="s">
        <v>88</v>
      </c>
      <c r="BK117" s="212">
        <f>ROUND(I117*H117,2)</f>
        <v>0</v>
      </c>
      <c r="BL117" s="23" t="s">
        <v>150</v>
      </c>
      <c r="BM117" s="23" t="s">
        <v>810</v>
      </c>
    </row>
    <row r="118" spans="2:65" s="1" customFormat="1" ht="162">
      <c r="B118" s="41"/>
      <c r="C118" s="63"/>
      <c r="D118" s="213" t="s">
        <v>152</v>
      </c>
      <c r="E118" s="63"/>
      <c r="F118" s="214" t="s">
        <v>804</v>
      </c>
      <c r="G118" s="63"/>
      <c r="H118" s="63"/>
      <c r="I118" s="172"/>
      <c r="J118" s="63"/>
      <c r="K118" s="63"/>
      <c r="L118" s="61"/>
      <c r="M118" s="215"/>
      <c r="N118" s="42"/>
      <c r="O118" s="42"/>
      <c r="P118" s="42"/>
      <c r="Q118" s="42"/>
      <c r="R118" s="42"/>
      <c r="S118" s="42"/>
      <c r="T118" s="78"/>
      <c r="AT118" s="23" t="s">
        <v>152</v>
      </c>
      <c r="AU118" s="23" t="s">
        <v>90</v>
      </c>
    </row>
    <row r="119" spans="2:65" s="12" customFormat="1" ht="13.5">
      <c r="B119" s="216"/>
      <c r="C119" s="217"/>
      <c r="D119" s="213" t="s">
        <v>154</v>
      </c>
      <c r="E119" s="218" t="s">
        <v>78</v>
      </c>
      <c r="F119" s="219" t="s">
        <v>811</v>
      </c>
      <c r="G119" s="217"/>
      <c r="H119" s="220">
        <v>24</v>
      </c>
      <c r="I119" s="221"/>
      <c r="J119" s="217"/>
      <c r="K119" s="217"/>
      <c r="L119" s="222"/>
      <c r="M119" s="223"/>
      <c r="N119" s="224"/>
      <c r="O119" s="224"/>
      <c r="P119" s="224"/>
      <c r="Q119" s="224"/>
      <c r="R119" s="224"/>
      <c r="S119" s="224"/>
      <c r="T119" s="225"/>
      <c r="AT119" s="226" t="s">
        <v>154</v>
      </c>
      <c r="AU119" s="226" t="s">
        <v>90</v>
      </c>
      <c r="AV119" s="12" t="s">
        <v>90</v>
      </c>
      <c r="AW119" s="12" t="s">
        <v>42</v>
      </c>
      <c r="AX119" s="12" t="s">
        <v>80</v>
      </c>
      <c r="AY119" s="226" t="s">
        <v>143</v>
      </c>
    </row>
    <row r="120" spans="2:65" s="12" customFormat="1" ht="13.5">
      <c r="B120" s="216"/>
      <c r="C120" s="217"/>
      <c r="D120" s="213" t="s">
        <v>154</v>
      </c>
      <c r="E120" s="218" t="s">
        <v>78</v>
      </c>
      <c r="F120" s="219" t="s">
        <v>812</v>
      </c>
      <c r="G120" s="217"/>
      <c r="H120" s="220">
        <v>1</v>
      </c>
      <c r="I120" s="221"/>
      <c r="J120" s="217"/>
      <c r="K120" s="217"/>
      <c r="L120" s="222"/>
      <c r="M120" s="223"/>
      <c r="N120" s="224"/>
      <c r="O120" s="224"/>
      <c r="P120" s="224"/>
      <c r="Q120" s="224"/>
      <c r="R120" s="224"/>
      <c r="S120" s="224"/>
      <c r="T120" s="225"/>
      <c r="AT120" s="226" t="s">
        <v>154</v>
      </c>
      <c r="AU120" s="226" t="s">
        <v>90</v>
      </c>
      <c r="AV120" s="12" t="s">
        <v>90</v>
      </c>
      <c r="AW120" s="12" t="s">
        <v>42</v>
      </c>
      <c r="AX120" s="12" t="s">
        <v>80</v>
      </c>
      <c r="AY120" s="226" t="s">
        <v>143</v>
      </c>
    </row>
    <row r="121" spans="2:65" s="14" customFormat="1" ht="13.5">
      <c r="B121" s="240"/>
      <c r="C121" s="241"/>
      <c r="D121" s="213" t="s">
        <v>154</v>
      </c>
      <c r="E121" s="242" t="s">
        <v>78</v>
      </c>
      <c r="F121" s="243" t="s">
        <v>289</v>
      </c>
      <c r="G121" s="241"/>
      <c r="H121" s="244">
        <v>25</v>
      </c>
      <c r="I121" s="245"/>
      <c r="J121" s="241"/>
      <c r="K121" s="241"/>
      <c r="L121" s="246"/>
      <c r="M121" s="247"/>
      <c r="N121" s="248"/>
      <c r="O121" s="248"/>
      <c r="P121" s="248"/>
      <c r="Q121" s="248"/>
      <c r="R121" s="248"/>
      <c r="S121" s="248"/>
      <c r="T121" s="249"/>
      <c r="AT121" s="250" t="s">
        <v>154</v>
      </c>
      <c r="AU121" s="250" t="s">
        <v>90</v>
      </c>
      <c r="AV121" s="14" t="s">
        <v>150</v>
      </c>
      <c r="AW121" s="14" t="s">
        <v>42</v>
      </c>
      <c r="AX121" s="14" t="s">
        <v>88</v>
      </c>
      <c r="AY121" s="250" t="s">
        <v>143</v>
      </c>
    </row>
    <row r="122" spans="2:65" s="1" customFormat="1" ht="25.5" customHeight="1">
      <c r="B122" s="41"/>
      <c r="C122" s="201" t="s">
        <v>240</v>
      </c>
      <c r="D122" s="201" t="s">
        <v>145</v>
      </c>
      <c r="E122" s="202" t="s">
        <v>813</v>
      </c>
      <c r="F122" s="203" t="s">
        <v>814</v>
      </c>
      <c r="G122" s="204" t="s">
        <v>504</v>
      </c>
      <c r="H122" s="205">
        <v>32</v>
      </c>
      <c r="I122" s="206"/>
      <c r="J122" s="207">
        <f>ROUND(I122*H122,2)</f>
        <v>0</v>
      </c>
      <c r="K122" s="203" t="s">
        <v>149</v>
      </c>
      <c r="L122" s="61"/>
      <c r="M122" s="208" t="s">
        <v>78</v>
      </c>
      <c r="N122" s="209" t="s">
        <v>50</v>
      </c>
      <c r="O122" s="42"/>
      <c r="P122" s="210">
        <f>O122*H122</f>
        <v>0</v>
      </c>
      <c r="Q122" s="210">
        <v>0</v>
      </c>
      <c r="R122" s="210">
        <f>Q122*H122</f>
        <v>0</v>
      </c>
      <c r="S122" s="210">
        <v>0</v>
      </c>
      <c r="T122" s="211">
        <f>S122*H122</f>
        <v>0</v>
      </c>
      <c r="AR122" s="23" t="s">
        <v>150</v>
      </c>
      <c r="AT122" s="23" t="s">
        <v>145</v>
      </c>
      <c r="AU122" s="23" t="s">
        <v>90</v>
      </c>
      <c r="AY122" s="23" t="s">
        <v>143</v>
      </c>
      <c r="BE122" s="212">
        <f>IF(N122="základní",J122,0)</f>
        <v>0</v>
      </c>
      <c r="BF122" s="212">
        <f>IF(N122="snížená",J122,0)</f>
        <v>0</v>
      </c>
      <c r="BG122" s="212">
        <f>IF(N122="zákl. přenesená",J122,0)</f>
        <v>0</v>
      </c>
      <c r="BH122" s="212">
        <f>IF(N122="sníž. přenesená",J122,0)</f>
        <v>0</v>
      </c>
      <c r="BI122" s="212">
        <f>IF(N122="nulová",J122,0)</f>
        <v>0</v>
      </c>
      <c r="BJ122" s="23" t="s">
        <v>88</v>
      </c>
      <c r="BK122" s="212">
        <f>ROUND(I122*H122,2)</f>
        <v>0</v>
      </c>
      <c r="BL122" s="23" t="s">
        <v>150</v>
      </c>
      <c r="BM122" s="23" t="s">
        <v>815</v>
      </c>
    </row>
    <row r="123" spans="2:65" s="1" customFormat="1" ht="162">
      <c r="B123" s="41"/>
      <c r="C123" s="63"/>
      <c r="D123" s="213" t="s">
        <v>152</v>
      </c>
      <c r="E123" s="63"/>
      <c r="F123" s="214" t="s">
        <v>804</v>
      </c>
      <c r="G123" s="63"/>
      <c r="H123" s="63"/>
      <c r="I123" s="172"/>
      <c r="J123" s="63"/>
      <c r="K123" s="63"/>
      <c r="L123" s="61"/>
      <c r="M123" s="215"/>
      <c r="N123" s="42"/>
      <c r="O123" s="42"/>
      <c r="P123" s="42"/>
      <c r="Q123" s="42"/>
      <c r="R123" s="42"/>
      <c r="S123" s="42"/>
      <c r="T123" s="78"/>
      <c r="AT123" s="23" t="s">
        <v>152</v>
      </c>
      <c r="AU123" s="23" t="s">
        <v>90</v>
      </c>
    </row>
    <row r="124" spans="2:65" s="12" customFormat="1" ht="13.5">
      <c r="B124" s="216"/>
      <c r="C124" s="217"/>
      <c r="D124" s="213" t="s">
        <v>154</v>
      </c>
      <c r="E124" s="218" t="s">
        <v>78</v>
      </c>
      <c r="F124" s="219" t="s">
        <v>816</v>
      </c>
      <c r="G124" s="217"/>
      <c r="H124" s="220">
        <v>27</v>
      </c>
      <c r="I124" s="221"/>
      <c r="J124" s="217"/>
      <c r="K124" s="217"/>
      <c r="L124" s="222"/>
      <c r="M124" s="223"/>
      <c r="N124" s="224"/>
      <c r="O124" s="224"/>
      <c r="P124" s="224"/>
      <c r="Q124" s="224"/>
      <c r="R124" s="224"/>
      <c r="S124" s="224"/>
      <c r="T124" s="225"/>
      <c r="AT124" s="226" t="s">
        <v>154</v>
      </c>
      <c r="AU124" s="226" t="s">
        <v>90</v>
      </c>
      <c r="AV124" s="12" t="s">
        <v>90</v>
      </c>
      <c r="AW124" s="12" t="s">
        <v>42</v>
      </c>
      <c r="AX124" s="12" t="s">
        <v>80</v>
      </c>
      <c r="AY124" s="226" t="s">
        <v>143</v>
      </c>
    </row>
    <row r="125" spans="2:65" s="12" customFormat="1" ht="13.5">
      <c r="B125" s="216"/>
      <c r="C125" s="217"/>
      <c r="D125" s="213" t="s">
        <v>154</v>
      </c>
      <c r="E125" s="218" t="s">
        <v>78</v>
      </c>
      <c r="F125" s="219" t="s">
        <v>817</v>
      </c>
      <c r="G125" s="217"/>
      <c r="H125" s="220">
        <v>5</v>
      </c>
      <c r="I125" s="221"/>
      <c r="J125" s="217"/>
      <c r="K125" s="217"/>
      <c r="L125" s="222"/>
      <c r="M125" s="223"/>
      <c r="N125" s="224"/>
      <c r="O125" s="224"/>
      <c r="P125" s="224"/>
      <c r="Q125" s="224"/>
      <c r="R125" s="224"/>
      <c r="S125" s="224"/>
      <c r="T125" s="225"/>
      <c r="AT125" s="226" t="s">
        <v>154</v>
      </c>
      <c r="AU125" s="226" t="s">
        <v>90</v>
      </c>
      <c r="AV125" s="12" t="s">
        <v>90</v>
      </c>
      <c r="AW125" s="12" t="s">
        <v>42</v>
      </c>
      <c r="AX125" s="12" t="s">
        <v>80</v>
      </c>
      <c r="AY125" s="226" t="s">
        <v>143</v>
      </c>
    </row>
    <row r="126" spans="2:65" s="14" customFormat="1" ht="13.5">
      <c r="B126" s="240"/>
      <c r="C126" s="241"/>
      <c r="D126" s="213" t="s">
        <v>154</v>
      </c>
      <c r="E126" s="242" t="s">
        <v>78</v>
      </c>
      <c r="F126" s="243" t="s">
        <v>289</v>
      </c>
      <c r="G126" s="241"/>
      <c r="H126" s="244">
        <v>32</v>
      </c>
      <c r="I126" s="245"/>
      <c r="J126" s="241"/>
      <c r="K126" s="241"/>
      <c r="L126" s="246"/>
      <c r="M126" s="247"/>
      <c r="N126" s="248"/>
      <c r="O126" s="248"/>
      <c r="P126" s="248"/>
      <c r="Q126" s="248"/>
      <c r="R126" s="248"/>
      <c r="S126" s="248"/>
      <c r="T126" s="249"/>
      <c r="AT126" s="250" t="s">
        <v>154</v>
      </c>
      <c r="AU126" s="250" t="s">
        <v>90</v>
      </c>
      <c r="AV126" s="14" t="s">
        <v>150</v>
      </c>
      <c r="AW126" s="14" t="s">
        <v>42</v>
      </c>
      <c r="AX126" s="14" t="s">
        <v>88</v>
      </c>
      <c r="AY126" s="250" t="s">
        <v>143</v>
      </c>
    </row>
    <row r="127" spans="2:65" s="1" customFormat="1" ht="25.5" customHeight="1">
      <c r="B127" s="41"/>
      <c r="C127" s="201" t="s">
        <v>245</v>
      </c>
      <c r="D127" s="201" t="s">
        <v>145</v>
      </c>
      <c r="E127" s="202" t="s">
        <v>818</v>
      </c>
      <c r="F127" s="203" t="s">
        <v>819</v>
      </c>
      <c r="G127" s="204" t="s">
        <v>504</v>
      </c>
      <c r="H127" s="205">
        <v>19</v>
      </c>
      <c r="I127" s="206"/>
      <c r="J127" s="207">
        <f>ROUND(I127*H127,2)</f>
        <v>0</v>
      </c>
      <c r="K127" s="203" t="s">
        <v>149</v>
      </c>
      <c r="L127" s="61"/>
      <c r="M127" s="208" t="s">
        <v>78</v>
      </c>
      <c r="N127" s="209" t="s">
        <v>50</v>
      </c>
      <c r="O127" s="42"/>
      <c r="P127" s="210">
        <f>O127*H127</f>
        <v>0</v>
      </c>
      <c r="Q127" s="210">
        <v>0</v>
      </c>
      <c r="R127" s="210">
        <f>Q127*H127</f>
        <v>0</v>
      </c>
      <c r="S127" s="210">
        <v>0</v>
      </c>
      <c r="T127" s="211">
        <f>S127*H127</f>
        <v>0</v>
      </c>
      <c r="AR127" s="23" t="s">
        <v>150</v>
      </c>
      <c r="AT127" s="23" t="s">
        <v>145</v>
      </c>
      <c r="AU127" s="23" t="s">
        <v>90</v>
      </c>
      <c r="AY127" s="23" t="s">
        <v>143</v>
      </c>
      <c r="BE127" s="212">
        <f>IF(N127="základní",J127,0)</f>
        <v>0</v>
      </c>
      <c r="BF127" s="212">
        <f>IF(N127="snížená",J127,0)</f>
        <v>0</v>
      </c>
      <c r="BG127" s="212">
        <f>IF(N127="zákl. přenesená",J127,0)</f>
        <v>0</v>
      </c>
      <c r="BH127" s="212">
        <f>IF(N127="sníž. přenesená",J127,0)</f>
        <v>0</v>
      </c>
      <c r="BI127" s="212">
        <f>IF(N127="nulová",J127,0)</f>
        <v>0</v>
      </c>
      <c r="BJ127" s="23" t="s">
        <v>88</v>
      </c>
      <c r="BK127" s="212">
        <f>ROUND(I127*H127,2)</f>
        <v>0</v>
      </c>
      <c r="BL127" s="23" t="s">
        <v>150</v>
      </c>
      <c r="BM127" s="23" t="s">
        <v>820</v>
      </c>
    </row>
    <row r="128" spans="2:65" s="1" customFormat="1" ht="162">
      <c r="B128" s="41"/>
      <c r="C128" s="63"/>
      <c r="D128" s="213" t="s">
        <v>152</v>
      </c>
      <c r="E128" s="63"/>
      <c r="F128" s="214" t="s">
        <v>804</v>
      </c>
      <c r="G128" s="63"/>
      <c r="H128" s="63"/>
      <c r="I128" s="172"/>
      <c r="J128" s="63"/>
      <c r="K128" s="63"/>
      <c r="L128" s="61"/>
      <c r="M128" s="215"/>
      <c r="N128" s="42"/>
      <c r="O128" s="42"/>
      <c r="P128" s="42"/>
      <c r="Q128" s="42"/>
      <c r="R128" s="42"/>
      <c r="S128" s="42"/>
      <c r="T128" s="78"/>
      <c r="AT128" s="23" t="s">
        <v>152</v>
      </c>
      <c r="AU128" s="23" t="s">
        <v>90</v>
      </c>
    </row>
    <row r="129" spans="2:65" s="12" customFormat="1" ht="13.5">
      <c r="B129" s="216"/>
      <c r="C129" s="217"/>
      <c r="D129" s="213" t="s">
        <v>154</v>
      </c>
      <c r="E129" s="218" t="s">
        <v>78</v>
      </c>
      <c r="F129" s="219" t="s">
        <v>821</v>
      </c>
      <c r="G129" s="217"/>
      <c r="H129" s="220">
        <v>12</v>
      </c>
      <c r="I129" s="221"/>
      <c r="J129" s="217"/>
      <c r="K129" s="217"/>
      <c r="L129" s="222"/>
      <c r="M129" s="223"/>
      <c r="N129" s="224"/>
      <c r="O129" s="224"/>
      <c r="P129" s="224"/>
      <c r="Q129" s="224"/>
      <c r="R129" s="224"/>
      <c r="S129" s="224"/>
      <c r="T129" s="225"/>
      <c r="AT129" s="226" t="s">
        <v>154</v>
      </c>
      <c r="AU129" s="226" t="s">
        <v>90</v>
      </c>
      <c r="AV129" s="12" t="s">
        <v>90</v>
      </c>
      <c r="AW129" s="12" t="s">
        <v>42</v>
      </c>
      <c r="AX129" s="12" t="s">
        <v>80</v>
      </c>
      <c r="AY129" s="226" t="s">
        <v>143</v>
      </c>
    </row>
    <row r="130" spans="2:65" s="12" customFormat="1" ht="13.5">
      <c r="B130" s="216"/>
      <c r="C130" s="217"/>
      <c r="D130" s="213" t="s">
        <v>154</v>
      </c>
      <c r="E130" s="218" t="s">
        <v>78</v>
      </c>
      <c r="F130" s="219" t="s">
        <v>822</v>
      </c>
      <c r="G130" s="217"/>
      <c r="H130" s="220">
        <v>7</v>
      </c>
      <c r="I130" s="221"/>
      <c r="J130" s="217"/>
      <c r="K130" s="217"/>
      <c r="L130" s="222"/>
      <c r="M130" s="223"/>
      <c r="N130" s="224"/>
      <c r="O130" s="224"/>
      <c r="P130" s="224"/>
      <c r="Q130" s="224"/>
      <c r="R130" s="224"/>
      <c r="S130" s="224"/>
      <c r="T130" s="225"/>
      <c r="AT130" s="226" t="s">
        <v>154</v>
      </c>
      <c r="AU130" s="226" t="s">
        <v>90</v>
      </c>
      <c r="AV130" s="12" t="s">
        <v>90</v>
      </c>
      <c r="AW130" s="12" t="s">
        <v>42</v>
      </c>
      <c r="AX130" s="12" t="s">
        <v>80</v>
      </c>
      <c r="AY130" s="226" t="s">
        <v>143</v>
      </c>
    </row>
    <row r="131" spans="2:65" s="14" customFormat="1" ht="13.5">
      <c r="B131" s="240"/>
      <c r="C131" s="241"/>
      <c r="D131" s="213" t="s">
        <v>154</v>
      </c>
      <c r="E131" s="242" t="s">
        <v>78</v>
      </c>
      <c r="F131" s="243" t="s">
        <v>289</v>
      </c>
      <c r="G131" s="241"/>
      <c r="H131" s="244">
        <v>19</v>
      </c>
      <c r="I131" s="245"/>
      <c r="J131" s="241"/>
      <c r="K131" s="241"/>
      <c r="L131" s="246"/>
      <c r="M131" s="247"/>
      <c r="N131" s="248"/>
      <c r="O131" s="248"/>
      <c r="P131" s="248"/>
      <c r="Q131" s="248"/>
      <c r="R131" s="248"/>
      <c r="S131" s="248"/>
      <c r="T131" s="249"/>
      <c r="AT131" s="250" t="s">
        <v>154</v>
      </c>
      <c r="AU131" s="250" t="s">
        <v>90</v>
      </c>
      <c r="AV131" s="14" t="s">
        <v>150</v>
      </c>
      <c r="AW131" s="14" t="s">
        <v>42</v>
      </c>
      <c r="AX131" s="14" t="s">
        <v>88</v>
      </c>
      <c r="AY131" s="250" t="s">
        <v>143</v>
      </c>
    </row>
    <row r="132" spans="2:65" s="1" customFormat="1" ht="25.5" customHeight="1">
      <c r="B132" s="41"/>
      <c r="C132" s="201" t="s">
        <v>250</v>
      </c>
      <c r="D132" s="201" t="s">
        <v>145</v>
      </c>
      <c r="E132" s="202" t="s">
        <v>823</v>
      </c>
      <c r="F132" s="203" t="s">
        <v>824</v>
      </c>
      <c r="G132" s="204" t="s">
        <v>504</v>
      </c>
      <c r="H132" s="205">
        <v>6</v>
      </c>
      <c r="I132" s="206"/>
      <c r="J132" s="207">
        <f>ROUND(I132*H132,2)</f>
        <v>0</v>
      </c>
      <c r="K132" s="203" t="s">
        <v>149</v>
      </c>
      <c r="L132" s="61"/>
      <c r="M132" s="208" t="s">
        <v>78</v>
      </c>
      <c r="N132" s="209" t="s">
        <v>50</v>
      </c>
      <c r="O132" s="42"/>
      <c r="P132" s="210">
        <f>O132*H132</f>
        <v>0</v>
      </c>
      <c r="Q132" s="210">
        <v>0</v>
      </c>
      <c r="R132" s="210">
        <f>Q132*H132</f>
        <v>0</v>
      </c>
      <c r="S132" s="210">
        <v>0</v>
      </c>
      <c r="T132" s="211">
        <f>S132*H132</f>
        <v>0</v>
      </c>
      <c r="AR132" s="23" t="s">
        <v>150</v>
      </c>
      <c r="AT132" s="23" t="s">
        <v>145</v>
      </c>
      <c r="AU132" s="23" t="s">
        <v>90</v>
      </c>
      <c r="AY132" s="23" t="s">
        <v>143</v>
      </c>
      <c r="BE132" s="212">
        <f>IF(N132="základní",J132,0)</f>
        <v>0</v>
      </c>
      <c r="BF132" s="212">
        <f>IF(N132="snížená",J132,0)</f>
        <v>0</v>
      </c>
      <c r="BG132" s="212">
        <f>IF(N132="zákl. přenesená",J132,0)</f>
        <v>0</v>
      </c>
      <c r="BH132" s="212">
        <f>IF(N132="sníž. přenesená",J132,0)</f>
        <v>0</v>
      </c>
      <c r="BI132" s="212">
        <f>IF(N132="nulová",J132,0)</f>
        <v>0</v>
      </c>
      <c r="BJ132" s="23" t="s">
        <v>88</v>
      </c>
      <c r="BK132" s="212">
        <f>ROUND(I132*H132,2)</f>
        <v>0</v>
      </c>
      <c r="BL132" s="23" t="s">
        <v>150</v>
      </c>
      <c r="BM132" s="23" t="s">
        <v>825</v>
      </c>
    </row>
    <row r="133" spans="2:65" s="1" customFormat="1" ht="162">
      <c r="B133" s="41"/>
      <c r="C133" s="63"/>
      <c r="D133" s="213" t="s">
        <v>152</v>
      </c>
      <c r="E133" s="63"/>
      <c r="F133" s="214" t="s">
        <v>804</v>
      </c>
      <c r="G133" s="63"/>
      <c r="H133" s="63"/>
      <c r="I133" s="172"/>
      <c r="J133" s="63"/>
      <c r="K133" s="63"/>
      <c r="L133" s="61"/>
      <c r="M133" s="215"/>
      <c r="N133" s="42"/>
      <c r="O133" s="42"/>
      <c r="P133" s="42"/>
      <c r="Q133" s="42"/>
      <c r="R133" s="42"/>
      <c r="S133" s="42"/>
      <c r="T133" s="78"/>
      <c r="AT133" s="23" t="s">
        <v>152</v>
      </c>
      <c r="AU133" s="23" t="s">
        <v>90</v>
      </c>
    </row>
    <row r="134" spans="2:65" s="12" customFormat="1" ht="13.5">
      <c r="B134" s="216"/>
      <c r="C134" s="217"/>
      <c r="D134" s="213" t="s">
        <v>154</v>
      </c>
      <c r="E134" s="218" t="s">
        <v>78</v>
      </c>
      <c r="F134" s="219" t="s">
        <v>826</v>
      </c>
      <c r="G134" s="217"/>
      <c r="H134" s="220">
        <v>4</v>
      </c>
      <c r="I134" s="221"/>
      <c r="J134" s="217"/>
      <c r="K134" s="217"/>
      <c r="L134" s="222"/>
      <c r="M134" s="223"/>
      <c r="N134" s="224"/>
      <c r="O134" s="224"/>
      <c r="P134" s="224"/>
      <c r="Q134" s="224"/>
      <c r="R134" s="224"/>
      <c r="S134" s="224"/>
      <c r="T134" s="225"/>
      <c r="AT134" s="226" t="s">
        <v>154</v>
      </c>
      <c r="AU134" s="226" t="s">
        <v>90</v>
      </c>
      <c r="AV134" s="12" t="s">
        <v>90</v>
      </c>
      <c r="AW134" s="12" t="s">
        <v>42</v>
      </c>
      <c r="AX134" s="12" t="s">
        <v>80</v>
      </c>
      <c r="AY134" s="226" t="s">
        <v>143</v>
      </c>
    </row>
    <row r="135" spans="2:65" s="12" customFormat="1" ht="13.5">
      <c r="B135" s="216"/>
      <c r="C135" s="217"/>
      <c r="D135" s="213" t="s">
        <v>154</v>
      </c>
      <c r="E135" s="218" t="s">
        <v>78</v>
      </c>
      <c r="F135" s="219" t="s">
        <v>827</v>
      </c>
      <c r="G135" s="217"/>
      <c r="H135" s="220">
        <v>2</v>
      </c>
      <c r="I135" s="221"/>
      <c r="J135" s="217"/>
      <c r="K135" s="217"/>
      <c r="L135" s="222"/>
      <c r="M135" s="223"/>
      <c r="N135" s="224"/>
      <c r="O135" s="224"/>
      <c r="P135" s="224"/>
      <c r="Q135" s="224"/>
      <c r="R135" s="224"/>
      <c r="S135" s="224"/>
      <c r="T135" s="225"/>
      <c r="AT135" s="226" t="s">
        <v>154</v>
      </c>
      <c r="AU135" s="226" t="s">
        <v>90</v>
      </c>
      <c r="AV135" s="12" t="s">
        <v>90</v>
      </c>
      <c r="AW135" s="12" t="s">
        <v>42</v>
      </c>
      <c r="AX135" s="12" t="s">
        <v>80</v>
      </c>
      <c r="AY135" s="226" t="s">
        <v>143</v>
      </c>
    </row>
    <row r="136" spans="2:65" s="14" customFormat="1" ht="13.5">
      <c r="B136" s="240"/>
      <c r="C136" s="241"/>
      <c r="D136" s="213" t="s">
        <v>154</v>
      </c>
      <c r="E136" s="242" t="s">
        <v>78</v>
      </c>
      <c r="F136" s="243" t="s">
        <v>289</v>
      </c>
      <c r="G136" s="241"/>
      <c r="H136" s="244">
        <v>6</v>
      </c>
      <c r="I136" s="245"/>
      <c r="J136" s="241"/>
      <c r="K136" s="241"/>
      <c r="L136" s="246"/>
      <c r="M136" s="247"/>
      <c r="N136" s="248"/>
      <c r="O136" s="248"/>
      <c r="P136" s="248"/>
      <c r="Q136" s="248"/>
      <c r="R136" s="248"/>
      <c r="S136" s="248"/>
      <c r="T136" s="249"/>
      <c r="AT136" s="250" t="s">
        <v>154</v>
      </c>
      <c r="AU136" s="250" t="s">
        <v>90</v>
      </c>
      <c r="AV136" s="14" t="s">
        <v>150</v>
      </c>
      <c r="AW136" s="14" t="s">
        <v>42</v>
      </c>
      <c r="AX136" s="14" t="s">
        <v>88</v>
      </c>
      <c r="AY136" s="250" t="s">
        <v>143</v>
      </c>
    </row>
    <row r="137" spans="2:65" s="1" customFormat="1" ht="25.5" customHeight="1">
      <c r="B137" s="41"/>
      <c r="C137" s="201" t="s">
        <v>255</v>
      </c>
      <c r="D137" s="201" t="s">
        <v>145</v>
      </c>
      <c r="E137" s="202" t="s">
        <v>828</v>
      </c>
      <c r="F137" s="203" t="s">
        <v>829</v>
      </c>
      <c r="G137" s="204" t="s">
        <v>504</v>
      </c>
      <c r="H137" s="205">
        <v>1</v>
      </c>
      <c r="I137" s="206"/>
      <c r="J137" s="207">
        <f>ROUND(I137*H137,2)</f>
        <v>0</v>
      </c>
      <c r="K137" s="203" t="s">
        <v>149</v>
      </c>
      <c r="L137" s="61"/>
      <c r="M137" s="208" t="s">
        <v>78</v>
      </c>
      <c r="N137" s="209" t="s">
        <v>50</v>
      </c>
      <c r="O137" s="42"/>
      <c r="P137" s="210">
        <f>O137*H137</f>
        <v>0</v>
      </c>
      <c r="Q137" s="210">
        <v>0</v>
      </c>
      <c r="R137" s="210">
        <f>Q137*H137</f>
        <v>0</v>
      </c>
      <c r="S137" s="210">
        <v>0</v>
      </c>
      <c r="T137" s="211">
        <f>S137*H137</f>
        <v>0</v>
      </c>
      <c r="AR137" s="23" t="s">
        <v>150</v>
      </c>
      <c r="AT137" s="23" t="s">
        <v>145</v>
      </c>
      <c r="AU137" s="23" t="s">
        <v>90</v>
      </c>
      <c r="AY137" s="23" t="s">
        <v>143</v>
      </c>
      <c r="BE137" s="212">
        <f>IF(N137="základní",J137,0)</f>
        <v>0</v>
      </c>
      <c r="BF137" s="212">
        <f>IF(N137="snížená",J137,0)</f>
        <v>0</v>
      </c>
      <c r="BG137" s="212">
        <f>IF(N137="zákl. přenesená",J137,0)</f>
        <v>0</v>
      </c>
      <c r="BH137" s="212">
        <f>IF(N137="sníž. přenesená",J137,0)</f>
        <v>0</v>
      </c>
      <c r="BI137" s="212">
        <f>IF(N137="nulová",J137,0)</f>
        <v>0</v>
      </c>
      <c r="BJ137" s="23" t="s">
        <v>88</v>
      </c>
      <c r="BK137" s="212">
        <f>ROUND(I137*H137,2)</f>
        <v>0</v>
      </c>
      <c r="BL137" s="23" t="s">
        <v>150</v>
      </c>
      <c r="BM137" s="23" t="s">
        <v>830</v>
      </c>
    </row>
    <row r="138" spans="2:65" s="1" customFormat="1" ht="162">
      <c r="B138" s="41"/>
      <c r="C138" s="63"/>
      <c r="D138" s="213" t="s">
        <v>152</v>
      </c>
      <c r="E138" s="63"/>
      <c r="F138" s="214" t="s">
        <v>804</v>
      </c>
      <c r="G138" s="63"/>
      <c r="H138" s="63"/>
      <c r="I138" s="172"/>
      <c r="J138" s="63"/>
      <c r="K138" s="63"/>
      <c r="L138" s="61"/>
      <c r="M138" s="215"/>
      <c r="N138" s="42"/>
      <c r="O138" s="42"/>
      <c r="P138" s="42"/>
      <c r="Q138" s="42"/>
      <c r="R138" s="42"/>
      <c r="S138" s="42"/>
      <c r="T138" s="78"/>
      <c r="AT138" s="23" t="s">
        <v>152</v>
      </c>
      <c r="AU138" s="23" t="s">
        <v>90</v>
      </c>
    </row>
    <row r="139" spans="2:65" s="1" customFormat="1" ht="25.5" customHeight="1">
      <c r="B139" s="41"/>
      <c r="C139" s="201" t="s">
        <v>9</v>
      </c>
      <c r="D139" s="201" t="s">
        <v>145</v>
      </c>
      <c r="E139" s="202" t="s">
        <v>831</v>
      </c>
      <c r="F139" s="203" t="s">
        <v>832</v>
      </c>
      <c r="G139" s="204" t="s">
        <v>504</v>
      </c>
      <c r="H139" s="205">
        <v>1</v>
      </c>
      <c r="I139" s="206"/>
      <c r="J139" s="207">
        <f>ROUND(I139*H139,2)</f>
        <v>0</v>
      </c>
      <c r="K139" s="203" t="s">
        <v>149</v>
      </c>
      <c r="L139" s="61"/>
      <c r="M139" s="208" t="s">
        <v>78</v>
      </c>
      <c r="N139" s="209" t="s">
        <v>50</v>
      </c>
      <c r="O139" s="42"/>
      <c r="P139" s="210">
        <f>O139*H139</f>
        <v>0</v>
      </c>
      <c r="Q139" s="210">
        <v>0</v>
      </c>
      <c r="R139" s="210">
        <f>Q139*H139</f>
        <v>0</v>
      </c>
      <c r="S139" s="210">
        <v>0</v>
      </c>
      <c r="T139" s="211">
        <f>S139*H139</f>
        <v>0</v>
      </c>
      <c r="AR139" s="23" t="s">
        <v>150</v>
      </c>
      <c r="AT139" s="23" t="s">
        <v>145</v>
      </c>
      <c r="AU139" s="23" t="s">
        <v>90</v>
      </c>
      <c r="AY139" s="23" t="s">
        <v>143</v>
      </c>
      <c r="BE139" s="212">
        <f>IF(N139="základní",J139,0)</f>
        <v>0</v>
      </c>
      <c r="BF139" s="212">
        <f>IF(N139="snížená",J139,0)</f>
        <v>0</v>
      </c>
      <c r="BG139" s="212">
        <f>IF(N139="zákl. přenesená",J139,0)</f>
        <v>0</v>
      </c>
      <c r="BH139" s="212">
        <f>IF(N139="sníž. přenesená",J139,0)</f>
        <v>0</v>
      </c>
      <c r="BI139" s="212">
        <f>IF(N139="nulová",J139,0)</f>
        <v>0</v>
      </c>
      <c r="BJ139" s="23" t="s">
        <v>88</v>
      </c>
      <c r="BK139" s="212">
        <f>ROUND(I139*H139,2)</f>
        <v>0</v>
      </c>
      <c r="BL139" s="23" t="s">
        <v>150</v>
      </c>
      <c r="BM139" s="23" t="s">
        <v>833</v>
      </c>
    </row>
    <row r="140" spans="2:65" s="1" customFormat="1" ht="162">
      <c r="B140" s="41"/>
      <c r="C140" s="63"/>
      <c r="D140" s="213" t="s">
        <v>152</v>
      </c>
      <c r="E140" s="63"/>
      <c r="F140" s="214" t="s">
        <v>804</v>
      </c>
      <c r="G140" s="63"/>
      <c r="H140" s="63"/>
      <c r="I140" s="172"/>
      <c r="J140" s="63"/>
      <c r="K140" s="63"/>
      <c r="L140" s="61"/>
      <c r="M140" s="215"/>
      <c r="N140" s="42"/>
      <c r="O140" s="42"/>
      <c r="P140" s="42"/>
      <c r="Q140" s="42"/>
      <c r="R140" s="42"/>
      <c r="S140" s="42"/>
      <c r="T140" s="78"/>
      <c r="AT140" s="23" t="s">
        <v>152</v>
      </c>
      <c r="AU140" s="23" t="s">
        <v>90</v>
      </c>
    </row>
    <row r="141" spans="2:65" s="1" customFormat="1" ht="25.5" customHeight="1">
      <c r="B141" s="41"/>
      <c r="C141" s="201" t="s">
        <v>364</v>
      </c>
      <c r="D141" s="201" t="s">
        <v>145</v>
      </c>
      <c r="E141" s="202" t="s">
        <v>834</v>
      </c>
      <c r="F141" s="203" t="s">
        <v>835</v>
      </c>
      <c r="G141" s="204" t="s">
        <v>504</v>
      </c>
      <c r="H141" s="205">
        <v>1</v>
      </c>
      <c r="I141" s="206"/>
      <c r="J141" s="207">
        <f>ROUND(I141*H141,2)</f>
        <v>0</v>
      </c>
      <c r="K141" s="203" t="s">
        <v>149</v>
      </c>
      <c r="L141" s="61"/>
      <c r="M141" s="208" t="s">
        <v>78</v>
      </c>
      <c r="N141" s="209" t="s">
        <v>50</v>
      </c>
      <c r="O141" s="42"/>
      <c r="P141" s="210">
        <f>O141*H141</f>
        <v>0</v>
      </c>
      <c r="Q141" s="210">
        <v>0</v>
      </c>
      <c r="R141" s="210">
        <f>Q141*H141</f>
        <v>0</v>
      </c>
      <c r="S141" s="210">
        <v>0</v>
      </c>
      <c r="T141" s="211">
        <f>S141*H141</f>
        <v>0</v>
      </c>
      <c r="AR141" s="23" t="s">
        <v>150</v>
      </c>
      <c r="AT141" s="23" t="s">
        <v>145</v>
      </c>
      <c r="AU141" s="23" t="s">
        <v>90</v>
      </c>
      <c r="AY141" s="23" t="s">
        <v>143</v>
      </c>
      <c r="BE141" s="212">
        <f>IF(N141="základní",J141,0)</f>
        <v>0</v>
      </c>
      <c r="BF141" s="212">
        <f>IF(N141="snížená",J141,0)</f>
        <v>0</v>
      </c>
      <c r="BG141" s="212">
        <f>IF(N141="zákl. přenesená",J141,0)</f>
        <v>0</v>
      </c>
      <c r="BH141" s="212">
        <f>IF(N141="sníž. přenesená",J141,0)</f>
        <v>0</v>
      </c>
      <c r="BI141" s="212">
        <f>IF(N141="nulová",J141,0)</f>
        <v>0</v>
      </c>
      <c r="BJ141" s="23" t="s">
        <v>88</v>
      </c>
      <c r="BK141" s="212">
        <f>ROUND(I141*H141,2)</f>
        <v>0</v>
      </c>
      <c r="BL141" s="23" t="s">
        <v>150</v>
      </c>
      <c r="BM141" s="23" t="s">
        <v>836</v>
      </c>
    </row>
    <row r="142" spans="2:65" s="1" customFormat="1" ht="162">
      <c r="B142" s="41"/>
      <c r="C142" s="63"/>
      <c r="D142" s="213" t="s">
        <v>152</v>
      </c>
      <c r="E142" s="63"/>
      <c r="F142" s="214" t="s">
        <v>804</v>
      </c>
      <c r="G142" s="63"/>
      <c r="H142" s="63"/>
      <c r="I142" s="172"/>
      <c r="J142" s="63"/>
      <c r="K142" s="63"/>
      <c r="L142" s="61"/>
      <c r="M142" s="215"/>
      <c r="N142" s="42"/>
      <c r="O142" s="42"/>
      <c r="P142" s="42"/>
      <c r="Q142" s="42"/>
      <c r="R142" s="42"/>
      <c r="S142" s="42"/>
      <c r="T142" s="78"/>
      <c r="AT142" s="23" t="s">
        <v>152</v>
      </c>
      <c r="AU142" s="23" t="s">
        <v>90</v>
      </c>
    </row>
    <row r="143" spans="2:65" s="1" customFormat="1" ht="25.5" customHeight="1">
      <c r="B143" s="41"/>
      <c r="C143" s="201" t="s">
        <v>369</v>
      </c>
      <c r="D143" s="201" t="s">
        <v>145</v>
      </c>
      <c r="E143" s="202" t="s">
        <v>837</v>
      </c>
      <c r="F143" s="203" t="s">
        <v>838</v>
      </c>
      <c r="G143" s="204" t="s">
        <v>148</v>
      </c>
      <c r="H143" s="205">
        <v>19.309999999999999</v>
      </c>
      <c r="I143" s="206"/>
      <c r="J143" s="207">
        <f>ROUND(I143*H143,2)</f>
        <v>0</v>
      </c>
      <c r="K143" s="203" t="s">
        <v>149</v>
      </c>
      <c r="L143" s="61"/>
      <c r="M143" s="208" t="s">
        <v>78</v>
      </c>
      <c r="N143" s="209" t="s">
        <v>50</v>
      </c>
      <c r="O143" s="42"/>
      <c r="P143" s="210">
        <f>O143*H143</f>
        <v>0</v>
      </c>
      <c r="Q143" s="210">
        <v>0</v>
      </c>
      <c r="R143" s="210">
        <f>Q143*H143</f>
        <v>0</v>
      </c>
      <c r="S143" s="210">
        <v>0</v>
      </c>
      <c r="T143" s="211">
        <f>S143*H143</f>
        <v>0</v>
      </c>
      <c r="AR143" s="23" t="s">
        <v>150</v>
      </c>
      <c r="AT143" s="23" t="s">
        <v>145</v>
      </c>
      <c r="AU143" s="23" t="s">
        <v>90</v>
      </c>
      <c r="AY143" s="23" t="s">
        <v>143</v>
      </c>
      <c r="BE143" s="212">
        <f>IF(N143="základní",J143,0)</f>
        <v>0</v>
      </c>
      <c r="BF143" s="212">
        <f>IF(N143="snížená",J143,0)</f>
        <v>0</v>
      </c>
      <c r="BG143" s="212">
        <f>IF(N143="zákl. přenesená",J143,0)</f>
        <v>0</v>
      </c>
      <c r="BH143" s="212">
        <f>IF(N143="sníž. přenesená",J143,0)</f>
        <v>0</v>
      </c>
      <c r="BI143" s="212">
        <f>IF(N143="nulová",J143,0)</f>
        <v>0</v>
      </c>
      <c r="BJ143" s="23" t="s">
        <v>88</v>
      </c>
      <c r="BK143" s="212">
        <f>ROUND(I143*H143,2)</f>
        <v>0</v>
      </c>
      <c r="BL143" s="23" t="s">
        <v>150</v>
      </c>
      <c r="BM143" s="23" t="s">
        <v>839</v>
      </c>
    </row>
    <row r="144" spans="2:65" s="1" customFormat="1" ht="81">
      <c r="B144" s="41"/>
      <c r="C144" s="63"/>
      <c r="D144" s="213" t="s">
        <v>152</v>
      </c>
      <c r="E144" s="63"/>
      <c r="F144" s="214" t="s">
        <v>840</v>
      </c>
      <c r="G144" s="63"/>
      <c r="H144" s="63"/>
      <c r="I144" s="172"/>
      <c r="J144" s="63"/>
      <c r="K144" s="63"/>
      <c r="L144" s="61"/>
      <c r="M144" s="215"/>
      <c r="N144" s="42"/>
      <c r="O144" s="42"/>
      <c r="P144" s="42"/>
      <c r="Q144" s="42"/>
      <c r="R144" s="42"/>
      <c r="S144" s="42"/>
      <c r="T144" s="78"/>
      <c r="AT144" s="23" t="s">
        <v>152</v>
      </c>
      <c r="AU144" s="23" t="s">
        <v>90</v>
      </c>
    </row>
    <row r="145" spans="2:65" s="12" customFormat="1" ht="13.5">
      <c r="B145" s="216"/>
      <c r="C145" s="217"/>
      <c r="D145" s="213" t="s">
        <v>154</v>
      </c>
      <c r="E145" s="218" t="s">
        <v>78</v>
      </c>
      <c r="F145" s="219" t="s">
        <v>841</v>
      </c>
      <c r="G145" s="217"/>
      <c r="H145" s="220">
        <v>19.309999999999999</v>
      </c>
      <c r="I145" s="221"/>
      <c r="J145" s="217"/>
      <c r="K145" s="217"/>
      <c r="L145" s="222"/>
      <c r="M145" s="223"/>
      <c r="N145" s="224"/>
      <c r="O145" s="224"/>
      <c r="P145" s="224"/>
      <c r="Q145" s="224"/>
      <c r="R145" s="224"/>
      <c r="S145" s="224"/>
      <c r="T145" s="225"/>
      <c r="AT145" s="226" t="s">
        <v>154</v>
      </c>
      <c r="AU145" s="226" t="s">
        <v>90</v>
      </c>
      <c r="AV145" s="12" t="s">
        <v>90</v>
      </c>
      <c r="AW145" s="12" t="s">
        <v>42</v>
      </c>
      <c r="AX145" s="12" t="s">
        <v>88</v>
      </c>
      <c r="AY145" s="226" t="s">
        <v>143</v>
      </c>
    </row>
    <row r="146" spans="2:65" s="1" customFormat="1" ht="16.5" customHeight="1">
      <c r="B146" s="41"/>
      <c r="C146" s="251" t="s">
        <v>374</v>
      </c>
      <c r="D146" s="251" t="s">
        <v>305</v>
      </c>
      <c r="E146" s="252" t="s">
        <v>842</v>
      </c>
      <c r="F146" s="253" t="s">
        <v>843</v>
      </c>
      <c r="G146" s="254" t="s">
        <v>162</v>
      </c>
      <c r="H146" s="255">
        <v>5.7939999999999996</v>
      </c>
      <c r="I146" s="256"/>
      <c r="J146" s="257">
        <f>ROUND(I146*H146,2)</f>
        <v>0</v>
      </c>
      <c r="K146" s="253" t="s">
        <v>78</v>
      </c>
      <c r="L146" s="258"/>
      <c r="M146" s="259" t="s">
        <v>78</v>
      </c>
      <c r="N146" s="260" t="s">
        <v>50</v>
      </c>
      <c r="O146" s="42"/>
      <c r="P146" s="210">
        <f>O146*H146</f>
        <v>0</v>
      </c>
      <c r="Q146" s="210">
        <v>0</v>
      </c>
      <c r="R146" s="210">
        <f>Q146*H146</f>
        <v>0</v>
      </c>
      <c r="S146" s="210">
        <v>0</v>
      </c>
      <c r="T146" s="211">
        <f>S146*H146</f>
        <v>0</v>
      </c>
      <c r="AR146" s="23" t="s">
        <v>191</v>
      </c>
      <c r="AT146" s="23" t="s">
        <v>305</v>
      </c>
      <c r="AU146" s="23" t="s">
        <v>90</v>
      </c>
      <c r="AY146" s="23" t="s">
        <v>143</v>
      </c>
      <c r="BE146" s="212">
        <f>IF(N146="základní",J146,0)</f>
        <v>0</v>
      </c>
      <c r="BF146" s="212">
        <f>IF(N146="snížená",J146,0)</f>
        <v>0</v>
      </c>
      <c r="BG146" s="212">
        <f>IF(N146="zákl. přenesená",J146,0)</f>
        <v>0</v>
      </c>
      <c r="BH146" s="212">
        <f>IF(N146="sníž. přenesená",J146,0)</f>
        <v>0</v>
      </c>
      <c r="BI146" s="212">
        <f>IF(N146="nulová",J146,0)</f>
        <v>0</v>
      </c>
      <c r="BJ146" s="23" t="s">
        <v>88</v>
      </c>
      <c r="BK146" s="212">
        <f>ROUND(I146*H146,2)</f>
        <v>0</v>
      </c>
      <c r="BL146" s="23" t="s">
        <v>150</v>
      </c>
      <c r="BM146" s="23" t="s">
        <v>844</v>
      </c>
    </row>
    <row r="147" spans="2:65" s="12" customFormat="1" ht="27">
      <c r="B147" s="216"/>
      <c r="C147" s="217"/>
      <c r="D147" s="213" t="s">
        <v>154</v>
      </c>
      <c r="E147" s="218" t="s">
        <v>78</v>
      </c>
      <c r="F147" s="219" t="s">
        <v>845</v>
      </c>
      <c r="G147" s="217"/>
      <c r="H147" s="220">
        <v>5.7939999999999996</v>
      </c>
      <c r="I147" s="221"/>
      <c r="J147" s="217"/>
      <c r="K147" s="217"/>
      <c r="L147" s="222"/>
      <c r="M147" s="223"/>
      <c r="N147" s="224"/>
      <c r="O147" s="224"/>
      <c r="P147" s="224"/>
      <c r="Q147" s="224"/>
      <c r="R147" s="224"/>
      <c r="S147" s="224"/>
      <c r="T147" s="225"/>
      <c r="AT147" s="226" t="s">
        <v>154</v>
      </c>
      <c r="AU147" s="226" t="s">
        <v>90</v>
      </c>
      <c r="AV147" s="12" t="s">
        <v>90</v>
      </c>
      <c r="AW147" s="12" t="s">
        <v>42</v>
      </c>
      <c r="AX147" s="12" t="s">
        <v>88</v>
      </c>
      <c r="AY147" s="226" t="s">
        <v>143</v>
      </c>
    </row>
    <row r="148" spans="2:65" s="1" customFormat="1" ht="25.5" customHeight="1">
      <c r="B148" s="41"/>
      <c r="C148" s="201" t="s">
        <v>382</v>
      </c>
      <c r="D148" s="201" t="s">
        <v>145</v>
      </c>
      <c r="E148" s="202" t="s">
        <v>846</v>
      </c>
      <c r="F148" s="203" t="s">
        <v>847</v>
      </c>
      <c r="G148" s="204" t="s">
        <v>504</v>
      </c>
      <c r="H148" s="205">
        <v>8</v>
      </c>
      <c r="I148" s="206"/>
      <c r="J148" s="207">
        <f>ROUND(I148*H148,2)</f>
        <v>0</v>
      </c>
      <c r="K148" s="203" t="s">
        <v>149</v>
      </c>
      <c r="L148" s="61"/>
      <c r="M148" s="208" t="s">
        <v>78</v>
      </c>
      <c r="N148" s="209" t="s">
        <v>50</v>
      </c>
      <c r="O148" s="42"/>
      <c r="P148" s="210">
        <f>O148*H148</f>
        <v>0</v>
      </c>
      <c r="Q148" s="210">
        <v>0</v>
      </c>
      <c r="R148" s="210">
        <f>Q148*H148</f>
        <v>0</v>
      </c>
      <c r="S148" s="210">
        <v>0</v>
      </c>
      <c r="T148" s="211">
        <f>S148*H148</f>
        <v>0</v>
      </c>
      <c r="AR148" s="23" t="s">
        <v>150</v>
      </c>
      <c r="AT148" s="23" t="s">
        <v>145</v>
      </c>
      <c r="AU148" s="23" t="s">
        <v>90</v>
      </c>
      <c r="AY148" s="23" t="s">
        <v>143</v>
      </c>
      <c r="BE148" s="212">
        <f>IF(N148="základní",J148,0)</f>
        <v>0</v>
      </c>
      <c r="BF148" s="212">
        <f>IF(N148="snížená",J148,0)</f>
        <v>0</v>
      </c>
      <c r="BG148" s="212">
        <f>IF(N148="zákl. přenesená",J148,0)</f>
        <v>0</v>
      </c>
      <c r="BH148" s="212">
        <f>IF(N148="sníž. přenesená",J148,0)</f>
        <v>0</v>
      </c>
      <c r="BI148" s="212">
        <f>IF(N148="nulová",J148,0)</f>
        <v>0</v>
      </c>
      <c r="BJ148" s="23" t="s">
        <v>88</v>
      </c>
      <c r="BK148" s="212">
        <f>ROUND(I148*H148,2)</f>
        <v>0</v>
      </c>
      <c r="BL148" s="23" t="s">
        <v>150</v>
      </c>
      <c r="BM148" s="23" t="s">
        <v>848</v>
      </c>
    </row>
    <row r="149" spans="2:65" s="1" customFormat="1" ht="81">
      <c r="B149" s="41"/>
      <c r="C149" s="63"/>
      <c r="D149" s="213" t="s">
        <v>152</v>
      </c>
      <c r="E149" s="63"/>
      <c r="F149" s="214" t="s">
        <v>849</v>
      </c>
      <c r="G149" s="63"/>
      <c r="H149" s="63"/>
      <c r="I149" s="172"/>
      <c r="J149" s="63"/>
      <c r="K149" s="63"/>
      <c r="L149" s="61"/>
      <c r="M149" s="215"/>
      <c r="N149" s="42"/>
      <c r="O149" s="42"/>
      <c r="P149" s="42"/>
      <c r="Q149" s="42"/>
      <c r="R149" s="42"/>
      <c r="S149" s="42"/>
      <c r="T149" s="78"/>
      <c r="AT149" s="23" t="s">
        <v>152</v>
      </c>
      <c r="AU149" s="23" t="s">
        <v>90</v>
      </c>
    </row>
    <row r="150" spans="2:65" s="1" customFormat="1" ht="25.5" customHeight="1">
      <c r="B150" s="41"/>
      <c r="C150" s="201" t="s">
        <v>391</v>
      </c>
      <c r="D150" s="201" t="s">
        <v>145</v>
      </c>
      <c r="E150" s="202" t="s">
        <v>850</v>
      </c>
      <c r="F150" s="203" t="s">
        <v>851</v>
      </c>
      <c r="G150" s="204" t="s">
        <v>522</v>
      </c>
      <c r="H150" s="205">
        <v>18</v>
      </c>
      <c r="I150" s="206"/>
      <c r="J150" s="207">
        <f>ROUND(I150*H150,2)</f>
        <v>0</v>
      </c>
      <c r="K150" s="203" t="s">
        <v>149</v>
      </c>
      <c r="L150" s="61"/>
      <c r="M150" s="208" t="s">
        <v>78</v>
      </c>
      <c r="N150" s="209" t="s">
        <v>50</v>
      </c>
      <c r="O150" s="42"/>
      <c r="P150" s="210">
        <f>O150*H150</f>
        <v>0</v>
      </c>
      <c r="Q150" s="210">
        <v>0</v>
      </c>
      <c r="R150" s="210">
        <f>Q150*H150</f>
        <v>0</v>
      </c>
      <c r="S150" s="210">
        <v>0</v>
      </c>
      <c r="T150" s="211">
        <f>S150*H150</f>
        <v>0</v>
      </c>
      <c r="AR150" s="23" t="s">
        <v>150</v>
      </c>
      <c r="AT150" s="23" t="s">
        <v>145</v>
      </c>
      <c r="AU150" s="23" t="s">
        <v>90</v>
      </c>
      <c r="AY150" s="23" t="s">
        <v>143</v>
      </c>
      <c r="BE150" s="212">
        <f>IF(N150="základní",J150,0)</f>
        <v>0</v>
      </c>
      <c r="BF150" s="212">
        <f>IF(N150="snížená",J150,0)</f>
        <v>0</v>
      </c>
      <c r="BG150" s="212">
        <f>IF(N150="zákl. přenesená",J150,0)</f>
        <v>0</v>
      </c>
      <c r="BH150" s="212">
        <f>IF(N150="sníž. přenesená",J150,0)</f>
        <v>0</v>
      </c>
      <c r="BI150" s="212">
        <f>IF(N150="nulová",J150,0)</f>
        <v>0</v>
      </c>
      <c r="BJ150" s="23" t="s">
        <v>88</v>
      </c>
      <c r="BK150" s="212">
        <f>ROUND(I150*H150,2)</f>
        <v>0</v>
      </c>
      <c r="BL150" s="23" t="s">
        <v>150</v>
      </c>
      <c r="BM150" s="23" t="s">
        <v>852</v>
      </c>
    </row>
    <row r="151" spans="2:65" s="1" customFormat="1" ht="54">
      <c r="B151" s="41"/>
      <c r="C151" s="63"/>
      <c r="D151" s="213" t="s">
        <v>152</v>
      </c>
      <c r="E151" s="63"/>
      <c r="F151" s="214" t="s">
        <v>853</v>
      </c>
      <c r="G151" s="63"/>
      <c r="H151" s="63"/>
      <c r="I151" s="172"/>
      <c r="J151" s="63"/>
      <c r="K151" s="63"/>
      <c r="L151" s="61"/>
      <c r="M151" s="215"/>
      <c r="N151" s="42"/>
      <c r="O151" s="42"/>
      <c r="P151" s="42"/>
      <c r="Q151" s="42"/>
      <c r="R151" s="42"/>
      <c r="S151" s="42"/>
      <c r="T151" s="78"/>
      <c r="AT151" s="23" t="s">
        <v>152</v>
      </c>
      <c r="AU151" s="23" t="s">
        <v>90</v>
      </c>
    </row>
    <row r="152" spans="2:65" s="1" customFormat="1" ht="16.5" customHeight="1">
      <c r="B152" s="41"/>
      <c r="C152" s="251" t="s">
        <v>397</v>
      </c>
      <c r="D152" s="251" t="s">
        <v>305</v>
      </c>
      <c r="E152" s="252" t="s">
        <v>854</v>
      </c>
      <c r="F152" s="253" t="s">
        <v>855</v>
      </c>
      <c r="G152" s="254" t="s">
        <v>522</v>
      </c>
      <c r="H152" s="255">
        <v>18</v>
      </c>
      <c r="I152" s="256"/>
      <c r="J152" s="257">
        <f>ROUND(I152*H152,2)</f>
        <v>0</v>
      </c>
      <c r="K152" s="253" t="s">
        <v>78</v>
      </c>
      <c r="L152" s="258"/>
      <c r="M152" s="259" t="s">
        <v>78</v>
      </c>
      <c r="N152" s="260" t="s">
        <v>50</v>
      </c>
      <c r="O152" s="42"/>
      <c r="P152" s="210">
        <f>O152*H152</f>
        <v>0</v>
      </c>
      <c r="Q152" s="210">
        <v>0</v>
      </c>
      <c r="R152" s="210">
        <f>Q152*H152</f>
        <v>0</v>
      </c>
      <c r="S152" s="210">
        <v>0</v>
      </c>
      <c r="T152" s="211">
        <f>S152*H152</f>
        <v>0</v>
      </c>
      <c r="AR152" s="23" t="s">
        <v>191</v>
      </c>
      <c r="AT152" s="23" t="s">
        <v>305</v>
      </c>
      <c r="AU152" s="23" t="s">
        <v>90</v>
      </c>
      <c r="AY152" s="23" t="s">
        <v>143</v>
      </c>
      <c r="BE152" s="212">
        <f>IF(N152="základní",J152,0)</f>
        <v>0</v>
      </c>
      <c r="BF152" s="212">
        <f>IF(N152="snížená",J152,0)</f>
        <v>0</v>
      </c>
      <c r="BG152" s="212">
        <f>IF(N152="zákl. přenesená",J152,0)</f>
        <v>0</v>
      </c>
      <c r="BH152" s="212">
        <f>IF(N152="sníž. přenesená",J152,0)</f>
        <v>0</v>
      </c>
      <c r="BI152" s="212">
        <f>IF(N152="nulová",J152,0)</f>
        <v>0</v>
      </c>
      <c r="BJ152" s="23" t="s">
        <v>88</v>
      </c>
      <c r="BK152" s="212">
        <f>ROUND(I152*H152,2)</f>
        <v>0</v>
      </c>
      <c r="BL152" s="23" t="s">
        <v>150</v>
      </c>
      <c r="BM152" s="23" t="s">
        <v>856</v>
      </c>
    </row>
    <row r="153" spans="2:65" s="1" customFormat="1" ht="25.5" customHeight="1">
      <c r="B153" s="41"/>
      <c r="C153" s="201" t="s">
        <v>403</v>
      </c>
      <c r="D153" s="201" t="s">
        <v>145</v>
      </c>
      <c r="E153" s="202" t="s">
        <v>857</v>
      </c>
      <c r="F153" s="203" t="s">
        <v>858</v>
      </c>
      <c r="G153" s="204" t="s">
        <v>504</v>
      </c>
      <c r="H153" s="205">
        <v>8</v>
      </c>
      <c r="I153" s="206"/>
      <c r="J153" s="207">
        <f>ROUND(I153*H153,2)</f>
        <v>0</v>
      </c>
      <c r="K153" s="203" t="s">
        <v>149</v>
      </c>
      <c r="L153" s="61"/>
      <c r="M153" s="208" t="s">
        <v>78</v>
      </c>
      <c r="N153" s="209" t="s">
        <v>50</v>
      </c>
      <c r="O153" s="42"/>
      <c r="P153" s="210">
        <f>O153*H153</f>
        <v>0</v>
      </c>
      <c r="Q153" s="210">
        <v>0</v>
      </c>
      <c r="R153" s="210">
        <f>Q153*H153</f>
        <v>0</v>
      </c>
      <c r="S153" s="210">
        <v>0</v>
      </c>
      <c r="T153" s="211">
        <f>S153*H153</f>
        <v>0</v>
      </c>
      <c r="AR153" s="23" t="s">
        <v>150</v>
      </c>
      <c r="AT153" s="23" t="s">
        <v>145</v>
      </c>
      <c r="AU153" s="23" t="s">
        <v>90</v>
      </c>
      <c r="AY153" s="23" t="s">
        <v>143</v>
      </c>
      <c r="BE153" s="212">
        <f>IF(N153="základní",J153,0)</f>
        <v>0</v>
      </c>
      <c r="BF153" s="212">
        <f>IF(N153="snížená",J153,0)</f>
        <v>0</v>
      </c>
      <c r="BG153" s="212">
        <f>IF(N153="zákl. přenesená",J153,0)</f>
        <v>0</v>
      </c>
      <c r="BH153" s="212">
        <f>IF(N153="sníž. přenesená",J153,0)</f>
        <v>0</v>
      </c>
      <c r="BI153" s="212">
        <f>IF(N153="nulová",J153,0)</f>
        <v>0</v>
      </c>
      <c r="BJ153" s="23" t="s">
        <v>88</v>
      </c>
      <c r="BK153" s="212">
        <f>ROUND(I153*H153,2)</f>
        <v>0</v>
      </c>
      <c r="BL153" s="23" t="s">
        <v>150</v>
      </c>
      <c r="BM153" s="23" t="s">
        <v>859</v>
      </c>
    </row>
    <row r="154" spans="2:65" s="1" customFormat="1" ht="67.5">
      <c r="B154" s="41"/>
      <c r="C154" s="63"/>
      <c r="D154" s="213" t="s">
        <v>152</v>
      </c>
      <c r="E154" s="63"/>
      <c r="F154" s="214" t="s">
        <v>860</v>
      </c>
      <c r="G154" s="63"/>
      <c r="H154" s="63"/>
      <c r="I154" s="172"/>
      <c r="J154" s="63"/>
      <c r="K154" s="63"/>
      <c r="L154" s="61"/>
      <c r="M154" s="215"/>
      <c r="N154" s="42"/>
      <c r="O154" s="42"/>
      <c r="P154" s="42"/>
      <c r="Q154" s="42"/>
      <c r="R154" s="42"/>
      <c r="S154" s="42"/>
      <c r="T154" s="78"/>
      <c r="AT154" s="23" t="s">
        <v>152</v>
      </c>
      <c r="AU154" s="23" t="s">
        <v>90</v>
      </c>
    </row>
    <row r="155" spans="2:65" s="1" customFormat="1" ht="16.5" customHeight="1">
      <c r="B155" s="41"/>
      <c r="C155" s="251" t="s">
        <v>407</v>
      </c>
      <c r="D155" s="251" t="s">
        <v>305</v>
      </c>
      <c r="E155" s="252" t="s">
        <v>861</v>
      </c>
      <c r="F155" s="253" t="s">
        <v>862</v>
      </c>
      <c r="G155" s="254" t="s">
        <v>162</v>
      </c>
      <c r="H155" s="255">
        <v>8</v>
      </c>
      <c r="I155" s="256"/>
      <c r="J155" s="257">
        <f>ROUND(I155*H155,2)</f>
        <v>0</v>
      </c>
      <c r="K155" s="253" t="s">
        <v>78</v>
      </c>
      <c r="L155" s="258"/>
      <c r="M155" s="259" t="s">
        <v>78</v>
      </c>
      <c r="N155" s="260" t="s">
        <v>50</v>
      </c>
      <c r="O155" s="42"/>
      <c r="P155" s="210">
        <f>O155*H155</f>
        <v>0</v>
      </c>
      <c r="Q155" s="210">
        <v>0</v>
      </c>
      <c r="R155" s="210">
        <f>Q155*H155</f>
        <v>0</v>
      </c>
      <c r="S155" s="210">
        <v>0</v>
      </c>
      <c r="T155" s="211">
        <f>S155*H155</f>
        <v>0</v>
      </c>
      <c r="AR155" s="23" t="s">
        <v>191</v>
      </c>
      <c r="AT155" s="23" t="s">
        <v>305</v>
      </c>
      <c r="AU155" s="23" t="s">
        <v>90</v>
      </c>
      <c r="AY155" s="23" t="s">
        <v>143</v>
      </c>
      <c r="BE155" s="212">
        <f>IF(N155="základní",J155,0)</f>
        <v>0</v>
      </c>
      <c r="BF155" s="212">
        <f>IF(N155="snížená",J155,0)</f>
        <v>0</v>
      </c>
      <c r="BG155" s="212">
        <f>IF(N155="zákl. přenesená",J155,0)</f>
        <v>0</v>
      </c>
      <c r="BH155" s="212">
        <f>IF(N155="sníž. přenesená",J155,0)</f>
        <v>0</v>
      </c>
      <c r="BI155" s="212">
        <f>IF(N155="nulová",J155,0)</f>
        <v>0</v>
      </c>
      <c r="BJ155" s="23" t="s">
        <v>88</v>
      </c>
      <c r="BK155" s="212">
        <f>ROUND(I155*H155,2)</f>
        <v>0</v>
      </c>
      <c r="BL155" s="23" t="s">
        <v>150</v>
      </c>
      <c r="BM155" s="23" t="s">
        <v>863</v>
      </c>
    </row>
    <row r="156" spans="2:65" s="1" customFormat="1" ht="16.5" customHeight="1">
      <c r="B156" s="41"/>
      <c r="C156" s="201" t="s">
        <v>412</v>
      </c>
      <c r="D156" s="201" t="s">
        <v>145</v>
      </c>
      <c r="E156" s="202" t="s">
        <v>864</v>
      </c>
      <c r="F156" s="203" t="s">
        <v>865</v>
      </c>
      <c r="G156" s="204" t="s">
        <v>504</v>
      </c>
      <c r="H156" s="205">
        <v>16</v>
      </c>
      <c r="I156" s="206"/>
      <c r="J156" s="207">
        <f>ROUND(I156*H156,2)</f>
        <v>0</v>
      </c>
      <c r="K156" s="203" t="s">
        <v>149</v>
      </c>
      <c r="L156" s="61"/>
      <c r="M156" s="208" t="s">
        <v>78</v>
      </c>
      <c r="N156" s="209" t="s">
        <v>50</v>
      </c>
      <c r="O156" s="42"/>
      <c r="P156" s="210">
        <f>O156*H156</f>
        <v>0</v>
      </c>
      <c r="Q156" s="210">
        <v>6.0000000000000002E-5</v>
      </c>
      <c r="R156" s="210">
        <f>Q156*H156</f>
        <v>9.6000000000000002E-4</v>
      </c>
      <c r="S156" s="210">
        <v>0</v>
      </c>
      <c r="T156" s="211">
        <f>S156*H156</f>
        <v>0</v>
      </c>
      <c r="AR156" s="23" t="s">
        <v>150</v>
      </c>
      <c r="AT156" s="23" t="s">
        <v>145</v>
      </c>
      <c r="AU156" s="23" t="s">
        <v>90</v>
      </c>
      <c r="AY156" s="23" t="s">
        <v>143</v>
      </c>
      <c r="BE156" s="212">
        <f>IF(N156="základní",J156,0)</f>
        <v>0</v>
      </c>
      <c r="BF156" s="212">
        <f>IF(N156="snížená",J156,0)</f>
        <v>0</v>
      </c>
      <c r="BG156" s="212">
        <f>IF(N156="zákl. přenesená",J156,0)</f>
        <v>0</v>
      </c>
      <c r="BH156" s="212">
        <f>IF(N156="sníž. přenesená",J156,0)</f>
        <v>0</v>
      </c>
      <c r="BI156" s="212">
        <f>IF(N156="nulová",J156,0)</f>
        <v>0</v>
      </c>
      <c r="BJ156" s="23" t="s">
        <v>88</v>
      </c>
      <c r="BK156" s="212">
        <f>ROUND(I156*H156,2)</f>
        <v>0</v>
      </c>
      <c r="BL156" s="23" t="s">
        <v>150</v>
      </c>
      <c r="BM156" s="23" t="s">
        <v>866</v>
      </c>
    </row>
    <row r="157" spans="2:65" s="1" customFormat="1" ht="54">
      <c r="B157" s="41"/>
      <c r="C157" s="63"/>
      <c r="D157" s="213" t="s">
        <v>152</v>
      </c>
      <c r="E157" s="63"/>
      <c r="F157" s="214" t="s">
        <v>867</v>
      </c>
      <c r="G157" s="63"/>
      <c r="H157" s="63"/>
      <c r="I157" s="172"/>
      <c r="J157" s="63"/>
      <c r="K157" s="63"/>
      <c r="L157" s="61"/>
      <c r="M157" s="215"/>
      <c r="N157" s="42"/>
      <c r="O157" s="42"/>
      <c r="P157" s="42"/>
      <c r="Q157" s="42"/>
      <c r="R157" s="42"/>
      <c r="S157" s="42"/>
      <c r="T157" s="78"/>
      <c r="AT157" s="23" t="s">
        <v>152</v>
      </c>
      <c r="AU157" s="23" t="s">
        <v>90</v>
      </c>
    </row>
    <row r="158" spans="2:65" s="12" customFormat="1" ht="13.5">
      <c r="B158" s="216"/>
      <c r="C158" s="217"/>
      <c r="D158" s="213" t="s">
        <v>154</v>
      </c>
      <c r="E158" s="218" t="s">
        <v>78</v>
      </c>
      <c r="F158" s="219" t="s">
        <v>868</v>
      </c>
      <c r="G158" s="217"/>
      <c r="H158" s="220">
        <v>16</v>
      </c>
      <c r="I158" s="221"/>
      <c r="J158" s="217"/>
      <c r="K158" s="217"/>
      <c r="L158" s="222"/>
      <c r="M158" s="223"/>
      <c r="N158" s="224"/>
      <c r="O158" s="224"/>
      <c r="P158" s="224"/>
      <c r="Q158" s="224"/>
      <c r="R158" s="224"/>
      <c r="S158" s="224"/>
      <c r="T158" s="225"/>
      <c r="AT158" s="226" t="s">
        <v>154</v>
      </c>
      <c r="AU158" s="226" t="s">
        <v>90</v>
      </c>
      <c r="AV158" s="12" t="s">
        <v>90</v>
      </c>
      <c r="AW158" s="12" t="s">
        <v>42</v>
      </c>
      <c r="AX158" s="12" t="s">
        <v>88</v>
      </c>
      <c r="AY158" s="226" t="s">
        <v>143</v>
      </c>
    </row>
    <row r="159" spans="2:65" s="1" customFormat="1" ht="16.5" customHeight="1">
      <c r="B159" s="41"/>
      <c r="C159" s="251" t="s">
        <v>416</v>
      </c>
      <c r="D159" s="251" t="s">
        <v>305</v>
      </c>
      <c r="E159" s="252" t="s">
        <v>869</v>
      </c>
      <c r="F159" s="253" t="s">
        <v>870</v>
      </c>
      <c r="G159" s="254" t="s">
        <v>504</v>
      </c>
      <c r="H159" s="255">
        <v>24</v>
      </c>
      <c r="I159" s="256"/>
      <c r="J159" s="257">
        <f>ROUND(I159*H159,2)</f>
        <v>0</v>
      </c>
      <c r="K159" s="253" t="s">
        <v>78</v>
      </c>
      <c r="L159" s="258"/>
      <c r="M159" s="259" t="s">
        <v>78</v>
      </c>
      <c r="N159" s="260" t="s">
        <v>50</v>
      </c>
      <c r="O159" s="42"/>
      <c r="P159" s="210">
        <f>O159*H159</f>
        <v>0</v>
      </c>
      <c r="Q159" s="210">
        <v>0</v>
      </c>
      <c r="R159" s="210">
        <f>Q159*H159</f>
        <v>0</v>
      </c>
      <c r="S159" s="210">
        <v>0</v>
      </c>
      <c r="T159" s="211">
        <f>S159*H159</f>
        <v>0</v>
      </c>
      <c r="AR159" s="23" t="s">
        <v>191</v>
      </c>
      <c r="AT159" s="23" t="s">
        <v>305</v>
      </c>
      <c r="AU159" s="23" t="s">
        <v>90</v>
      </c>
      <c r="AY159" s="23" t="s">
        <v>143</v>
      </c>
      <c r="BE159" s="212">
        <f>IF(N159="základní",J159,0)</f>
        <v>0</v>
      </c>
      <c r="BF159" s="212">
        <f>IF(N159="snížená",J159,0)</f>
        <v>0</v>
      </c>
      <c r="BG159" s="212">
        <f>IF(N159="zákl. přenesená",J159,0)</f>
        <v>0</v>
      </c>
      <c r="BH159" s="212">
        <f>IF(N159="sníž. přenesená",J159,0)</f>
        <v>0</v>
      </c>
      <c r="BI159" s="212">
        <f>IF(N159="nulová",J159,0)</f>
        <v>0</v>
      </c>
      <c r="BJ159" s="23" t="s">
        <v>88</v>
      </c>
      <c r="BK159" s="212">
        <f>ROUND(I159*H159,2)</f>
        <v>0</v>
      </c>
      <c r="BL159" s="23" t="s">
        <v>150</v>
      </c>
      <c r="BM159" s="23" t="s">
        <v>871</v>
      </c>
    </row>
    <row r="160" spans="2:65" s="1" customFormat="1" ht="16.5" customHeight="1">
      <c r="B160" s="41"/>
      <c r="C160" s="251" t="s">
        <v>423</v>
      </c>
      <c r="D160" s="251" t="s">
        <v>305</v>
      </c>
      <c r="E160" s="252" t="s">
        <v>872</v>
      </c>
      <c r="F160" s="253" t="s">
        <v>873</v>
      </c>
      <c r="G160" s="254" t="s">
        <v>504</v>
      </c>
      <c r="H160" s="255">
        <v>24</v>
      </c>
      <c r="I160" s="256"/>
      <c r="J160" s="257">
        <f>ROUND(I160*H160,2)</f>
        <v>0</v>
      </c>
      <c r="K160" s="253" t="s">
        <v>78</v>
      </c>
      <c r="L160" s="258"/>
      <c r="M160" s="259" t="s">
        <v>78</v>
      </c>
      <c r="N160" s="260" t="s">
        <v>50</v>
      </c>
      <c r="O160" s="42"/>
      <c r="P160" s="210">
        <f>O160*H160</f>
        <v>0</v>
      </c>
      <c r="Q160" s="210">
        <v>0</v>
      </c>
      <c r="R160" s="210">
        <f>Q160*H160</f>
        <v>0</v>
      </c>
      <c r="S160" s="210">
        <v>0</v>
      </c>
      <c r="T160" s="211">
        <f>S160*H160</f>
        <v>0</v>
      </c>
      <c r="AR160" s="23" t="s">
        <v>191</v>
      </c>
      <c r="AT160" s="23" t="s">
        <v>305</v>
      </c>
      <c r="AU160" s="23" t="s">
        <v>90</v>
      </c>
      <c r="AY160" s="23" t="s">
        <v>143</v>
      </c>
      <c r="BE160" s="212">
        <f>IF(N160="základní",J160,0)</f>
        <v>0</v>
      </c>
      <c r="BF160" s="212">
        <f>IF(N160="snížená",J160,0)</f>
        <v>0</v>
      </c>
      <c r="BG160" s="212">
        <f>IF(N160="zákl. přenesená",J160,0)</f>
        <v>0</v>
      </c>
      <c r="BH160" s="212">
        <f>IF(N160="sníž. přenesená",J160,0)</f>
        <v>0</v>
      </c>
      <c r="BI160" s="212">
        <f>IF(N160="nulová",J160,0)</f>
        <v>0</v>
      </c>
      <c r="BJ160" s="23" t="s">
        <v>88</v>
      </c>
      <c r="BK160" s="212">
        <f>ROUND(I160*H160,2)</f>
        <v>0</v>
      </c>
      <c r="BL160" s="23" t="s">
        <v>150</v>
      </c>
      <c r="BM160" s="23" t="s">
        <v>874</v>
      </c>
    </row>
    <row r="161" spans="2:65" s="1" customFormat="1" ht="16.5" customHeight="1">
      <c r="B161" s="41"/>
      <c r="C161" s="251" t="s">
        <v>430</v>
      </c>
      <c r="D161" s="251" t="s">
        <v>305</v>
      </c>
      <c r="E161" s="252" t="s">
        <v>875</v>
      </c>
      <c r="F161" s="253" t="s">
        <v>876</v>
      </c>
      <c r="G161" s="254" t="s">
        <v>504</v>
      </c>
      <c r="H161" s="255">
        <v>24</v>
      </c>
      <c r="I161" s="256"/>
      <c r="J161" s="257">
        <f>ROUND(I161*H161,2)</f>
        <v>0</v>
      </c>
      <c r="K161" s="253" t="s">
        <v>78</v>
      </c>
      <c r="L161" s="258"/>
      <c r="M161" s="259" t="s">
        <v>78</v>
      </c>
      <c r="N161" s="260" t="s">
        <v>50</v>
      </c>
      <c r="O161" s="42"/>
      <c r="P161" s="210">
        <f>O161*H161</f>
        <v>0</v>
      </c>
      <c r="Q161" s="210">
        <v>0</v>
      </c>
      <c r="R161" s="210">
        <f>Q161*H161</f>
        <v>0</v>
      </c>
      <c r="S161" s="210">
        <v>0</v>
      </c>
      <c r="T161" s="211">
        <f>S161*H161</f>
        <v>0</v>
      </c>
      <c r="AR161" s="23" t="s">
        <v>191</v>
      </c>
      <c r="AT161" s="23" t="s">
        <v>305</v>
      </c>
      <c r="AU161" s="23" t="s">
        <v>90</v>
      </c>
      <c r="AY161" s="23" t="s">
        <v>143</v>
      </c>
      <c r="BE161" s="212">
        <f>IF(N161="základní",J161,0)</f>
        <v>0</v>
      </c>
      <c r="BF161" s="212">
        <f>IF(N161="snížená",J161,0)</f>
        <v>0</v>
      </c>
      <c r="BG161" s="212">
        <f>IF(N161="zákl. přenesená",J161,0)</f>
        <v>0</v>
      </c>
      <c r="BH161" s="212">
        <f>IF(N161="sníž. přenesená",J161,0)</f>
        <v>0</v>
      </c>
      <c r="BI161" s="212">
        <f>IF(N161="nulová",J161,0)</f>
        <v>0</v>
      </c>
      <c r="BJ161" s="23" t="s">
        <v>88</v>
      </c>
      <c r="BK161" s="212">
        <f>ROUND(I161*H161,2)</f>
        <v>0</v>
      </c>
      <c r="BL161" s="23" t="s">
        <v>150</v>
      </c>
      <c r="BM161" s="23" t="s">
        <v>877</v>
      </c>
    </row>
    <row r="162" spans="2:65" s="1" customFormat="1" ht="25.5" customHeight="1">
      <c r="B162" s="41"/>
      <c r="C162" s="201" t="s">
        <v>437</v>
      </c>
      <c r="D162" s="201" t="s">
        <v>145</v>
      </c>
      <c r="E162" s="202" t="s">
        <v>878</v>
      </c>
      <c r="F162" s="203" t="s">
        <v>879</v>
      </c>
      <c r="G162" s="204" t="s">
        <v>504</v>
      </c>
      <c r="H162" s="205">
        <v>8</v>
      </c>
      <c r="I162" s="206"/>
      <c r="J162" s="207">
        <f>ROUND(I162*H162,2)</f>
        <v>0</v>
      </c>
      <c r="K162" s="203" t="s">
        <v>149</v>
      </c>
      <c r="L162" s="61"/>
      <c r="M162" s="208" t="s">
        <v>78</v>
      </c>
      <c r="N162" s="209" t="s">
        <v>50</v>
      </c>
      <c r="O162" s="42"/>
      <c r="P162" s="210">
        <f>O162*H162</f>
        <v>0</v>
      </c>
      <c r="Q162" s="210">
        <v>0</v>
      </c>
      <c r="R162" s="210">
        <f>Q162*H162</f>
        <v>0</v>
      </c>
      <c r="S162" s="210">
        <v>0</v>
      </c>
      <c r="T162" s="211">
        <f>S162*H162</f>
        <v>0</v>
      </c>
      <c r="AR162" s="23" t="s">
        <v>150</v>
      </c>
      <c r="AT162" s="23" t="s">
        <v>145</v>
      </c>
      <c r="AU162" s="23" t="s">
        <v>90</v>
      </c>
      <c r="AY162" s="23" t="s">
        <v>143</v>
      </c>
      <c r="BE162" s="212">
        <f>IF(N162="základní",J162,0)</f>
        <v>0</v>
      </c>
      <c r="BF162" s="212">
        <f>IF(N162="snížená",J162,0)</f>
        <v>0</v>
      </c>
      <c r="BG162" s="212">
        <f>IF(N162="zákl. přenesená",J162,0)</f>
        <v>0</v>
      </c>
      <c r="BH162" s="212">
        <f>IF(N162="sníž. přenesená",J162,0)</f>
        <v>0</v>
      </c>
      <c r="BI162" s="212">
        <f>IF(N162="nulová",J162,0)</f>
        <v>0</v>
      </c>
      <c r="BJ162" s="23" t="s">
        <v>88</v>
      </c>
      <c r="BK162" s="212">
        <f>ROUND(I162*H162,2)</f>
        <v>0</v>
      </c>
      <c r="BL162" s="23" t="s">
        <v>150</v>
      </c>
      <c r="BM162" s="23" t="s">
        <v>880</v>
      </c>
    </row>
    <row r="163" spans="2:65" s="1" customFormat="1" ht="81">
      <c r="B163" s="41"/>
      <c r="C163" s="63"/>
      <c r="D163" s="213" t="s">
        <v>152</v>
      </c>
      <c r="E163" s="63"/>
      <c r="F163" s="214" t="s">
        <v>881</v>
      </c>
      <c r="G163" s="63"/>
      <c r="H163" s="63"/>
      <c r="I163" s="172"/>
      <c r="J163" s="63"/>
      <c r="K163" s="63"/>
      <c r="L163" s="61"/>
      <c r="M163" s="215"/>
      <c r="N163" s="42"/>
      <c r="O163" s="42"/>
      <c r="P163" s="42"/>
      <c r="Q163" s="42"/>
      <c r="R163" s="42"/>
      <c r="S163" s="42"/>
      <c r="T163" s="78"/>
      <c r="AT163" s="23" t="s">
        <v>152</v>
      </c>
      <c r="AU163" s="23" t="s">
        <v>90</v>
      </c>
    </row>
    <row r="164" spans="2:65" s="1" customFormat="1" ht="16.5" customHeight="1">
      <c r="B164" s="41"/>
      <c r="C164" s="251" t="s">
        <v>442</v>
      </c>
      <c r="D164" s="251" t="s">
        <v>305</v>
      </c>
      <c r="E164" s="252" t="s">
        <v>882</v>
      </c>
      <c r="F164" s="253" t="s">
        <v>883</v>
      </c>
      <c r="G164" s="254" t="s">
        <v>162</v>
      </c>
      <c r="H164" s="255">
        <v>0.8</v>
      </c>
      <c r="I164" s="256"/>
      <c r="J164" s="257">
        <f>ROUND(I164*H164,2)</f>
        <v>0</v>
      </c>
      <c r="K164" s="253" t="s">
        <v>78</v>
      </c>
      <c r="L164" s="258"/>
      <c r="M164" s="259" t="s">
        <v>78</v>
      </c>
      <c r="N164" s="260" t="s">
        <v>50</v>
      </c>
      <c r="O164" s="42"/>
      <c r="P164" s="210">
        <f>O164*H164</f>
        <v>0</v>
      </c>
      <c r="Q164" s="210">
        <v>0</v>
      </c>
      <c r="R164" s="210">
        <f>Q164*H164</f>
        <v>0</v>
      </c>
      <c r="S164" s="210">
        <v>0</v>
      </c>
      <c r="T164" s="211">
        <f>S164*H164</f>
        <v>0</v>
      </c>
      <c r="AR164" s="23" t="s">
        <v>191</v>
      </c>
      <c r="AT164" s="23" t="s">
        <v>305</v>
      </c>
      <c r="AU164" s="23" t="s">
        <v>90</v>
      </c>
      <c r="AY164" s="23" t="s">
        <v>143</v>
      </c>
      <c r="BE164" s="212">
        <f>IF(N164="základní",J164,0)</f>
        <v>0</v>
      </c>
      <c r="BF164" s="212">
        <f>IF(N164="snížená",J164,0)</f>
        <v>0</v>
      </c>
      <c r="BG164" s="212">
        <f>IF(N164="zákl. přenesená",J164,0)</f>
        <v>0</v>
      </c>
      <c r="BH164" s="212">
        <f>IF(N164="sníž. přenesená",J164,0)</f>
        <v>0</v>
      </c>
      <c r="BI164" s="212">
        <f>IF(N164="nulová",J164,0)</f>
        <v>0</v>
      </c>
      <c r="BJ164" s="23" t="s">
        <v>88</v>
      </c>
      <c r="BK164" s="212">
        <f>ROUND(I164*H164,2)</f>
        <v>0</v>
      </c>
      <c r="BL164" s="23" t="s">
        <v>150</v>
      </c>
      <c r="BM164" s="23" t="s">
        <v>884</v>
      </c>
    </row>
    <row r="165" spans="2:65" s="1" customFormat="1" ht="25.5" customHeight="1">
      <c r="B165" s="41"/>
      <c r="C165" s="201" t="s">
        <v>451</v>
      </c>
      <c r="D165" s="201" t="s">
        <v>145</v>
      </c>
      <c r="E165" s="202" t="s">
        <v>885</v>
      </c>
      <c r="F165" s="203" t="s">
        <v>886</v>
      </c>
      <c r="G165" s="204" t="s">
        <v>504</v>
      </c>
      <c r="H165" s="205">
        <v>8</v>
      </c>
      <c r="I165" s="206"/>
      <c r="J165" s="207">
        <f>ROUND(I165*H165,2)</f>
        <v>0</v>
      </c>
      <c r="K165" s="203" t="s">
        <v>149</v>
      </c>
      <c r="L165" s="61"/>
      <c r="M165" s="208" t="s">
        <v>78</v>
      </c>
      <c r="N165" s="209" t="s">
        <v>50</v>
      </c>
      <c r="O165" s="42"/>
      <c r="P165" s="210">
        <f>O165*H165</f>
        <v>0</v>
      </c>
      <c r="Q165" s="210">
        <v>0</v>
      </c>
      <c r="R165" s="210">
        <f>Q165*H165</f>
        <v>0</v>
      </c>
      <c r="S165" s="210">
        <v>0</v>
      </c>
      <c r="T165" s="211">
        <f>S165*H165</f>
        <v>0</v>
      </c>
      <c r="AR165" s="23" t="s">
        <v>150</v>
      </c>
      <c r="AT165" s="23" t="s">
        <v>145</v>
      </c>
      <c r="AU165" s="23" t="s">
        <v>90</v>
      </c>
      <c r="AY165" s="23" t="s">
        <v>143</v>
      </c>
      <c r="BE165" s="212">
        <f>IF(N165="základní",J165,0)</f>
        <v>0</v>
      </c>
      <c r="BF165" s="212">
        <f>IF(N165="snížená",J165,0)</f>
        <v>0</v>
      </c>
      <c r="BG165" s="212">
        <f>IF(N165="zákl. přenesená",J165,0)</f>
        <v>0</v>
      </c>
      <c r="BH165" s="212">
        <f>IF(N165="sníž. přenesená",J165,0)</f>
        <v>0</v>
      </c>
      <c r="BI165" s="212">
        <f>IF(N165="nulová",J165,0)</f>
        <v>0</v>
      </c>
      <c r="BJ165" s="23" t="s">
        <v>88</v>
      </c>
      <c r="BK165" s="212">
        <f>ROUND(I165*H165,2)</f>
        <v>0</v>
      </c>
      <c r="BL165" s="23" t="s">
        <v>150</v>
      </c>
      <c r="BM165" s="23" t="s">
        <v>887</v>
      </c>
    </row>
    <row r="166" spans="2:65" s="1" customFormat="1" ht="135">
      <c r="B166" s="41"/>
      <c r="C166" s="63"/>
      <c r="D166" s="213" t="s">
        <v>152</v>
      </c>
      <c r="E166" s="63"/>
      <c r="F166" s="214" t="s">
        <v>888</v>
      </c>
      <c r="G166" s="63"/>
      <c r="H166" s="63"/>
      <c r="I166" s="172"/>
      <c r="J166" s="63"/>
      <c r="K166" s="63"/>
      <c r="L166" s="61"/>
      <c r="M166" s="215"/>
      <c r="N166" s="42"/>
      <c r="O166" s="42"/>
      <c r="P166" s="42"/>
      <c r="Q166" s="42"/>
      <c r="R166" s="42"/>
      <c r="S166" s="42"/>
      <c r="T166" s="78"/>
      <c r="AT166" s="23" t="s">
        <v>152</v>
      </c>
      <c r="AU166" s="23" t="s">
        <v>90</v>
      </c>
    </row>
    <row r="167" spans="2:65" s="1" customFormat="1" ht="25.5" customHeight="1">
      <c r="B167" s="41"/>
      <c r="C167" s="201" t="s">
        <v>460</v>
      </c>
      <c r="D167" s="201" t="s">
        <v>145</v>
      </c>
      <c r="E167" s="202" t="s">
        <v>889</v>
      </c>
      <c r="F167" s="203" t="s">
        <v>890</v>
      </c>
      <c r="G167" s="204" t="s">
        <v>148</v>
      </c>
      <c r="H167" s="205">
        <v>8</v>
      </c>
      <c r="I167" s="206"/>
      <c r="J167" s="207">
        <f>ROUND(I167*H167,2)</f>
        <v>0</v>
      </c>
      <c r="K167" s="203" t="s">
        <v>149</v>
      </c>
      <c r="L167" s="61"/>
      <c r="M167" s="208" t="s">
        <v>78</v>
      </c>
      <c r="N167" s="209" t="s">
        <v>50</v>
      </c>
      <c r="O167" s="42"/>
      <c r="P167" s="210">
        <f>O167*H167</f>
        <v>0</v>
      </c>
      <c r="Q167" s="210">
        <v>3.0000000000000001E-5</v>
      </c>
      <c r="R167" s="210">
        <f>Q167*H167</f>
        <v>2.4000000000000001E-4</v>
      </c>
      <c r="S167" s="210">
        <v>0</v>
      </c>
      <c r="T167" s="211">
        <f>S167*H167</f>
        <v>0</v>
      </c>
      <c r="AR167" s="23" t="s">
        <v>150</v>
      </c>
      <c r="AT167" s="23" t="s">
        <v>145</v>
      </c>
      <c r="AU167" s="23" t="s">
        <v>90</v>
      </c>
      <c r="AY167" s="23" t="s">
        <v>143</v>
      </c>
      <c r="BE167" s="212">
        <f>IF(N167="základní",J167,0)</f>
        <v>0</v>
      </c>
      <c r="BF167" s="212">
        <f>IF(N167="snížená",J167,0)</f>
        <v>0</v>
      </c>
      <c r="BG167" s="212">
        <f>IF(N167="zákl. přenesená",J167,0)</f>
        <v>0</v>
      </c>
      <c r="BH167" s="212">
        <f>IF(N167="sníž. přenesená",J167,0)</f>
        <v>0</v>
      </c>
      <c r="BI167" s="212">
        <f>IF(N167="nulová",J167,0)</f>
        <v>0</v>
      </c>
      <c r="BJ167" s="23" t="s">
        <v>88</v>
      </c>
      <c r="BK167" s="212">
        <f>ROUND(I167*H167,2)</f>
        <v>0</v>
      </c>
      <c r="BL167" s="23" t="s">
        <v>150</v>
      </c>
      <c r="BM167" s="23" t="s">
        <v>891</v>
      </c>
    </row>
    <row r="168" spans="2:65" s="1" customFormat="1" ht="27">
      <c r="B168" s="41"/>
      <c r="C168" s="63"/>
      <c r="D168" s="213" t="s">
        <v>152</v>
      </c>
      <c r="E168" s="63"/>
      <c r="F168" s="214" t="s">
        <v>892</v>
      </c>
      <c r="G168" s="63"/>
      <c r="H168" s="63"/>
      <c r="I168" s="172"/>
      <c r="J168" s="63"/>
      <c r="K168" s="63"/>
      <c r="L168" s="61"/>
      <c r="M168" s="215"/>
      <c r="N168" s="42"/>
      <c r="O168" s="42"/>
      <c r="P168" s="42"/>
      <c r="Q168" s="42"/>
      <c r="R168" s="42"/>
      <c r="S168" s="42"/>
      <c r="T168" s="78"/>
      <c r="AT168" s="23" t="s">
        <v>152</v>
      </c>
      <c r="AU168" s="23" t="s">
        <v>90</v>
      </c>
    </row>
    <row r="169" spans="2:65" s="1" customFormat="1" ht="16.5" customHeight="1">
      <c r="B169" s="41"/>
      <c r="C169" s="251" t="s">
        <v>465</v>
      </c>
      <c r="D169" s="251" t="s">
        <v>305</v>
      </c>
      <c r="E169" s="252" t="s">
        <v>893</v>
      </c>
      <c r="F169" s="253" t="s">
        <v>894</v>
      </c>
      <c r="G169" s="254" t="s">
        <v>148</v>
      </c>
      <c r="H169" s="255">
        <v>8</v>
      </c>
      <c r="I169" s="256"/>
      <c r="J169" s="257">
        <f>ROUND(I169*H169,2)</f>
        <v>0</v>
      </c>
      <c r="K169" s="253" t="s">
        <v>78</v>
      </c>
      <c r="L169" s="258"/>
      <c r="M169" s="259" t="s">
        <v>78</v>
      </c>
      <c r="N169" s="260" t="s">
        <v>50</v>
      </c>
      <c r="O169" s="42"/>
      <c r="P169" s="210">
        <f>O169*H169</f>
        <v>0</v>
      </c>
      <c r="Q169" s="210">
        <v>0</v>
      </c>
      <c r="R169" s="210">
        <f>Q169*H169</f>
        <v>0</v>
      </c>
      <c r="S169" s="210">
        <v>0</v>
      </c>
      <c r="T169" s="211">
        <f>S169*H169</f>
        <v>0</v>
      </c>
      <c r="AR169" s="23" t="s">
        <v>191</v>
      </c>
      <c r="AT169" s="23" t="s">
        <v>305</v>
      </c>
      <c r="AU169" s="23" t="s">
        <v>90</v>
      </c>
      <c r="AY169" s="23" t="s">
        <v>143</v>
      </c>
      <c r="BE169" s="212">
        <f>IF(N169="základní",J169,0)</f>
        <v>0</v>
      </c>
      <c r="BF169" s="212">
        <f>IF(N169="snížená",J169,0)</f>
        <v>0</v>
      </c>
      <c r="BG169" s="212">
        <f>IF(N169="zákl. přenesená",J169,0)</f>
        <v>0</v>
      </c>
      <c r="BH169" s="212">
        <f>IF(N169="sníž. přenesená",J169,0)</f>
        <v>0</v>
      </c>
      <c r="BI169" s="212">
        <f>IF(N169="nulová",J169,0)</f>
        <v>0</v>
      </c>
      <c r="BJ169" s="23" t="s">
        <v>88</v>
      </c>
      <c r="BK169" s="212">
        <f>ROUND(I169*H169,2)</f>
        <v>0</v>
      </c>
      <c r="BL169" s="23" t="s">
        <v>150</v>
      </c>
      <c r="BM169" s="23" t="s">
        <v>895</v>
      </c>
    </row>
    <row r="170" spans="2:65" s="1" customFormat="1" ht="25.5" customHeight="1">
      <c r="B170" s="41"/>
      <c r="C170" s="201" t="s">
        <v>471</v>
      </c>
      <c r="D170" s="201" t="s">
        <v>145</v>
      </c>
      <c r="E170" s="202" t="s">
        <v>896</v>
      </c>
      <c r="F170" s="203" t="s">
        <v>897</v>
      </c>
      <c r="G170" s="204" t="s">
        <v>504</v>
      </c>
      <c r="H170" s="205">
        <v>8</v>
      </c>
      <c r="I170" s="206"/>
      <c r="J170" s="207">
        <f>ROUND(I170*H170,2)</f>
        <v>0</v>
      </c>
      <c r="K170" s="203" t="s">
        <v>149</v>
      </c>
      <c r="L170" s="61"/>
      <c r="M170" s="208" t="s">
        <v>78</v>
      </c>
      <c r="N170" s="209" t="s">
        <v>50</v>
      </c>
      <c r="O170" s="42"/>
      <c r="P170" s="210">
        <f>O170*H170</f>
        <v>0</v>
      </c>
      <c r="Q170" s="210">
        <v>1.2800000000000001E-3</v>
      </c>
      <c r="R170" s="210">
        <f>Q170*H170</f>
        <v>1.0240000000000001E-2</v>
      </c>
      <c r="S170" s="210">
        <v>0</v>
      </c>
      <c r="T170" s="211">
        <f>S170*H170</f>
        <v>0</v>
      </c>
      <c r="AR170" s="23" t="s">
        <v>150</v>
      </c>
      <c r="AT170" s="23" t="s">
        <v>145</v>
      </c>
      <c r="AU170" s="23" t="s">
        <v>90</v>
      </c>
      <c r="AY170" s="23" t="s">
        <v>143</v>
      </c>
      <c r="BE170" s="212">
        <f>IF(N170="základní",J170,0)</f>
        <v>0</v>
      </c>
      <c r="BF170" s="212">
        <f>IF(N170="snížená",J170,0)</f>
        <v>0</v>
      </c>
      <c r="BG170" s="212">
        <f>IF(N170="zákl. přenesená",J170,0)</f>
        <v>0</v>
      </c>
      <c r="BH170" s="212">
        <f>IF(N170="sníž. přenesená",J170,0)</f>
        <v>0</v>
      </c>
      <c r="BI170" s="212">
        <f>IF(N170="nulová",J170,0)</f>
        <v>0</v>
      </c>
      <c r="BJ170" s="23" t="s">
        <v>88</v>
      </c>
      <c r="BK170" s="212">
        <f>ROUND(I170*H170,2)</f>
        <v>0</v>
      </c>
      <c r="BL170" s="23" t="s">
        <v>150</v>
      </c>
      <c r="BM170" s="23" t="s">
        <v>898</v>
      </c>
    </row>
    <row r="171" spans="2:65" s="1" customFormat="1" ht="108">
      <c r="B171" s="41"/>
      <c r="C171" s="63"/>
      <c r="D171" s="213" t="s">
        <v>152</v>
      </c>
      <c r="E171" s="63"/>
      <c r="F171" s="214" t="s">
        <v>899</v>
      </c>
      <c r="G171" s="63"/>
      <c r="H171" s="63"/>
      <c r="I171" s="172"/>
      <c r="J171" s="63"/>
      <c r="K171" s="63"/>
      <c r="L171" s="61"/>
      <c r="M171" s="215"/>
      <c r="N171" s="42"/>
      <c r="O171" s="42"/>
      <c r="P171" s="42"/>
      <c r="Q171" s="42"/>
      <c r="R171" s="42"/>
      <c r="S171" s="42"/>
      <c r="T171" s="78"/>
      <c r="AT171" s="23" t="s">
        <v>152</v>
      </c>
      <c r="AU171" s="23" t="s">
        <v>90</v>
      </c>
    </row>
    <row r="172" spans="2:65" s="1" customFormat="1" ht="25.5" customHeight="1">
      <c r="B172" s="41"/>
      <c r="C172" s="201" t="s">
        <v>477</v>
      </c>
      <c r="D172" s="201" t="s">
        <v>145</v>
      </c>
      <c r="E172" s="202" t="s">
        <v>900</v>
      </c>
      <c r="F172" s="203" t="s">
        <v>901</v>
      </c>
      <c r="G172" s="204" t="s">
        <v>504</v>
      </c>
      <c r="H172" s="205">
        <v>8</v>
      </c>
      <c r="I172" s="206"/>
      <c r="J172" s="207">
        <f>ROUND(I172*H172,2)</f>
        <v>0</v>
      </c>
      <c r="K172" s="203" t="s">
        <v>149</v>
      </c>
      <c r="L172" s="61"/>
      <c r="M172" s="208" t="s">
        <v>78</v>
      </c>
      <c r="N172" s="209" t="s">
        <v>50</v>
      </c>
      <c r="O172" s="42"/>
      <c r="P172" s="210">
        <f>O172*H172</f>
        <v>0</v>
      </c>
      <c r="Q172" s="210">
        <v>0</v>
      </c>
      <c r="R172" s="210">
        <f>Q172*H172</f>
        <v>0</v>
      </c>
      <c r="S172" s="210">
        <v>0</v>
      </c>
      <c r="T172" s="211">
        <f>S172*H172</f>
        <v>0</v>
      </c>
      <c r="AR172" s="23" t="s">
        <v>150</v>
      </c>
      <c r="AT172" s="23" t="s">
        <v>145</v>
      </c>
      <c r="AU172" s="23" t="s">
        <v>90</v>
      </c>
      <c r="AY172" s="23" t="s">
        <v>143</v>
      </c>
      <c r="BE172" s="212">
        <f>IF(N172="základní",J172,0)</f>
        <v>0</v>
      </c>
      <c r="BF172" s="212">
        <f>IF(N172="snížená",J172,0)</f>
        <v>0</v>
      </c>
      <c r="BG172" s="212">
        <f>IF(N172="zákl. přenesená",J172,0)</f>
        <v>0</v>
      </c>
      <c r="BH172" s="212">
        <f>IF(N172="sníž. přenesená",J172,0)</f>
        <v>0</v>
      </c>
      <c r="BI172" s="212">
        <f>IF(N172="nulová",J172,0)</f>
        <v>0</v>
      </c>
      <c r="BJ172" s="23" t="s">
        <v>88</v>
      </c>
      <c r="BK172" s="212">
        <f>ROUND(I172*H172,2)</f>
        <v>0</v>
      </c>
      <c r="BL172" s="23" t="s">
        <v>150</v>
      </c>
      <c r="BM172" s="23" t="s">
        <v>902</v>
      </c>
    </row>
    <row r="173" spans="2:65" s="1" customFormat="1" ht="148.5">
      <c r="B173" s="41"/>
      <c r="C173" s="63"/>
      <c r="D173" s="213" t="s">
        <v>152</v>
      </c>
      <c r="E173" s="63"/>
      <c r="F173" s="214" t="s">
        <v>903</v>
      </c>
      <c r="G173" s="63"/>
      <c r="H173" s="63"/>
      <c r="I173" s="172"/>
      <c r="J173" s="63"/>
      <c r="K173" s="63"/>
      <c r="L173" s="61"/>
      <c r="M173" s="215"/>
      <c r="N173" s="42"/>
      <c r="O173" s="42"/>
      <c r="P173" s="42"/>
      <c r="Q173" s="42"/>
      <c r="R173" s="42"/>
      <c r="S173" s="42"/>
      <c r="T173" s="78"/>
      <c r="AT173" s="23" t="s">
        <v>152</v>
      </c>
      <c r="AU173" s="23" t="s">
        <v>90</v>
      </c>
    </row>
    <row r="174" spans="2:65" s="1" customFormat="1" ht="25.5" customHeight="1">
      <c r="B174" s="41"/>
      <c r="C174" s="201" t="s">
        <v>483</v>
      </c>
      <c r="D174" s="201" t="s">
        <v>145</v>
      </c>
      <c r="E174" s="202" t="s">
        <v>904</v>
      </c>
      <c r="F174" s="203" t="s">
        <v>905</v>
      </c>
      <c r="G174" s="204" t="s">
        <v>181</v>
      </c>
      <c r="H174" s="205">
        <v>2E-3</v>
      </c>
      <c r="I174" s="206"/>
      <c r="J174" s="207">
        <f>ROUND(I174*H174,2)</f>
        <v>0</v>
      </c>
      <c r="K174" s="203" t="s">
        <v>149</v>
      </c>
      <c r="L174" s="61"/>
      <c r="M174" s="208" t="s">
        <v>78</v>
      </c>
      <c r="N174" s="209" t="s">
        <v>50</v>
      </c>
      <c r="O174" s="42"/>
      <c r="P174" s="210">
        <f>O174*H174</f>
        <v>0</v>
      </c>
      <c r="Q174" s="210">
        <v>0</v>
      </c>
      <c r="R174" s="210">
        <f>Q174*H174</f>
        <v>0</v>
      </c>
      <c r="S174" s="210">
        <v>0</v>
      </c>
      <c r="T174" s="211">
        <f>S174*H174</f>
        <v>0</v>
      </c>
      <c r="AR174" s="23" t="s">
        <v>150</v>
      </c>
      <c r="AT174" s="23" t="s">
        <v>145</v>
      </c>
      <c r="AU174" s="23" t="s">
        <v>90</v>
      </c>
      <c r="AY174" s="23" t="s">
        <v>143</v>
      </c>
      <c r="BE174" s="212">
        <f>IF(N174="základní",J174,0)</f>
        <v>0</v>
      </c>
      <c r="BF174" s="212">
        <f>IF(N174="snížená",J174,0)</f>
        <v>0</v>
      </c>
      <c r="BG174" s="212">
        <f>IF(N174="zákl. přenesená",J174,0)</f>
        <v>0</v>
      </c>
      <c r="BH174" s="212">
        <f>IF(N174="sníž. přenesená",J174,0)</f>
        <v>0</v>
      </c>
      <c r="BI174" s="212">
        <f>IF(N174="nulová",J174,0)</f>
        <v>0</v>
      </c>
      <c r="BJ174" s="23" t="s">
        <v>88</v>
      </c>
      <c r="BK174" s="212">
        <f>ROUND(I174*H174,2)</f>
        <v>0</v>
      </c>
      <c r="BL174" s="23" t="s">
        <v>150</v>
      </c>
      <c r="BM174" s="23" t="s">
        <v>906</v>
      </c>
    </row>
    <row r="175" spans="2:65" s="1" customFormat="1" ht="54">
      <c r="B175" s="41"/>
      <c r="C175" s="63"/>
      <c r="D175" s="213" t="s">
        <v>152</v>
      </c>
      <c r="E175" s="63"/>
      <c r="F175" s="214" t="s">
        <v>907</v>
      </c>
      <c r="G175" s="63"/>
      <c r="H175" s="63"/>
      <c r="I175" s="172"/>
      <c r="J175" s="63"/>
      <c r="K175" s="63"/>
      <c r="L175" s="61"/>
      <c r="M175" s="215"/>
      <c r="N175" s="42"/>
      <c r="O175" s="42"/>
      <c r="P175" s="42"/>
      <c r="Q175" s="42"/>
      <c r="R175" s="42"/>
      <c r="S175" s="42"/>
      <c r="T175" s="78"/>
      <c r="AT175" s="23" t="s">
        <v>152</v>
      </c>
      <c r="AU175" s="23" t="s">
        <v>90</v>
      </c>
    </row>
    <row r="176" spans="2:65" s="12" customFormat="1" ht="13.5">
      <c r="B176" s="216"/>
      <c r="C176" s="217"/>
      <c r="D176" s="213" t="s">
        <v>154</v>
      </c>
      <c r="E176" s="218" t="s">
        <v>78</v>
      </c>
      <c r="F176" s="219" t="s">
        <v>14</v>
      </c>
      <c r="G176" s="217"/>
      <c r="H176" s="220">
        <v>1E-3</v>
      </c>
      <c r="I176" s="221"/>
      <c r="J176" s="217"/>
      <c r="K176" s="217"/>
      <c r="L176" s="222"/>
      <c r="M176" s="223"/>
      <c r="N176" s="224"/>
      <c r="O176" s="224"/>
      <c r="P176" s="224"/>
      <c r="Q176" s="224"/>
      <c r="R176" s="224"/>
      <c r="S176" s="224"/>
      <c r="T176" s="225"/>
      <c r="AT176" s="226" t="s">
        <v>154</v>
      </c>
      <c r="AU176" s="226" t="s">
        <v>90</v>
      </c>
      <c r="AV176" s="12" t="s">
        <v>90</v>
      </c>
      <c r="AW176" s="12" t="s">
        <v>42</v>
      </c>
      <c r="AX176" s="12" t="s">
        <v>80</v>
      </c>
      <c r="AY176" s="226" t="s">
        <v>143</v>
      </c>
    </row>
    <row r="177" spans="2:65" s="12" customFormat="1" ht="13.5">
      <c r="B177" s="216"/>
      <c r="C177" s="217"/>
      <c r="D177" s="213" t="s">
        <v>154</v>
      </c>
      <c r="E177" s="218" t="s">
        <v>78</v>
      </c>
      <c r="F177" s="219" t="s">
        <v>14</v>
      </c>
      <c r="G177" s="217"/>
      <c r="H177" s="220">
        <v>1E-3</v>
      </c>
      <c r="I177" s="221"/>
      <c r="J177" s="217"/>
      <c r="K177" s="217"/>
      <c r="L177" s="222"/>
      <c r="M177" s="223"/>
      <c r="N177" s="224"/>
      <c r="O177" s="224"/>
      <c r="P177" s="224"/>
      <c r="Q177" s="224"/>
      <c r="R177" s="224"/>
      <c r="S177" s="224"/>
      <c r="T177" s="225"/>
      <c r="AT177" s="226" t="s">
        <v>154</v>
      </c>
      <c r="AU177" s="226" t="s">
        <v>90</v>
      </c>
      <c r="AV177" s="12" t="s">
        <v>90</v>
      </c>
      <c r="AW177" s="12" t="s">
        <v>42</v>
      </c>
      <c r="AX177" s="12" t="s">
        <v>80</v>
      </c>
      <c r="AY177" s="226" t="s">
        <v>143</v>
      </c>
    </row>
    <row r="178" spans="2:65" s="14" customFormat="1" ht="13.5">
      <c r="B178" s="240"/>
      <c r="C178" s="241"/>
      <c r="D178" s="213" t="s">
        <v>154</v>
      </c>
      <c r="E178" s="242" t="s">
        <v>78</v>
      </c>
      <c r="F178" s="243" t="s">
        <v>289</v>
      </c>
      <c r="G178" s="241"/>
      <c r="H178" s="244">
        <v>2E-3</v>
      </c>
      <c r="I178" s="245"/>
      <c r="J178" s="241"/>
      <c r="K178" s="241"/>
      <c r="L178" s="246"/>
      <c r="M178" s="247"/>
      <c r="N178" s="248"/>
      <c r="O178" s="248"/>
      <c r="P178" s="248"/>
      <c r="Q178" s="248"/>
      <c r="R178" s="248"/>
      <c r="S178" s="248"/>
      <c r="T178" s="249"/>
      <c r="AT178" s="250" t="s">
        <v>154</v>
      </c>
      <c r="AU178" s="250" t="s">
        <v>90</v>
      </c>
      <c r="AV178" s="14" t="s">
        <v>150</v>
      </c>
      <c r="AW178" s="14" t="s">
        <v>42</v>
      </c>
      <c r="AX178" s="14" t="s">
        <v>88</v>
      </c>
      <c r="AY178" s="250" t="s">
        <v>143</v>
      </c>
    </row>
    <row r="179" spans="2:65" s="1" customFormat="1" ht="25.5" customHeight="1">
      <c r="B179" s="41"/>
      <c r="C179" s="251" t="s">
        <v>489</v>
      </c>
      <c r="D179" s="251" t="s">
        <v>305</v>
      </c>
      <c r="E179" s="252" t="s">
        <v>908</v>
      </c>
      <c r="F179" s="253" t="s">
        <v>909</v>
      </c>
      <c r="G179" s="254" t="s">
        <v>504</v>
      </c>
      <c r="H179" s="255">
        <v>40</v>
      </c>
      <c r="I179" s="256"/>
      <c r="J179" s="257">
        <f>ROUND(I179*H179,2)</f>
        <v>0</v>
      </c>
      <c r="K179" s="253" t="s">
        <v>78</v>
      </c>
      <c r="L179" s="258"/>
      <c r="M179" s="259" t="s">
        <v>78</v>
      </c>
      <c r="N179" s="260" t="s">
        <v>50</v>
      </c>
      <c r="O179" s="42"/>
      <c r="P179" s="210">
        <f>O179*H179</f>
        <v>0</v>
      </c>
      <c r="Q179" s="210">
        <v>0</v>
      </c>
      <c r="R179" s="210">
        <f>Q179*H179</f>
        <v>0</v>
      </c>
      <c r="S179" s="210">
        <v>0</v>
      </c>
      <c r="T179" s="211">
        <f>S179*H179</f>
        <v>0</v>
      </c>
      <c r="AR179" s="23" t="s">
        <v>191</v>
      </c>
      <c r="AT179" s="23" t="s">
        <v>305</v>
      </c>
      <c r="AU179" s="23" t="s">
        <v>90</v>
      </c>
      <c r="AY179" s="23" t="s">
        <v>143</v>
      </c>
      <c r="BE179" s="212">
        <f>IF(N179="základní",J179,0)</f>
        <v>0</v>
      </c>
      <c r="BF179" s="212">
        <f>IF(N179="snížená",J179,0)</f>
        <v>0</v>
      </c>
      <c r="BG179" s="212">
        <f>IF(N179="zákl. přenesená",J179,0)</f>
        <v>0</v>
      </c>
      <c r="BH179" s="212">
        <f>IF(N179="sníž. přenesená",J179,0)</f>
        <v>0</v>
      </c>
      <c r="BI179" s="212">
        <f>IF(N179="nulová",J179,0)</f>
        <v>0</v>
      </c>
      <c r="BJ179" s="23" t="s">
        <v>88</v>
      </c>
      <c r="BK179" s="212">
        <f>ROUND(I179*H179,2)</f>
        <v>0</v>
      </c>
      <c r="BL179" s="23" t="s">
        <v>150</v>
      </c>
      <c r="BM179" s="23" t="s">
        <v>910</v>
      </c>
    </row>
    <row r="180" spans="2:65" s="1" customFormat="1" ht="25.5" customHeight="1">
      <c r="B180" s="41"/>
      <c r="C180" s="251" t="s">
        <v>495</v>
      </c>
      <c r="D180" s="251" t="s">
        <v>305</v>
      </c>
      <c r="E180" s="252" t="s">
        <v>911</v>
      </c>
      <c r="F180" s="253" t="s">
        <v>912</v>
      </c>
      <c r="G180" s="254" t="s">
        <v>336</v>
      </c>
      <c r="H180" s="255">
        <v>0.8</v>
      </c>
      <c r="I180" s="256"/>
      <c r="J180" s="257">
        <f>ROUND(I180*H180,2)</f>
        <v>0</v>
      </c>
      <c r="K180" s="253" t="s">
        <v>78</v>
      </c>
      <c r="L180" s="258"/>
      <c r="M180" s="259" t="s">
        <v>78</v>
      </c>
      <c r="N180" s="266" t="s">
        <v>50</v>
      </c>
      <c r="O180" s="228"/>
      <c r="P180" s="267">
        <f>O180*H180</f>
        <v>0</v>
      </c>
      <c r="Q180" s="267">
        <v>0</v>
      </c>
      <c r="R180" s="267">
        <f>Q180*H180</f>
        <v>0</v>
      </c>
      <c r="S180" s="267">
        <v>0</v>
      </c>
      <c r="T180" s="268">
        <f>S180*H180</f>
        <v>0</v>
      </c>
      <c r="AR180" s="23" t="s">
        <v>191</v>
      </c>
      <c r="AT180" s="23" t="s">
        <v>305</v>
      </c>
      <c r="AU180" s="23" t="s">
        <v>90</v>
      </c>
      <c r="AY180" s="23" t="s">
        <v>143</v>
      </c>
      <c r="BE180" s="212">
        <f>IF(N180="základní",J180,0)</f>
        <v>0</v>
      </c>
      <c r="BF180" s="212">
        <f>IF(N180="snížená",J180,0)</f>
        <v>0</v>
      </c>
      <c r="BG180" s="212">
        <f>IF(N180="zákl. přenesená",J180,0)</f>
        <v>0</v>
      </c>
      <c r="BH180" s="212">
        <f>IF(N180="sníž. přenesená",J180,0)</f>
        <v>0</v>
      </c>
      <c r="BI180" s="212">
        <f>IF(N180="nulová",J180,0)</f>
        <v>0</v>
      </c>
      <c r="BJ180" s="23" t="s">
        <v>88</v>
      </c>
      <c r="BK180" s="212">
        <f>ROUND(I180*H180,2)</f>
        <v>0</v>
      </c>
      <c r="BL180" s="23" t="s">
        <v>150</v>
      </c>
      <c r="BM180" s="23" t="s">
        <v>913</v>
      </c>
    </row>
    <row r="181" spans="2:65" s="1" customFormat="1" ht="6.95" customHeight="1">
      <c r="B181" s="56"/>
      <c r="C181" s="57"/>
      <c r="D181" s="57"/>
      <c r="E181" s="57"/>
      <c r="F181" s="57"/>
      <c r="G181" s="57"/>
      <c r="H181" s="57"/>
      <c r="I181" s="148"/>
      <c r="J181" s="57"/>
      <c r="K181" s="57"/>
      <c r="L181" s="61"/>
    </row>
  </sheetData>
  <sheetProtection algorithmName="SHA-512" hashValue="fC5S7IyHadd70SqrnijWpYfy9vt20ZGWDjEseY3IrJ95GqpZerazcRDb7Y1I4cia23gxJ5246NoMOKjOh2h29w==" saltValue="YsMWzwHYnob5ORJ9ut5j6G9hKM7dDB7nckT32Jb0bQX3/ArAr4oogjSu5CkxVCcapn17Ru8QXTPwwsRFgr7DmQ==" spinCount="100000" sheet="1" objects="1" scenarios="1" formatColumns="0" formatRows="0" autoFilter="0"/>
  <autoFilter ref="C83:K180"/>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24"/>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21"/>
      <c r="C1" s="121"/>
      <c r="D1" s="122" t="s">
        <v>1</v>
      </c>
      <c r="E1" s="121"/>
      <c r="F1" s="123" t="s">
        <v>110</v>
      </c>
      <c r="G1" s="321" t="s">
        <v>111</v>
      </c>
      <c r="H1" s="321"/>
      <c r="I1" s="124"/>
      <c r="J1" s="123" t="s">
        <v>112</v>
      </c>
      <c r="K1" s="122" t="s">
        <v>113</v>
      </c>
      <c r="L1" s="123" t="s">
        <v>114</v>
      </c>
      <c r="M1" s="123"/>
      <c r="N1" s="123"/>
      <c r="O1" s="123"/>
      <c r="P1" s="123"/>
      <c r="Q1" s="123"/>
      <c r="R1" s="123"/>
      <c r="S1" s="123"/>
      <c r="T1" s="12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12"/>
      <c r="M2" s="312"/>
      <c r="N2" s="312"/>
      <c r="O2" s="312"/>
      <c r="P2" s="312"/>
      <c r="Q2" s="312"/>
      <c r="R2" s="312"/>
      <c r="S2" s="312"/>
      <c r="T2" s="312"/>
      <c r="U2" s="312"/>
      <c r="V2" s="312"/>
      <c r="AT2" s="23" t="s">
        <v>104</v>
      </c>
      <c r="AZ2" s="269" t="s">
        <v>914</v>
      </c>
      <c r="BA2" s="269" t="s">
        <v>915</v>
      </c>
      <c r="BB2" s="269" t="s">
        <v>78</v>
      </c>
      <c r="BC2" s="269" t="s">
        <v>916</v>
      </c>
      <c r="BD2" s="269" t="s">
        <v>90</v>
      </c>
    </row>
    <row r="3" spans="1:70" ht="6.95" customHeight="1">
      <c r="B3" s="24"/>
      <c r="C3" s="25"/>
      <c r="D3" s="25"/>
      <c r="E3" s="25"/>
      <c r="F3" s="25"/>
      <c r="G3" s="25"/>
      <c r="H3" s="25"/>
      <c r="I3" s="125"/>
      <c r="J3" s="25"/>
      <c r="K3" s="26"/>
      <c r="AT3" s="23" t="s">
        <v>90</v>
      </c>
      <c r="AZ3" s="269" t="s">
        <v>917</v>
      </c>
      <c r="BA3" s="269" t="s">
        <v>918</v>
      </c>
      <c r="BB3" s="269" t="s">
        <v>78</v>
      </c>
      <c r="BC3" s="269" t="s">
        <v>919</v>
      </c>
      <c r="BD3" s="269" t="s">
        <v>90</v>
      </c>
    </row>
    <row r="4" spans="1:70" ht="36.950000000000003" customHeight="1">
      <c r="B4" s="27"/>
      <c r="C4" s="28"/>
      <c r="D4" s="29" t="s">
        <v>115</v>
      </c>
      <c r="E4" s="28"/>
      <c r="F4" s="28"/>
      <c r="G4" s="28"/>
      <c r="H4" s="28"/>
      <c r="I4" s="126"/>
      <c r="J4" s="28"/>
      <c r="K4" s="30"/>
      <c r="M4" s="31" t="s">
        <v>12</v>
      </c>
      <c r="AT4" s="23" t="s">
        <v>6</v>
      </c>
      <c r="AZ4" s="269" t="s">
        <v>920</v>
      </c>
      <c r="BA4" s="269" t="s">
        <v>921</v>
      </c>
      <c r="BB4" s="269" t="s">
        <v>78</v>
      </c>
      <c r="BC4" s="269" t="s">
        <v>922</v>
      </c>
      <c r="BD4" s="269" t="s">
        <v>90</v>
      </c>
    </row>
    <row r="5" spans="1:70" ht="6.95" customHeight="1">
      <c r="B5" s="27"/>
      <c r="C5" s="28"/>
      <c r="D5" s="28"/>
      <c r="E5" s="28"/>
      <c r="F5" s="28"/>
      <c r="G5" s="28"/>
      <c r="H5" s="28"/>
      <c r="I5" s="126"/>
      <c r="J5" s="28"/>
      <c r="K5" s="30"/>
      <c r="AZ5" s="269" t="s">
        <v>923</v>
      </c>
      <c r="BA5" s="269" t="s">
        <v>924</v>
      </c>
      <c r="BB5" s="269" t="s">
        <v>78</v>
      </c>
      <c r="BC5" s="269" t="s">
        <v>925</v>
      </c>
      <c r="BD5" s="269" t="s">
        <v>90</v>
      </c>
    </row>
    <row r="6" spans="1:70" ht="15">
      <c r="B6" s="27"/>
      <c r="C6" s="28"/>
      <c r="D6" s="36" t="s">
        <v>18</v>
      </c>
      <c r="E6" s="28"/>
      <c r="F6" s="28"/>
      <c r="G6" s="28"/>
      <c r="H6" s="28"/>
      <c r="I6" s="126"/>
      <c r="J6" s="28"/>
      <c r="K6" s="30"/>
    </row>
    <row r="7" spans="1:70" ht="16.5" customHeight="1">
      <c r="B7" s="27"/>
      <c r="C7" s="28"/>
      <c r="D7" s="28"/>
      <c r="E7" s="313" t="str">
        <f>'Rekapitulace stavby'!K6</f>
        <v>II/124 Hostišov Jiřetice Hranice Okresu</v>
      </c>
      <c r="F7" s="314"/>
      <c r="G7" s="314"/>
      <c r="H7" s="314"/>
      <c r="I7" s="126"/>
      <c r="J7" s="28"/>
      <c r="K7" s="30"/>
    </row>
    <row r="8" spans="1:70" s="1" customFormat="1" ht="15">
      <c r="B8" s="41"/>
      <c r="C8" s="42"/>
      <c r="D8" s="36" t="s">
        <v>116</v>
      </c>
      <c r="E8" s="42"/>
      <c r="F8" s="42"/>
      <c r="G8" s="42"/>
      <c r="H8" s="42"/>
      <c r="I8" s="127"/>
      <c r="J8" s="42"/>
      <c r="K8" s="45"/>
    </row>
    <row r="9" spans="1:70" s="1" customFormat="1" ht="36.950000000000003" customHeight="1">
      <c r="B9" s="41"/>
      <c r="C9" s="42"/>
      <c r="D9" s="42"/>
      <c r="E9" s="315" t="s">
        <v>926</v>
      </c>
      <c r="F9" s="316"/>
      <c r="G9" s="316"/>
      <c r="H9" s="316"/>
      <c r="I9" s="127"/>
      <c r="J9" s="42"/>
      <c r="K9" s="45"/>
    </row>
    <row r="10" spans="1:70" s="1" customFormat="1" ht="13.5">
      <c r="B10" s="41"/>
      <c r="C10" s="42"/>
      <c r="D10" s="42"/>
      <c r="E10" s="42"/>
      <c r="F10" s="42"/>
      <c r="G10" s="42"/>
      <c r="H10" s="42"/>
      <c r="I10" s="127"/>
      <c r="J10" s="42"/>
      <c r="K10" s="45"/>
    </row>
    <row r="11" spans="1:70" s="1" customFormat="1" ht="14.45" customHeight="1">
      <c r="B11" s="41"/>
      <c r="C11" s="42"/>
      <c r="D11" s="36" t="s">
        <v>20</v>
      </c>
      <c r="E11" s="42"/>
      <c r="F11" s="34" t="s">
        <v>21</v>
      </c>
      <c r="G11" s="42"/>
      <c r="H11" s="42"/>
      <c r="I11" s="128" t="s">
        <v>22</v>
      </c>
      <c r="J11" s="34" t="s">
        <v>78</v>
      </c>
      <c r="K11" s="45"/>
    </row>
    <row r="12" spans="1:70" s="1" customFormat="1" ht="14.45" customHeight="1">
      <c r="B12" s="41"/>
      <c r="C12" s="42"/>
      <c r="D12" s="36" t="s">
        <v>24</v>
      </c>
      <c r="E12" s="42"/>
      <c r="F12" s="34" t="s">
        <v>25</v>
      </c>
      <c r="G12" s="42"/>
      <c r="H12" s="42"/>
      <c r="I12" s="128" t="s">
        <v>26</v>
      </c>
      <c r="J12" s="129" t="str">
        <f>'Rekapitulace stavby'!AN8</f>
        <v>27.10.2017</v>
      </c>
      <c r="K12" s="45"/>
    </row>
    <row r="13" spans="1:70" s="1" customFormat="1" ht="10.9" customHeight="1">
      <c r="B13" s="41"/>
      <c r="C13" s="42"/>
      <c r="D13" s="42"/>
      <c r="E13" s="42"/>
      <c r="F13" s="42"/>
      <c r="G13" s="42"/>
      <c r="H13" s="42"/>
      <c r="I13" s="127"/>
      <c r="J13" s="42"/>
      <c r="K13" s="45"/>
    </row>
    <row r="14" spans="1:70" s="1" customFormat="1" ht="14.45" customHeight="1">
      <c r="B14" s="41"/>
      <c r="C14" s="42"/>
      <c r="D14" s="36" t="s">
        <v>30</v>
      </c>
      <c r="E14" s="42"/>
      <c r="F14" s="42"/>
      <c r="G14" s="42"/>
      <c r="H14" s="42"/>
      <c r="I14" s="128" t="s">
        <v>31</v>
      </c>
      <c r="J14" s="34" t="s">
        <v>32</v>
      </c>
      <c r="K14" s="45"/>
    </row>
    <row r="15" spans="1:70" s="1" customFormat="1" ht="18" customHeight="1">
      <c r="B15" s="41"/>
      <c r="C15" s="42"/>
      <c r="D15" s="42"/>
      <c r="E15" s="34" t="s">
        <v>33</v>
      </c>
      <c r="F15" s="42"/>
      <c r="G15" s="42"/>
      <c r="H15" s="42"/>
      <c r="I15" s="128" t="s">
        <v>34</v>
      </c>
      <c r="J15" s="34" t="s">
        <v>35</v>
      </c>
      <c r="K15" s="45"/>
    </row>
    <row r="16" spans="1:70" s="1" customFormat="1" ht="6.95" customHeight="1">
      <c r="B16" s="41"/>
      <c r="C16" s="42"/>
      <c r="D16" s="42"/>
      <c r="E16" s="42"/>
      <c r="F16" s="42"/>
      <c r="G16" s="42"/>
      <c r="H16" s="42"/>
      <c r="I16" s="127"/>
      <c r="J16" s="42"/>
      <c r="K16" s="45"/>
    </row>
    <row r="17" spans="2:11" s="1" customFormat="1" ht="14.45" customHeight="1">
      <c r="B17" s="41"/>
      <c r="C17" s="42"/>
      <c r="D17" s="36" t="s">
        <v>36</v>
      </c>
      <c r="E17" s="42"/>
      <c r="F17" s="42"/>
      <c r="G17" s="42"/>
      <c r="H17" s="42"/>
      <c r="I17" s="128" t="s">
        <v>31</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8" t="s">
        <v>34</v>
      </c>
      <c r="J18" s="34" t="str">
        <f>IF('Rekapitulace stavby'!AN14="Vyplň údaj","",IF('Rekapitulace stavby'!AN14="","",'Rekapitulace stavby'!AN14))</f>
        <v/>
      </c>
      <c r="K18" s="45"/>
    </row>
    <row r="19" spans="2:11" s="1" customFormat="1" ht="6.95" customHeight="1">
      <c r="B19" s="41"/>
      <c r="C19" s="42"/>
      <c r="D19" s="42"/>
      <c r="E19" s="42"/>
      <c r="F19" s="42"/>
      <c r="G19" s="42"/>
      <c r="H19" s="42"/>
      <c r="I19" s="127"/>
      <c r="J19" s="42"/>
      <c r="K19" s="45"/>
    </row>
    <row r="20" spans="2:11" s="1" customFormat="1" ht="14.45" customHeight="1">
      <c r="B20" s="41"/>
      <c r="C20" s="42"/>
      <c r="D20" s="36" t="s">
        <v>38</v>
      </c>
      <c r="E20" s="42"/>
      <c r="F20" s="42"/>
      <c r="G20" s="42"/>
      <c r="H20" s="42"/>
      <c r="I20" s="128" t="s">
        <v>31</v>
      </c>
      <c r="J20" s="34" t="s">
        <v>39</v>
      </c>
      <c r="K20" s="45"/>
    </row>
    <row r="21" spans="2:11" s="1" customFormat="1" ht="18" customHeight="1">
      <c r="B21" s="41"/>
      <c r="C21" s="42"/>
      <c r="D21" s="42"/>
      <c r="E21" s="34" t="s">
        <v>40</v>
      </c>
      <c r="F21" s="42"/>
      <c r="G21" s="42"/>
      <c r="H21" s="42"/>
      <c r="I21" s="128" t="s">
        <v>34</v>
      </c>
      <c r="J21" s="34" t="s">
        <v>41</v>
      </c>
      <c r="K21" s="45"/>
    </row>
    <row r="22" spans="2:11" s="1" customFormat="1" ht="6.95" customHeight="1">
      <c r="B22" s="41"/>
      <c r="C22" s="42"/>
      <c r="D22" s="42"/>
      <c r="E22" s="42"/>
      <c r="F22" s="42"/>
      <c r="G22" s="42"/>
      <c r="H22" s="42"/>
      <c r="I22" s="127"/>
      <c r="J22" s="42"/>
      <c r="K22" s="45"/>
    </row>
    <row r="23" spans="2:11" s="1" customFormat="1" ht="14.45" customHeight="1">
      <c r="B23" s="41"/>
      <c r="C23" s="42"/>
      <c r="D23" s="36" t="s">
        <v>43</v>
      </c>
      <c r="E23" s="42"/>
      <c r="F23" s="42"/>
      <c r="G23" s="42"/>
      <c r="H23" s="42"/>
      <c r="I23" s="127"/>
      <c r="J23" s="42"/>
      <c r="K23" s="45"/>
    </row>
    <row r="24" spans="2:11" s="7" customFormat="1" ht="71.25" customHeight="1">
      <c r="B24" s="130"/>
      <c r="C24" s="131"/>
      <c r="D24" s="131"/>
      <c r="E24" s="278" t="s">
        <v>44</v>
      </c>
      <c r="F24" s="278"/>
      <c r="G24" s="278"/>
      <c r="H24" s="278"/>
      <c r="I24" s="132"/>
      <c r="J24" s="131"/>
      <c r="K24" s="133"/>
    </row>
    <row r="25" spans="2:11" s="1" customFormat="1" ht="6.95" customHeight="1">
      <c r="B25" s="41"/>
      <c r="C25" s="42"/>
      <c r="D25" s="42"/>
      <c r="E25" s="42"/>
      <c r="F25" s="42"/>
      <c r="G25" s="42"/>
      <c r="H25" s="42"/>
      <c r="I25" s="127"/>
      <c r="J25" s="42"/>
      <c r="K25" s="45"/>
    </row>
    <row r="26" spans="2:11" s="1" customFormat="1" ht="6.95" customHeight="1">
      <c r="B26" s="41"/>
      <c r="C26" s="42"/>
      <c r="D26" s="85"/>
      <c r="E26" s="85"/>
      <c r="F26" s="85"/>
      <c r="G26" s="85"/>
      <c r="H26" s="85"/>
      <c r="I26" s="134"/>
      <c r="J26" s="85"/>
      <c r="K26" s="135"/>
    </row>
    <row r="27" spans="2:11" s="1" customFormat="1" ht="25.35" customHeight="1">
      <c r="B27" s="41"/>
      <c r="C27" s="42"/>
      <c r="D27" s="136" t="s">
        <v>45</v>
      </c>
      <c r="E27" s="42"/>
      <c r="F27" s="42"/>
      <c r="G27" s="42"/>
      <c r="H27" s="42"/>
      <c r="I27" s="127"/>
      <c r="J27" s="137">
        <f>ROUND(J80,2)</f>
        <v>0</v>
      </c>
      <c r="K27" s="45"/>
    </row>
    <row r="28" spans="2:11" s="1" customFormat="1" ht="6.95" customHeight="1">
      <c r="B28" s="41"/>
      <c r="C28" s="42"/>
      <c r="D28" s="85"/>
      <c r="E28" s="85"/>
      <c r="F28" s="85"/>
      <c r="G28" s="85"/>
      <c r="H28" s="85"/>
      <c r="I28" s="134"/>
      <c r="J28" s="85"/>
      <c r="K28" s="135"/>
    </row>
    <row r="29" spans="2:11" s="1" customFormat="1" ht="14.45" customHeight="1">
      <c r="B29" s="41"/>
      <c r="C29" s="42"/>
      <c r="D29" s="42"/>
      <c r="E29" s="42"/>
      <c r="F29" s="46" t="s">
        <v>47</v>
      </c>
      <c r="G29" s="42"/>
      <c r="H29" s="42"/>
      <c r="I29" s="138" t="s">
        <v>46</v>
      </c>
      <c r="J29" s="46" t="s">
        <v>48</v>
      </c>
      <c r="K29" s="45"/>
    </row>
    <row r="30" spans="2:11" s="1" customFormat="1" ht="14.45" customHeight="1">
      <c r="B30" s="41"/>
      <c r="C30" s="42"/>
      <c r="D30" s="49" t="s">
        <v>49</v>
      </c>
      <c r="E30" s="49" t="s">
        <v>50</v>
      </c>
      <c r="F30" s="139">
        <f>ROUND(SUM(BE80:BE223), 2)</f>
        <v>0</v>
      </c>
      <c r="G30" s="42"/>
      <c r="H30" s="42"/>
      <c r="I30" s="140">
        <v>0.21</v>
      </c>
      <c r="J30" s="139">
        <f>ROUND(ROUND((SUM(BE80:BE223)), 2)*I30, 2)</f>
        <v>0</v>
      </c>
      <c r="K30" s="45"/>
    </row>
    <row r="31" spans="2:11" s="1" customFormat="1" ht="14.45" customHeight="1">
      <c r="B31" s="41"/>
      <c r="C31" s="42"/>
      <c r="D31" s="42"/>
      <c r="E31" s="49" t="s">
        <v>51</v>
      </c>
      <c r="F31" s="139">
        <f>ROUND(SUM(BF80:BF223), 2)</f>
        <v>0</v>
      </c>
      <c r="G31" s="42"/>
      <c r="H31" s="42"/>
      <c r="I31" s="140">
        <v>0.15</v>
      </c>
      <c r="J31" s="139">
        <f>ROUND(ROUND((SUM(BF80:BF223)), 2)*I31, 2)</f>
        <v>0</v>
      </c>
      <c r="K31" s="45"/>
    </row>
    <row r="32" spans="2:11" s="1" customFormat="1" ht="14.45" hidden="1" customHeight="1">
      <c r="B32" s="41"/>
      <c r="C32" s="42"/>
      <c r="D32" s="42"/>
      <c r="E32" s="49" t="s">
        <v>52</v>
      </c>
      <c r="F32" s="139">
        <f>ROUND(SUM(BG80:BG223), 2)</f>
        <v>0</v>
      </c>
      <c r="G32" s="42"/>
      <c r="H32" s="42"/>
      <c r="I32" s="140">
        <v>0.21</v>
      </c>
      <c r="J32" s="139">
        <v>0</v>
      </c>
      <c r="K32" s="45"/>
    </row>
    <row r="33" spans="2:11" s="1" customFormat="1" ht="14.45" hidden="1" customHeight="1">
      <c r="B33" s="41"/>
      <c r="C33" s="42"/>
      <c r="D33" s="42"/>
      <c r="E33" s="49" t="s">
        <v>53</v>
      </c>
      <c r="F33" s="139">
        <f>ROUND(SUM(BH80:BH223), 2)</f>
        <v>0</v>
      </c>
      <c r="G33" s="42"/>
      <c r="H33" s="42"/>
      <c r="I33" s="140">
        <v>0.15</v>
      </c>
      <c r="J33" s="139">
        <v>0</v>
      </c>
      <c r="K33" s="45"/>
    </row>
    <row r="34" spans="2:11" s="1" customFormat="1" ht="14.45" hidden="1" customHeight="1">
      <c r="B34" s="41"/>
      <c r="C34" s="42"/>
      <c r="D34" s="42"/>
      <c r="E34" s="49" t="s">
        <v>54</v>
      </c>
      <c r="F34" s="139">
        <f>ROUND(SUM(BI80:BI223), 2)</f>
        <v>0</v>
      </c>
      <c r="G34" s="42"/>
      <c r="H34" s="42"/>
      <c r="I34" s="140">
        <v>0</v>
      </c>
      <c r="J34" s="139">
        <v>0</v>
      </c>
      <c r="K34" s="45"/>
    </row>
    <row r="35" spans="2:11" s="1" customFormat="1" ht="6.95" customHeight="1">
      <c r="B35" s="41"/>
      <c r="C35" s="42"/>
      <c r="D35" s="42"/>
      <c r="E35" s="42"/>
      <c r="F35" s="42"/>
      <c r="G35" s="42"/>
      <c r="H35" s="42"/>
      <c r="I35" s="127"/>
      <c r="J35" s="42"/>
      <c r="K35" s="45"/>
    </row>
    <row r="36" spans="2:11" s="1" customFormat="1" ht="25.35" customHeight="1">
      <c r="B36" s="41"/>
      <c r="C36" s="141"/>
      <c r="D36" s="142" t="s">
        <v>55</v>
      </c>
      <c r="E36" s="79"/>
      <c r="F36" s="79"/>
      <c r="G36" s="143" t="s">
        <v>56</v>
      </c>
      <c r="H36" s="144" t="s">
        <v>57</v>
      </c>
      <c r="I36" s="145"/>
      <c r="J36" s="146">
        <f>SUM(J27:J34)</f>
        <v>0</v>
      </c>
      <c r="K36" s="147"/>
    </row>
    <row r="37" spans="2:11" s="1" customFormat="1" ht="14.45" customHeight="1">
      <c r="B37" s="56"/>
      <c r="C37" s="57"/>
      <c r="D37" s="57"/>
      <c r="E37" s="57"/>
      <c r="F37" s="57"/>
      <c r="G37" s="57"/>
      <c r="H37" s="57"/>
      <c r="I37" s="148"/>
      <c r="J37" s="57"/>
      <c r="K37" s="58"/>
    </row>
    <row r="41" spans="2:11" s="1" customFormat="1" ht="6.95" customHeight="1">
      <c r="B41" s="149"/>
      <c r="C41" s="150"/>
      <c r="D41" s="150"/>
      <c r="E41" s="150"/>
      <c r="F41" s="150"/>
      <c r="G41" s="150"/>
      <c r="H41" s="150"/>
      <c r="I41" s="151"/>
      <c r="J41" s="150"/>
      <c r="K41" s="152"/>
    </row>
    <row r="42" spans="2:11" s="1" customFormat="1" ht="36.950000000000003" customHeight="1">
      <c r="B42" s="41"/>
      <c r="C42" s="29" t="s">
        <v>118</v>
      </c>
      <c r="D42" s="42"/>
      <c r="E42" s="42"/>
      <c r="F42" s="42"/>
      <c r="G42" s="42"/>
      <c r="H42" s="42"/>
      <c r="I42" s="127"/>
      <c r="J42" s="42"/>
      <c r="K42" s="45"/>
    </row>
    <row r="43" spans="2:11" s="1" customFormat="1" ht="6.95" customHeight="1">
      <c r="B43" s="41"/>
      <c r="C43" s="42"/>
      <c r="D43" s="42"/>
      <c r="E43" s="42"/>
      <c r="F43" s="42"/>
      <c r="G43" s="42"/>
      <c r="H43" s="42"/>
      <c r="I43" s="127"/>
      <c r="J43" s="42"/>
      <c r="K43" s="45"/>
    </row>
    <row r="44" spans="2:11" s="1" customFormat="1" ht="14.45" customHeight="1">
      <c r="B44" s="41"/>
      <c r="C44" s="36" t="s">
        <v>18</v>
      </c>
      <c r="D44" s="42"/>
      <c r="E44" s="42"/>
      <c r="F44" s="42"/>
      <c r="G44" s="42"/>
      <c r="H44" s="42"/>
      <c r="I44" s="127"/>
      <c r="J44" s="42"/>
      <c r="K44" s="45"/>
    </row>
    <row r="45" spans="2:11" s="1" customFormat="1" ht="16.5" customHeight="1">
      <c r="B45" s="41"/>
      <c r="C45" s="42"/>
      <c r="D45" s="42"/>
      <c r="E45" s="313" t="str">
        <f>E7</f>
        <v>II/124 Hostišov Jiřetice Hranice Okresu</v>
      </c>
      <c r="F45" s="314"/>
      <c r="G45" s="314"/>
      <c r="H45" s="314"/>
      <c r="I45" s="127"/>
      <c r="J45" s="42"/>
      <c r="K45" s="45"/>
    </row>
    <row r="46" spans="2:11" s="1" customFormat="1" ht="14.45" customHeight="1">
      <c r="B46" s="41"/>
      <c r="C46" s="36" t="s">
        <v>116</v>
      </c>
      <c r="D46" s="42"/>
      <c r="E46" s="42"/>
      <c r="F46" s="42"/>
      <c r="G46" s="42"/>
      <c r="H46" s="42"/>
      <c r="I46" s="127"/>
      <c r="J46" s="42"/>
      <c r="K46" s="45"/>
    </row>
    <row r="47" spans="2:11" s="1" customFormat="1" ht="17.25" customHeight="1">
      <c r="B47" s="41"/>
      <c r="C47" s="42"/>
      <c r="D47" s="42"/>
      <c r="E47" s="315" t="str">
        <f>E9</f>
        <v>SO 190 - Dopravní značení</v>
      </c>
      <c r="F47" s="316"/>
      <c r="G47" s="316"/>
      <c r="H47" s="316"/>
      <c r="I47" s="127"/>
      <c r="J47" s="42"/>
      <c r="K47" s="45"/>
    </row>
    <row r="48" spans="2:11" s="1" customFormat="1" ht="6.95" customHeight="1">
      <c r="B48" s="41"/>
      <c r="C48" s="42"/>
      <c r="D48" s="42"/>
      <c r="E48" s="42"/>
      <c r="F48" s="42"/>
      <c r="G48" s="42"/>
      <c r="H48" s="42"/>
      <c r="I48" s="127"/>
      <c r="J48" s="42"/>
      <c r="K48" s="45"/>
    </row>
    <row r="49" spans="2:47" s="1" customFormat="1" ht="18" customHeight="1">
      <c r="B49" s="41"/>
      <c r="C49" s="36" t="s">
        <v>24</v>
      </c>
      <c r="D49" s="42"/>
      <c r="E49" s="42"/>
      <c r="F49" s="34" t="str">
        <f>F12</f>
        <v>město Votice, městys Neustupov</v>
      </c>
      <c r="G49" s="42"/>
      <c r="H49" s="42"/>
      <c r="I49" s="128" t="s">
        <v>26</v>
      </c>
      <c r="J49" s="129" t="str">
        <f>IF(J12="","",J12)</f>
        <v>27.10.2017</v>
      </c>
      <c r="K49" s="45"/>
    </row>
    <row r="50" spans="2:47" s="1" customFormat="1" ht="6.95" customHeight="1">
      <c r="B50" s="41"/>
      <c r="C50" s="42"/>
      <c r="D50" s="42"/>
      <c r="E50" s="42"/>
      <c r="F50" s="42"/>
      <c r="G50" s="42"/>
      <c r="H50" s="42"/>
      <c r="I50" s="127"/>
      <c r="J50" s="42"/>
      <c r="K50" s="45"/>
    </row>
    <row r="51" spans="2:47" s="1" customFormat="1" ht="15">
      <c r="B51" s="41"/>
      <c r="C51" s="36" t="s">
        <v>30</v>
      </c>
      <c r="D51" s="42"/>
      <c r="E51" s="42"/>
      <c r="F51" s="34" t="str">
        <f>E15</f>
        <v>Středočeský kraj</v>
      </c>
      <c r="G51" s="42"/>
      <c r="H51" s="42"/>
      <c r="I51" s="128" t="s">
        <v>38</v>
      </c>
      <c r="J51" s="278" t="str">
        <f>E21</f>
        <v>METROPROJEKT Praha a.s.</v>
      </c>
      <c r="K51" s="45"/>
    </row>
    <row r="52" spans="2:47" s="1" customFormat="1" ht="14.45" customHeight="1">
      <c r="B52" s="41"/>
      <c r="C52" s="36" t="s">
        <v>36</v>
      </c>
      <c r="D52" s="42"/>
      <c r="E52" s="42"/>
      <c r="F52" s="34" t="str">
        <f>IF(E18="","",E18)</f>
        <v/>
      </c>
      <c r="G52" s="42"/>
      <c r="H52" s="42"/>
      <c r="I52" s="127"/>
      <c r="J52" s="317"/>
      <c r="K52" s="45"/>
    </row>
    <row r="53" spans="2:47" s="1" customFormat="1" ht="10.35" customHeight="1">
      <c r="B53" s="41"/>
      <c r="C53" s="42"/>
      <c r="D53" s="42"/>
      <c r="E53" s="42"/>
      <c r="F53" s="42"/>
      <c r="G53" s="42"/>
      <c r="H53" s="42"/>
      <c r="I53" s="127"/>
      <c r="J53" s="42"/>
      <c r="K53" s="45"/>
    </row>
    <row r="54" spans="2:47" s="1" customFormat="1" ht="29.25" customHeight="1">
      <c r="B54" s="41"/>
      <c r="C54" s="153" t="s">
        <v>119</v>
      </c>
      <c r="D54" s="141"/>
      <c r="E54" s="141"/>
      <c r="F54" s="141"/>
      <c r="G54" s="141"/>
      <c r="H54" s="141"/>
      <c r="I54" s="154"/>
      <c r="J54" s="155" t="s">
        <v>120</v>
      </c>
      <c r="K54" s="156"/>
    </row>
    <row r="55" spans="2:47" s="1" customFormat="1" ht="10.35" customHeight="1">
      <c r="B55" s="41"/>
      <c r="C55" s="42"/>
      <c r="D55" s="42"/>
      <c r="E55" s="42"/>
      <c r="F55" s="42"/>
      <c r="G55" s="42"/>
      <c r="H55" s="42"/>
      <c r="I55" s="127"/>
      <c r="J55" s="42"/>
      <c r="K55" s="45"/>
    </row>
    <row r="56" spans="2:47" s="1" customFormat="1" ht="29.25" customHeight="1">
      <c r="B56" s="41"/>
      <c r="C56" s="157" t="s">
        <v>121</v>
      </c>
      <c r="D56" s="42"/>
      <c r="E56" s="42"/>
      <c r="F56" s="42"/>
      <c r="G56" s="42"/>
      <c r="H56" s="42"/>
      <c r="I56" s="127"/>
      <c r="J56" s="137">
        <f>J80</f>
        <v>0</v>
      </c>
      <c r="K56" s="45"/>
      <c r="AU56" s="23" t="s">
        <v>122</v>
      </c>
    </row>
    <row r="57" spans="2:47" s="8" customFormat="1" ht="24.95" customHeight="1">
      <c r="B57" s="158"/>
      <c r="C57" s="159"/>
      <c r="D57" s="160" t="s">
        <v>123</v>
      </c>
      <c r="E57" s="161"/>
      <c r="F57" s="161"/>
      <c r="G57" s="161"/>
      <c r="H57" s="161"/>
      <c r="I57" s="162"/>
      <c r="J57" s="163">
        <f>J81</f>
        <v>0</v>
      </c>
      <c r="K57" s="164"/>
    </row>
    <row r="58" spans="2:47" s="9" customFormat="1" ht="19.899999999999999" customHeight="1">
      <c r="B58" s="165"/>
      <c r="C58" s="166"/>
      <c r="D58" s="167" t="s">
        <v>262</v>
      </c>
      <c r="E58" s="168"/>
      <c r="F58" s="168"/>
      <c r="G58" s="168"/>
      <c r="H58" s="168"/>
      <c r="I58" s="169"/>
      <c r="J58" s="170">
        <f>J82</f>
        <v>0</v>
      </c>
      <c r="K58" s="171"/>
    </row>
    <row r="59" spans="2:47" s="9" customFormat="1" ht="19.899999999999999" customHeight="1">
      <c r="B59" s="165"/>
      <c r="C59" s="166"/>
      <c r="D59" s="167" t="s">
        <v>126</v>
      </c>
      <c r="E59" s="168"/>
      <c r="F59" s="168"/>
      <c r="G59" s="168"/>
      <c r="H59" s="168"/>
      <c r="I59" s="169"/>
      <c r="J59" s="170">
        <f>J213</f>
        <v>0</v>
      </c>
      <c r="K59" s="171"/>
    </row>
    <row r="60" spans="2:47" s="9" customFormat="1" ht="19.899999999999999" customHeight="1">
      <c r="B60" s="165"/>
      <c r="C60" s="166"/>
      <c r="D60" s="167" t="s">
        <v>660</v>
      </c>
      <c r="E60" s="168"/>
      <c r="F60" s="168"/>
      <c r="G60" s="168"/>
      <c r="H60" s="168"/>
      <c r="I60" s="169"/>
      <c r="J60" s="170">
        <f>J221</f>
        <v>0</v>
      </c>
      <c r="K60" s="171"/>
    </row>
    <row r="61" spans="2:47" s="1" customFormat="1" ht="21.75" customHeight="1">
      <c r="B61" s="41"/>
      <c r="C61" s="42"/>
      <c r="D61" s="42"/>
      <c r="E61" s="42"/>
      <c r="F61" s="42"/>
      <c r="G61" s="42"/>
      <c r="H61" s="42"/>
      <c r="I61" s="127"/>
      <c r="J61" s="42"/>
      <c r="K61" s="45"/>
    </row>
    <row r="62" spans="2:47" s="1" customFormat="1" ht="6.95" customHeight="1">
      <c r="B62" s="56"/>
      <c r="C62" s="57"/>
      <c r="D62" s="57"/>
      <c r="E62" s="57"/>
      <c r="F62" s="57"/>
      <c r="G62" s="57"/>
      <c r="H62" s="57"/>
      <c r="I62" s="148"/>
      <c r="J62" s="57"/>
      <c r="K62" s="58"/>
    </row>
    <row r="66" spans="2:63" s="1" customFormat="1" ht="6.95" customHeight="1">
      <c r="B66" s="59"/>
      <c r="C66" s="60"/>
      <c r="D66" s="60"/>
      <c r="E66" s="60"/>
      <c r="F66" s="60"/>
      <c r="G66" s="60"/>
      <c r="H66" s="60"/>
      <c r="I66" s="151"/>
      <c r="J66" s="60"/>
      <c r="K66" s="60"/>
      <c r="L66" s="61"/>
    </row>
    <row r="67" spans="2:63" s="1" customFormat="1" ht="36.950000000000003" customHeight="1">
      <c r="B67" s="41"/>
      <c r="C67" s="62" t="s">
        <v>127</v>
      </c>
      <c r="D67" s="63"/>
      <c r="E67" s="63"/>
      <c r="F67" s="63"/>
      <c r="G67" s="63"/>
      <c r="H67" s="63"/>
      <c r="I67" s="172"/>
      <c r="J67" s="63"/>
      <c r="K67" s="63"/>
      <c r="L67" s="61"/>
    </row>
    <row r="68" spans="2:63" s="1" customFormat="1" ht="6.95" customHeight="1">
      <c r="B68" s="41"/>
      <c r="C68" s="63"/>
      <c r="D68" s="63"/>
      <c r="E68" s="63"/>
      <c r="F68" s="63"/>
      <c r="G68" s="63"/>
      <c r="H68" s="63"/>
      <c r="I68" s="172"/>
      <c r="J68" s="63"/>
      <c r="K68" s="63"/>
      <c r="L68" s="61"/>
    </row>
    <row r="69" spans="2:63" s="1" customFormat="1" ht="14.45" customHeight="1">
      <c r="B69" s="41"/>
      <c r="C69" s="65" t="s">
        <v>18</v>
      </c>
      <c r="D69" s="63"/>
      <c r="E69" s="63"/>
      <c r="F69" s="63"/>
      <c r="G69" s="63"/>
      <c r="H69" s="63"/>
      <c r="I69" s="172"/>
      <c r="J69" s="63"/>
      <c r="K69" s="63"/>
      <c r="L69" s="61"/>
    </row>
    <row r="70" spans="2:63" s="1" customFormat="1" ht="16.5" customHeight="1">
      <c r="B70" s="41"/>
      <c r="C70" s="63"/>
      <c r="D70" s="63"/>
      <c r="E70" s="318" t="str">
        <f>E7</f>
        <v>II/124 Hostišov Jiřetice Hranice Okresu</v>
      </c>
      <c r="F70" s="319"/>
      <c r="G70" s="319"/>
      <c r="H70" s="319"/>
      <c r="I70" s="172"/>
      <c r="J70" s="63"/>
      <c r="K70" s="63"/>
      <c r="L70" s="61"/>
    </row>
    <row r="71" spans="2:63" s="1" customFormat="1" ht="14.45" customHeight="1">
      <c r="B71" s="41"/>
      <c r="C71" s="65" t="s">
        <v>116</v>
      </c>
      <c r="D71" s="63"/>
      <c r="E71" s="63"/>
      <c r="F71" s="63"/>
      <c r="G71" s="63"/>
      <c r="H71" s="63"/>
      <c r="I71" s="172"/>
      <c r="J71" s="63"/>
      <c r="K71" s="63"/>
      <c r="L71" s="61"/>
    </row>
    <row r="72" spans="2:63" s="1" customFormat="1" ht="17.25" customHeight="1">
      <c r="B72" s="41"/>
      <c r="C72" s="63"/>
      <c r="D72" s="63"/>
      <c r="E72" s="289" t="str">
        <f>E9</f>
        <v>SO 190 - Dopravní značení</v>
      </c>
      <c r="F72" s="320"/>
      <c r="G72" s="320"/>
      <c r="H72" s="320"/>
      <c r="I72" s="172"/>
      <c r="J72" s="63"/>
      <c r="K72" s="63"/>
      <c r="L72" s="61"/>
    </row>
    <row r="73" spans="2:63" s="1" customFormat="1" ht="6.95" customHeight="1">
      <c r="B73" s="41"/>
      <c r="C73" s="63"/>
      <c r="D73" s="63"/>
      <c r="E73" s="63"/>
      <c r="F73" s="63"/>
      <c r="G73" s="63"/>
      <c r="H73" s="63"/>
      <c r="I73" s="172"/>
      <c r="J73" s="63"/>
      <c r="K73" s="63"/>
      <c r="L73" s="61"/>
    </row>
    <row r="74" spans="2:63" s="1" customFormat="1" ht="18" customHeight="1">
      <c r="B74" s="41"/>
      <c r="C74" s="65" t="s">
        <v>24</v>
      </c>
      <c r="D74" s="63"/>
      <c r="E74" s="63"/>
      <c r="F74" s="173" t="str">
        <f>F12</f>
        <v>město Votice, městys Neustupov</v>
      </c>
      <c r="G74" s="63"/>
      <c r="H74" s="63"/>
      <c r="I74" s="174" t="s">
        <v>26</v>
      </c>
      <c r="J74" s="73" t="str">
        <f>IF(J12="","",J12)</f>
        <v>27.10.2017</v>
      </c>
      <c r="K74" s="63"/>
      <c r="L74" s="61"/>
    </row>
    <row r="75" spans="2:63" s="1" customFormat="1" ht="6.95" customHeight="1">
      <c r="B75" s="41"/>
      <c r="C75" s="63"/>
      <c r="D75" s="63"/>
      <c r="E75" s="63"/>
      <c r="F75" s="63"/>
      <c r="G75" s="63"/>
      <c r="H75" s="63"/>
      <c r="I75" s="172"/>
      <c r="J75" s="63"/>
      <c r="K75" s="63"/>
      <c r="L75" s="61"/>
    </row>
    <row r="76" spans="2:63" s="1" customFormat="1" ht="15">
      <c r="B76" s="41"/>
      <c r="C76" s="65" t="s">
        <v>30</v>
      </c>
      <c r="D76" s="63"/>
      <c r="E76" s="63"/>
      <c r="F76" s="173" t="str">
        <f>E15</f>
        <v>Středočeský kraj</v>
      </c>
      <c r="G76" s="63"/>
      <c r="H76" s="63"/>
      <c r="I76" s="174" t="s">
        <v>38</v>
      </c>
      <c r="J76" s="173" t="str">
        <f>E21</f>
        <v>METROPROJEKT Praha a.s.</v>
      </c>
      <c r="K76" s="63"/>
      <c r="L76" s="61"/>
    </row>
    <row r="77" spans="2:63" s="1" customFormat="1" ht="14.45" customHeight="1">
      <c r="B77" s="41"/>
      <c r="C77" s="65" t="s">
        <v>36</v>
      </c>
      <c r="D77" s="63"/>
      <c r="E77" s="63"/>
      <c r="F77" s="173" t="str">
        <f>IF(E18="","",E18)</f>
        <v/>
      </c>
      <c r="G77" s="63"/>
      <c r="H77" s="63"/>
      <c r="I77" s="172"/>
      <c r="J77" s="63"/>
      <c r="K77" s="63"/>
      <c r="L77" s="61"/>
    </row>
    <row r="78" spans="2:63" s="1" customFormat="1" ht="10.35" customHeight="1">
      <c r="B78" s="41"/>
      <c r="C78" s="63"/>
      <c r="D78" s="63"/>
      <c r="E78" s="63"/>
      <c r="F78" s="63"/>
      <c r="G78" s="63"/>
      <c r="H78" s="63"/>
      <c r="I78" s="172"/>
      <c r="J78" s="63"/>
      <c r="K78" s="63"/>
      <c r="L78" s="61"/>
    </row>
    <row r="79" spans="2:63" s="10" customFormat="1" ht="29.25" customHeight="1">
      <c r="B79" s="175"/>
      <c r="C79" s="176" t="s">
        <v>128</v>
      </c>
      <c r="D79" s="177" t="s">
        <v>64</v>
      </c>
      <c r="E79" s="177" t="s">
        <v>60</v>
      </c>
      <c r="F79" s="177" t="s">
        <v>129</v>
      </c>
      <c r="G79" s="177" t="s">
        <v>130</v>
      </c>
      <c r="H79" s="177" t="s">
        <v>131</v>
      </c>
      <c r="I79" s="178" t="s">
        <v>132</v>
      </c>
      <c r="J79" s="177" t="s">
        <v>120</v>
      </c>
      <c r="K79" s="179" t="s">
        <v>133</v>
      </c>
      <c r="L79" s="180"/>
      <c r="M79" s="81" t="s">
        <v>134</v>
      </c>
      <c r="N79" s="82" t="s">
        <v>49</v>
      </c>
      <c r="O79" s="82" t="s">
        <v>135</v>
      </c>
      <c r="P79" s="82" t="s">
        <v>136</v>
      </c>
      <c r="Q79" s="82" t="s">
        <v>137</v>
      </c>
      <c r="R79" s="82" t="s">
        <v>138</v>
      </c>
      <c r="S79" s="82" t="s">
        <v>139</v>
      </c>
      <c r="T79" s="83" t="s">
        <v>140</v>
      </c>
    </row>
    <row r="80" spans="2:63" s="1" customFormat="1" ht="29.25" customHeight="1">
      <c r="B80" s="41"/>
      <c r="C80" s="87" t="s">
        <v>121</v>
      </c>
      <c r="D80" s="63"/>
      <c r="E80" s="63"/>
      <c r="F80" s="63"/>
      <c r="G80" s="63"/>
      <c r="H80" s="63"/>
      <c r="I80" s="172"/>
      <c r="J80" s="181">
        <f>BK80</f>
        <v>0</v>
      </c>
      <c r="K80" s="63"/>
      <c r="L80" s="61"/>
      <c r="M80" s="84"/>
      <c r="N80" s="85"/>
      <c r="O80" s="85"/>
      <c r="P80" s="182">
        <f>P81</f>
        <v>0</v>
      </c>
      <c r="Q80" s="85"/>
      <c r="R80" s="182">
        <f>R81</f>
        <v>9.5225799999999996</v>
      </c>
      <c r="S80" s="85"/>
      <c r="T80" s="183">
        <f>T81</f>
        <v>0.85200000000000009</v>
      </c>
      <c r="AT80" s="23" t="s">
        <v>79</v>
      </c>
      <c r="AU80" s="23" t="s">
        <v>122</v>
      </c>
      <c r="BK80" s="184">
        <f>BK81</f>
        <v>0</v>
      </c>
    </row>
    <row r="81" spans="2:65" s="11" customFormat="1" ht="37.35" customHeight="1">
      <c r="B81" s="185"/>
      <c r="C81" s="186"/>
      <c r="D81" s="187" t="s">
        <v>79</v>
      </c>
      <c r="E81" s="188" t="s">
        <v>141</v>
      </c>
      <c r="F81" s="188" t="s">
        <v>142</v>
      </c>
      <c r="G81" s="186"/>
      <c r="H81" s="186"/>
      <c r="I81" s="189"/>
      <c r="J81" s="190">
        <f>BK81</f>
        <v>0</v>
      </c>
      <c r="K81" s="186"/>
      <c r="L81" s="191"/>
      <c r="M81" s="192"/>
      <c r="N81" s="193"/>
      <c r="O81" s="193"/>
      <c r="P81" s="194">
        <f>P82+P213+P221</f>
        <v>0</v>
      </c>
      <c r="Q81" s="193"/>
      <c r="R81" s="194">
        <f>R82+R213+R221</f>
        <v>9.5225799999999996</v>
      </c>
      <c r="S81" s="193"/>
      <c r="T81" s="195">
        <f>T82+T213+T221</f>
        <v>0.85200000000000009</v>
      </c>
      <c r="AR81" s="196" t="s">
        <v>88</v>
      </c>
      <c r="AT81" s="197" t="s">
        <v>79</v>
      </c>
      <c r="AU81" s="197" t="s">
        <v>80</v>
      </c>
      <c r="AY81" s="196" t="s">
        <v>143</v>
      </c>
      <c r="BK81" s="198">
        <f>BK82+BK213+BK221</f>
        <v>0</v>
      </c>
    </row>
    <row r="82" spans="2:65" s="11" customFormat="1" ht="19.899999999999999" customHeight="1">
      <c r="B82" s="185"/>
      <c r="C82" s="186"/>
      <c r="D82" s="187" t="s">
        <v>79</v>
      </c>
      <c r="E82" s="199" t="s">
        <v>198</v>
      </c>
      <c r="F82" s="199" t="s">
        <v>518</v>
      </c>
      <c r="G82" s="186"/>
      <c r="H82" s="186"/>
      <c r="I82" s="189"/>
      <c r="J82" s="200">
        <f>BK82</f>
        <v>0</v>
      </c>
      <c r="K82" s="186"/>
      <c r="L82" s="191"/>
      <c r="M82" s="192"/>
      <c r="N82" s="193"/>
      <c r="O82" s="193"/>
      <c r="P82" s="194">
        <f>SUM(P83:P212)</f>
        <v>0</v>
      </c>
      <c r="Q82" s="193"/>
      <c r="R82" s="194">
        <f>SUM(R83:R212)</f>
        <v>9.5225799999999996</v>
      </c>
      <c r="S82" s="193"/>
      <c r="T82" s="195">
        <f>SUM(T83:T212)</f>
        <v>0.85200000000000009</v>
      </c>
      <c r="AR82" s="196" t="s">
        <v>88</v>
      </c>
      <c r="AT82" s="197" t="s">
        <v>79</v>
      </c>
      <c r="AU82" s="197" t="s">
        <v>88</v>
      </c>
      <c r="AY82" s="196" t="s">
        <v>143</v>
      </c>
      <c r="BK82" s="198">
        <f>SUM(BK83:BK212)</f>
        <v>0</v>
      </c>
    </row>
    <row r="83" spans="2:65" s="1" customFormat="1" ht="25.5" customHeight="1">
      <c r="B83" s="41"/>
      <c r="C83" s="201" t="s">
        <v>88</v>
      </c>
      <c r="D83" s="201" t="s">
        <v>145</v>
      </c>
      <c r="E83" s="202" t="s">
        <v>527</v>
      </c>
      <c r="F83" s="203" t="s">
        <v>528</v>
      </c>
      <c r="G83" s="204" t="s">
        <v>504</v>
      </c>
      <c r="H83" s="205">
        <v>46</v>
      </c>
      <c r="I83" s="206"/>
      <c r="J83" s="207">
        <f>ROUND(I83*H83,2)</f>
        <v>0</v>
      </c>
      <c r="K83" s="203" t="s">
        <v>149</v>
      </c>
      <c r="L83" s="61"/>
      <c r="M83" s="208" t="s">
        <v>78</v>
      </c>
      <c r="N83" s="209" t="s">
        <v>50</v>
      </c>
      <c r="O83" s="42"/>
      <c r="P83" s="210">
        <f>O83*H83</f>
        <v>0</v>
      </c>
      <c r="Q83" s="210">
        <v>0</v>
      </c>
      <c r="R83" s="210">
        <f>Q83*H83</f>
        <v>0</v>
      </c>
      <c r="S83" s="210">
        <v>0</v>
      </c>
      <c r="T83" s="211">
        <f>S83*H83</f>
        <v>0</v>
      </c>
      <c r="AR83" s="23" t="s">
        <v>150</v>
      </c>
      <c r="AT83" s="23" t="s">
        <v>145</v>
      </c>
      <c r="AU83" s="23" t="s">
        <v>90</v>
      </c>
      <c r="AY83" s="23" t="s">
        <v>143</v>
      </c>
      <c r="BE83" s="212">
        <f>IF(N83="základní",J83,0)</f>
        <v>0</v>
      </c>
      <c r="BF83" s="212">
        <f>IF(N83="snížená",J83,0)</f>
        <v>0</v>
      </c>
      <c r="BG83" s="212">
        <f>IF(N83="zákl. přenesená",J83,0)</f>
        <v>0</v>
      </c>
      <c r="BH83" s="212">
        <f>IF(N83="sníž. přenesená",J83,0)</f>
        <v>0</v>
      </c>
      <c r="BI83" s="212">
        <f>IF(N83="nulová",J83,0)</f>
        <v>0</v>
      </c>
      <c r="BJ83" s="23" t="s">
        <v>88</v>
      </c>
      <c r="BK83" s="212">
        <f>ROUND(I83*H83,2)</f>
        <v>0</v>
      </c>
      <c r="BL83" s="23" t="s">
        <v>150</v>
      </c>
      <c r="BM83" s="23" t="s">
        <v>927</v>
      </c>
    </row>
    <row r="84" spans="2:65" s="1" customFormat="1" ht="81">
      <c r="B84" s="41"/>
      <c r="C84" s="63"/>
      <c r="D84" s="213" t="s">
        <v>152</v>
      </c>
      <c r="E84" s="63"/>
      <c r="F84" s="214" t="s">
        <v>530</v>
      </c>
      <c r="G84" s="63"/>
      <c r="H84" s="63"/>
      <c r="I84" s="172"/>
      <c r="J84" s="63"/>
      <c r="K84" s="63"/>
      <c r="L84" s="61"/>
      <c r="M84" s="215"/>
      <c r="N84" s="42"/>
      <c r="O84" s="42"/>
      <c r="P84" s="42"/>
      <c r="Q84" s="42"/>
      <c r="R84" s="42"/>
      <c r="S84" s="42"/>
      <c r="T84" s="78"/>
      <c r="AT84" s="23" t="s">
        <v>152</v>
      </c>
      <c r="AU84" s="23" t="s">
        <v>90</v>
      </c>
    </row>
    <row r="85" spans="2:65" s="13" customFormat="1" ht="13.5">
      <c r="B85" s="230"/>
      <c r="C85" s="231"/>
      <c r="D85" s="213" t="s">
        <v>154</v>
      </c>
      <c r="E85" s="232" t="s">
        <v>78</v>
      </c>
      <c r="F85" s="233" t="s">
        <v>928</v>
      </c>
      <c r="G85" s="231"/>
      <c r="H85" s="232" t="s">
        <v>78</v>
      </c>
      <c r="I85" s="234"/>
      <c r="J85" s="231"/>
      <c r="K85" s="231"/>
      <c r="L85" s="235"/>
      <c r="M85" s="236"/>
      <c r="N85" s="237"/>
      <c r="O85" s="237"/>
      <c r="P85" s="237"/>
      <c r="Q85" s="237"/>
      <c r="R85" s="237"/>
      <c r="S85" s="237"/>
      <c r="T85" s="238"/>
      <c r="AT85" s="239" t="s">
        <v>154</v>
      </c>
      <c r="AU85" s="239" t="s">
        <v>90</v>
      </c>
      <c r="AV85" s="13" t="s">
        <v>88</v>
      </c>
      <c r="AW85" s="13" t="s">
        <v>42</v>
      </c>
      <c r="AX85" s="13" t="s">
        <v>80</v>
      </c>
      <c r="AY85" s="239" t="s">
        <v>143</v>
      </c>
    </row>
    <row r="86" spans="2:65" s="12" customFormat="1" ht="13.5">
      <c r="B86" s="216"/>
      <c r="C86" s="217"/>
      <c r="D86" s="213" t="s">
        <v>154</v>
      </c>
      <c r="E86" s="218" t="s">
        <v>78</v>
      </c>
      <c r="F86" s="219" t="s">
        <v>929</v>
      </c>
      <c r="G86" s="217"/>
      <c r="H86" s="220">
        <v>8</v>
      </c>
      <c r="I86" s="221"/>
      <c r="J86" s="217"/>
      <c r="K86" s="217"/>
      <c r="L86" s="222"/>
      <c r="M86" s="223"/>
      <c r="N86" s="224"/>
      <c r="O86" s="224"/>
      <c r="P86" s="224"/>
      <c r="Q86" s="224"/>
      <c r="R86" s="224"/>
      <c r="S86" s="224"/>
      <c r="T86" s="225"/>
      <c r="AT86" s="226" t="s">
        <v>154</v>
      </c>
      <c r="AU86" s="226" t="s">
        <v>90</v>
      </c>
      <c r="AV86" s="12" t="s">
        <v>90</v>
      </c>
      <c r="AW86" s="12" t="s">
        <v>42</v>
      </c>
      <c r="AX86" s="12" t="s">
        <v>80</v>
      </c>
      <c r="AY86" s="226" t="s">
        <v>143</v>
      </c>
    </row>
    <row r="87" spans="2:65" s="12" customFormat="1" ht="13.5">
      <c r="B87" s="216"/>
      <c r="C87" s="217"/>
      <c r="D87" s="213" t="s">
        <v>154</v>
      </c>
      <c r="E87" s="218" t="s">
        <v>78</v>
      </c>
      <c r="F87" s="219" t="s">
        <v>930</v>
      </c>
      <c r="G87" s="217"/>
      <c r="H87" s="220">
        <v>38</v>
      </c>
      <c r="I87" s="221"/>
      <c r="J87" s="217"/>
      <c r="K87" s="217"/>
      <c r="L87" s="222"/>
      <c r="M87" s="223"/>
      <c r="N87" s="224"/>
      <c r="O87" s="224"/>
      <c r="P87" s="224"/>
      <c r="Q87" s="224"/>
      <c r="R87" s="224"/>
      <c r="S87" s="224"/>
      <c r="T87" s="225"/>
      <c r="AT87" s="226" t="s">
        <v>154</v>
      </c>
      <c r="AU87" s="226" t="s">
        <v>90</v>
      </c>
      <c r="AV87" s="12" t="s">
        <v>90</v>
      </c>
      <c r="AW87" s="12" t="s">
        <v>42</v>
      </c>
      <c r="AX87" s="12" t="s">
        <v>80</v>
      </c>
      <c r="AY87" s="226" t="s">
        <v>143</v>
      </c>
    </row>
    <row r="88" spans="2:65" s="14" customFormat="1" ht="13.5">
      <c r="B88" s="240"/>
      <c r="C88" s="241"/>
      <c r="D88" s="213" t="s">
        <v>154</v>
      </c>
      <c r="E88" s="242" t="s">
        <v>78</v>
      </c>
      <c r="F88" s="243" t="s">
        <v>289</v>
      </c>
      <c r="G88" s="241"/>
      <c r="H88" s="244">
        <v>46</v>
      </c>
      <c r="I88" s="245"/>
      <c r="J88" s="241"/>
      <c r="K88" s="241"/>
      <c r="L88" s="246"/>
      <c r="M88" s="247"/>
      <c r="N88" s="248"/>
      <c r="O88" s="248"/>
      <c r="P88" s="248"/>
      <c r="Q88" s="248"/>
      <c r="R88" s="248"/>
      <c r="S88" s="248"/>
      <c r="T88" s="249"/>
      <c r="AT88" s="250" t="s">
        <v>154</v>
      </c>
      <c r="AU88" s="250" t="s">
        <v>90</v>
      </c>
      <c r="AV88" s="14" t="s">
        <v>150</v>
      </c>
      <c r="AW88" s="14" t="s">
        <v>42</v>
      </c>
      <c r="AX88" s="14" t="s">
        <v>88</v>
      </c>
      <c r="AY88" s="250" t="s">
        <v>143</v>
      </c>
    </row>
    <row r="89" spans="2:65" s="1" customFormat="1" ht="16.5" customHeight="1">
      <c r="B89" s="41"/>
      <c r="C89" s="251" t="s">
        <v>90</v>
      </c>
      <c r="D89" s="251" t="s">
        <v>305</v>
      </c>
      <c r="E89" s="252" t="s">
        <v>533</v>
      </c>
      <c r="F89" s="253" t="s">
        <v>534</v>
      </c>
      <c r="G89" s="254" t="s">
        <v>504</v>
      </c>
      <c r="H89" s="255">
        <v>46</v>
      </c>
      <c r="I89" s="256"/>
      <c r="J89" s="257">
        <f>ROUND(I89*H89,2)</f>
        <v>0</v>
      </c>
      <c r="K89" s="253" t="s">
        <v>149</v>
      </c>
      <c r="L89" s="258"/>
      <c r="M89" s="259" t="s">
        <v>78</v>
      </c>
      <c r="N89" s="260" t="s">
        <v>50</v>
      </c>
      <c r="O89" s="42"/>
      <c r="P89" s="210">
        <f>O89*H89</f>
        <v>0</v>
      </c>
      <c r="Q89" s="210">
        <v>2.2000000000000001E-3</v>
      </c>
      <c r="R89" s="210">
        <f>Q89*H89</f>
        <v>0.10120000000000001</v>
      </c>
      <c r="S89" s="210">
        <v>0</v>
      </c>
      <c r="T89" s="211">
        <f>S89*H89</f>
        <v>0</v>
      </c>
      <c r="AR89" s="23" t="s">
        <v>191</v>
      </c>
      <c r="AT89" s="23" t="s">
        <v>305</v>
      </c>
      <c r="AU89" s="23" t="s">
        <v>90</v>
      </c>
      <c r="AY89" s="23" t="s">
        <v>143</v>
      </c>
      <c r="BE89" s="212">
        <f>IF(N89="základní",J89,0)</f>
        <v>0</v>
      </c>
      <c r="BF89" s="212">
        <f>IF(N89="snížená",J89,0)</f>
        <v>0</v>
      </c>
      <c r="BG89" s="212">
        <f>IF(N89="zákl. přenesená",J89,0)</f>
        <v>0</v>
      </c>
      <c r="BH89" s="212">
        <f>IF(N89="sníž. přenesená",J89,0)</f>
        <v>0</v>
      </c>
      <c r="BI89" s="212">
        <f>IF(N89="nulová",J89,0)</f>
        <v>0</v>
      </c>
      <c r="BJ89" s="23" t="s">
        <v>88</v>
      </c>
      <c r="BK89" s="212">
        <f>ROUND(I89*H89,2)</f>
        <v>0</v>
      </c>
      <c r="BL89" s="23" t="s">
        <v>150</v>
      </c>
      <c r="BM89" s="23" t="s">
        <v>931</v>
      </c>
    </row>
    <row r="90" spans="2:65" s="1" customFormat="1" ht="25.5" customHeight="1">
      <c r="B90" s="41"/>
      <c r="C90" s="201" t="s">
        <v>159</v>
      </c>
      <c r="D90" s="201" t="s">
        <v>145</v>
      </c>
      <c r="E90" s="202" t="s">
        <v>932</v>
      </c>
      <c r="F90" s="203" t="s">
        <v>933</v>
      </c>
      <c r="G90" s="204" t="s">
        <v>504</v>
      </c>
      <c r="H90" s="205">
        <v>34</v>
      </c>
      <c r="I90" s="206"/>
      <c r="J90" s="207">
        <f>ROUND(I90*H90,2)</f>
        <v>0</v>
      </c>
      <c r="K90" s="203" t="s">
        <v>149</v>
      </c>
      <c r="L90" s="61"/>
      <c r="M90" s="208" t="s">
        <v>78</v>
      </c>
      <c r="N90" s="209" t="s">
        <v>50</v>
      </c>
      <c r="O90" s="42"/>
      <c r="P90" s="210">
        <f>O90*H90</f>
        <v>0</v>
      </c>
      <c r="Q90" s="210">
        <v>6.9999999999999999E-4</v>
      </c>
      <c r="R90" s="210">
        <f>Q90*H90</f>
        <v>2.3799999999999998E-2</v>
      </c>
      <c r="S90" s="210">
        <v>0</v>
      </c>
      <c r="T90" s="211">
        <f>S90*H90</f>
        <v>0</v>
      </c>
      <c r="AR90" s="23" t="s">
        <v>150</v>
      </c>
      <c r="AT90" s="23" t="s">
        <v>145</v>
      </c>
      <c r="AU90" s="23" t="s">
        <v>90</v>
      </c>
      <c r="AY90" s="23" t="s">
        <v>143</v>
      </c>
      <c r="BE90" s="212">
        <f>IF(N90="základní",J90,0)</f>
        <v>0</v>
      </c>
      <c r="BF90" s="212">
        <f>IF(N90="snížená",J90,0)</f>
        <v>0</v>
      </c>
      <c r="BG90" s="212">
        <f>IF(N90="zákl. přenesená",J90,0)</f>
        <v>0</v>
      </c>
      <c r="BH90" s="212">
        <f>IF(N90="sníž. přenesená",J90,0)</f>
        <v>0</v>
      </c>
      <c r="BI90" s="212">
        <f>IF(N90="nulová",J90,0)</f>
        <v>0</v>
      </c>
      <c r="BJ90" s="23" t="s">
        <v>88</v>
      </c>
      <c r="BK90" s="212">
        <f>ROUND(I90*H90,2)</f>
        <v>0</v>
      </c>
      <c r="BL90" s="23" t="s">
        <v>150</v>
      </c>
      <c r="BM90" s="23" t="s">
        <v>934</v>
      </c>
    </row>
    <row r="91" spans="2:65" s="1" customFormat="1" ht="135">
      <c r="B91" s="41"/>
      <c r="C91" s="63"/>
      <c r="D91" s="213" t="s">
        <v>152</v>
      </c>
      <c r="E91" s="63"/>
      <c r="F91" s="214" t="s">
        <v>935</v>
      </c>
      <c r="G91" s="63"/>
      <c r="H91" s="63"/>
      <c r="I91" s="172"/>
      <c r="J91" s="63"/>
      <c r="K91" s="63"/>
      <c r="L91" s="61"/>
      <c r="M91" s="215"/>
      <c r="N91" s="42"/>
      <c r="O91" s="42"/>
      <c r="P91" s="42"/>
      <c r="Q91" s="42"/>
      <c r="R91" s="42"/>
      <c r="S91" s="42"/>
      <c r="T91" s="78"/>
      <c r="AT91" s="23" t="s">
        <v>152</v>
      </c>
      <c r="AU91" s="23" t="s">
        <v>90</v>
      </c>
    </row>
    <row r="92" spans="2:65" s="1" customFormat="1" ht="25.5" customHeight="1">
      <c r="B92" s="41"/>
      <c r="C92" s="251" t="s">
        <v>150</v>
      </c>
      <c r="D92" s="251" t="s">
        <v>305</v>
      </c>
      <c r="E92" s="252" t="s">
        <v>936</v>
      </c>
      <c r="F92" s="253" t="s">
        <v>937</v>
      </c>
      <c r="G92" s="254" t="s">
        <v>504</v>
      </c>
      <c r="H92" s="255">
        <v>3</v>
      </c>
      <c r="I92" s="256"/>
      <c r="J92" s="257">
        <f>ROUND(I92*H92,2)</f>
        <v>0</v>
      </c>
      <c r="K92" s="253" t="s">
        <v>149</v>
      </c>
      <c r="L92" s="258"/>
      <c r="M92" s="259" t="s">
        <v>78</v>
      </c>
      <c r="N92" s="260" t="s">
        <v>50</v>
      </c>
      <c r="O92" s="42"/>
      <c r="P92" s="210">
        <f>O92*H92</f>
        <v>0</v>
      </c>
      <c r="Q92" s="210">
        <v>4.1999999999999997E-3</v>
      </c>
      <c r="R92" s="210">
        <f>Q92*H92</f>
        <v>1.26E-2</v>
      </c>
      <c r="S92" s="210">
        <v>0</v>
      </c>
      <c r="T92" s="211">
        <f>S92*H92</f>
        <v>0</v>
      </c>
      <c r="AR92" s="23" t="s">
        <v>191</v>
      </c>
      <c r="AT92" s="23" t="s">
        <v>305</v>
      </c>
      <c r="AU92" s="23" t="s">
        <v>90</v>
      </c>
      <c r="AY92" s="23" t="s">
        <v>143</v>
      </c>
      <c r="BE92" s="212">
        <f>IF(N92="základní",J92,0)</f>
        <v>0</v>
      </c>
      <c r="BF92" s="212">
        <f>IF(N92="snížená",J92,0)</f>
        <v>0</v>
      </c>
      <c r="BG92" s="212">
        <f>IF(N92="zákl. přenesená",J92,0)</f>
        <v>0</v>
      </c>
      <c r="BH92" s="212">
        <f>IF(N92="sníž. přenesená",J92,0)</f>
        <v>0</v>
      </c>
      <c r="BI92" s="212">
        <f>IF(N92="nulová",J92,0)</f>
        <v>0</v>
      </c>
      <c r="BJ92" s="23" t="s">
        <v>88</v>
      </c>
      <c r="BK92" s="212">
        <f>ROUND(I92*H92,2)</f>
        <v>0</v>
      </c>
      <c r="BL92" s="23" t="s">
        <v>150</v>
      </c>
      <c r="BM92" s="23" t="s">
        <v>938</v>
      </c>
    </row>
    <row r="93" spans="2:65" s="13" customFormat="1" ht="13.5">
      <c r="B93" s="230"/>
      <c r="C93" s="231"/>
      <c r="D93" s="213" t="s">
        <v>154</v>
      </c>
      <c r="E93" s="232" t="s">
        <v>78</v>
      </c>
      <c r="F93" s="233" t="s">
        <v>928</v>
      </c>
      <c r="G93" s="231"/>
      <c r="H93" s="232" t="s">
        <v>78</v>
      </c>
      <c r="I93" s="234"/>
      <c r="J93" s="231"/>
      <c r="K93" s="231"/>
      <c r="L93" s="235"/>
      <c r="M93" s="236"/>
      <c r="N93" s="237"/>
      <c r="O93" s="237"/>
      <c r="P93" s="237"/>
      <c r="Q93" s="237"/>
      <c r="R93" s="237"/>
      <c r="S93" s="237"/>
      <c r="T93" s="238"/>
      <c r="AT93" s="239" t="s">
        <v>154</v>
      </c>
      <c r="AU93" s="239" t="s">
        <v>90</v>
      </c>
      <c r="AV93" s="13" t="s">
        <v>88</v>
      </c>
      <c r="AW93" s="13" t="s">
        <v>42</v>
      </c>
      <c r="AX93" s="13" t="s">
        <v>80</v>
      </c>
      <c r="AY93" s="239" t="s">
        <v>143</v>
      </c>
    </row>
    <row r="94" spans="2:65" s="13" customFormat="1" ht="13.5">
      <c r="B94" s="230"/>
      <c r="C94" s="231"/>
      <c r="D94" s="213" t="s">
        <v>154</v>
      </c>
      <c r="E94" s="232" t="s">
        <v>78</v>
      </c>
      <c r="F94" s="233" t="s">
        <v>939</v>
      </c>
      <c r="G94" s="231"/>
      <c r="H94" s="232" t="s">
        <v>78</v>
      </c>
      <c r="I94" s="234"/>
      <c r="J94" s="231"/>
      <c r="K94" s="231"/>
      <c r="L94" s="235"/>
      <c r="M94" s="236"/>
      <c r="N94" s="237"/>
      <c r="O94" s="237"/>
      <c r="P94" s="237"/>
      <c r="Q94" s="237"/>
      <c r="R94" s="237"/>
      <c r="S94" s="237"/>
      <c r="T94" s="238"/>
      <c r="AT94" s="239" t="s">
        <v>154</v>
      </c>
      <c r="AU94" s="239" t="s">
        <v>90</v>
      </c>
      <c r="AV94" s="13" t="s">
        <v>88</v>
      </c>
      <c r="AW94" s="13" t="s">
        <v>42</v>
      </c>
      <c r="AX94" s="13" t="s">
        <v>80</v>
      </c>
      <c r="AY94" s="239" t="s">
        <v>143</v>
      </c>
    </row>
    <row r="95" spans="2:65" s="12" customFormat="1" ht="13.5">
      <c r="B95" s="216"/>
      <c r="C95" s="217"/>
      <c r="D95" s="213" t="s">
        <v>154</v>
      </c>
      <c r="E95" s="218" t="s">
        <v>78</v>
      </c>
      <c r="F95" s="219" t="s">
        <v>940</v>
      </c>
      <c r="G95" s="217"/>
      <c r="H95" s="220">
        <v>1</v>
      </c>
      <c r="I95" s="221"/>
      <c r="J95" s="217"/>
      <c r="K95" s="217"/>
      <c r="L95" s="222"/>
      <c r="M95" s="223"/>
      <c r="N95" s="224"/>
      <c r="O95" s="224"/>
      <c r="P95" s="224"/>
      <c r="Q95" s="224"/>
      <c r="R95" s="224"/>
      <c r="S95" s="224"/>
      <c r="T95" s="225"/>
      <c r="AT95" s="226" t="s">
        <v>154</v>
      </c>
      <c r="AU95" s="226" t="s">
        <v>90</v>
      </c>
      <c r="AV95" s="12" t="s">
        <v>90</v>
      </c>
      <c r="AW95" s="12" t="s">
        <v>42</v>
      </c>
      <c r="AX95" s="12" t="s">
        <v>80</v>
      </c>
      <c r="AY95" s="226" t="s">
        <v>143</v>
      </c>
    </row>
    <row r="96" spans="2:65" s="12" customFormat="1" ht="13.5">
      <c r="B96" s="216"/>
      <c r="C96" s="217"/>
      <c r="D96" s="213" t="s">
        <v>154</v>
      </c>
      <c r="E96" s="218" t="s">
        <v>78</v>
      </c>
      <c r="F96" s="219" t="s">
        <v>941</v>
      </c>
      <c r="G96" s="217"/>
      <c r="H96" s="220">
        <v>1</v>
      </c>
      <c r="I96" s="221"/>
      <c r="J96" s="217"/>
      <c r="K96" s="217"/>
      <c r="L96" s="222"/>
      <c r="M96" s="223"/>
      <c r="N96" s="224"/>
      <c r="O96" s="224"/>
      <c r="P96" s="224"/>
      <c r="Q96" s="224"/>
      <c r="R96" s="224"/>
      <c r="S96" s="224"/>
      <c r="T96" s="225"/>
      <c r="AT96" s="226" t="s">
        <v>154</v>
      </c>
      <c r="AU96" s="226" t="s">
        <v>90</v>
      </c>
      <c r="AV96" s="12" t="s">
        <v>90</v>
      </c>
      <c r="AW96" s="12" t="s">
        <v>42</v>
      </c>
      <c r="AX96" s="12" t="s">
        <v>80</v>
      </c>
      <c r="AY96" s="226" t="s">
        <v>143</v>
      </c>
    </row>
    <row r="97" spans="2:65" s="13" customFormat="1" ht="13.5">
      <c r="B97" s="230"/>
      <c r="C97" s="231"/>
      <c r="D97" s="213" t="s">
        <v>154</v>
      </c>
      <c r="E97" s="232" t="s">
        <v>78</v>
      </c>
      <c r="F97" s="233" t="s">
        <v>942</v>
      </c>
      <c r="G97" s="231"/>
      <c r="H97" s="232" t="s">
        <v>78</v>
      </c>
      <c r="I97" s="234"/>
      <c r="J97" s="231"/>
      <c r="K97" s="231"/>
      <c r="L97" s="235"/>
      <c r="M97" s="236"/>
      <c r="N97" s="237"/>
      <c r="O97" s="237"/>
      <c r="P97" s="237"/>
      <c r="Q97" s="237"/>
      <c r="R97" s="237"/>
      <c r="S97" s="237"/>
      <c r="T97" s="238"/>
      <c r="AT97" s="239" t="s">
        <v>154</v>
      </c>
      <c r="AU97" s="239" t="s">
        <v>90</v>
      </c>
      <c r="AV97" s="13" t="s">
        <v>88</v>
      </c>
      <c r="AW97" s="13" t="s">
        <v>42</v>
      </c>
      <c r="AX97" s="13" t="s">
        <v>80</v>
      </c>
      <c r="AY97" s="239" t="s">
        <v>143</v>
      </c>
    </row>
    <row r="98" spans="2:65" s="12" customFormat="1" ht="13.5">
      <c r="B98" s="216"/>
      <c r="C98" s="217"/>
      <c r="D98" s="213" t="s">
        <v>154</v>
      </c>
      <c r="E98" s="218" t="s">
        <v>78</v>
      </c>
      <c r="F98" s="219" t="s">
        <v>940</v>
      </c>
      <c r="G98" s="217"/>
      <c r="H98" s="220">
        <v>1</v>
      </c>
      <c r="I98" s="221"/>
      <c r="J98" s="217"/>
      <c r="K98" s="217"/>
      <c r="L98" s="222"/>
      <c r="M98" s="223"/>
      <c r="N98" s="224"/>
      <c r="O98" s="224"/>
      <c r="P98" s="224"/>
      <c r="Q98" s="224"/>
      <c r="R98" s="224"/>
      <c r="S98" s="224"/>
      <c r="T98" s="225"/>
      <c r="AT98" s="226" t="s">
        <v>154</v>
      </c>
      <c r="AU98" s="226" t="s">
        <v>90</v>
      </c>
      <c r="AV98" s="12" t="s">
        <v>90</v>
      </c>
      <c r="AW98" s="12" t="s">
        <v>42</v>
      </c>
      <c r="AX98" s="12" t="s">
        <v>80</v>
      </c>
      <c r="AY98" s="226" t="s">
        <v>143</v>
      </c>
    </row>
    <row r="99" spans="2:65" s="14" customFormat="1" ht="13.5">
      <c r="B99" s="240"/>
      <c r="C99" s="241"/>
      <c r="D99" s="213" t="s">
        <v>154</v>
      </c>
      <c r="E99" s="242" t="s">
        <v>78</v>
      </c>
      <c r="F99" s="243" t="s">
        <v>289</v>
      </c>
      <c r="G99" s="241"/>
      <c r="H99" s="244">
        <v>3</v>
      </c>
      <c r="I99" s="245"/>
      <c r="J99" s="241"/>
      <c r="K99" s="241"/>
      <c r="L99" s="246"/>
      <c r="M99" s="247"/>
      <c r="N99" s="248"/>
      <c r="O99" s="248"/>
      <c r="P99" s="248"/>
      <c r="Q99" s="248"/>
      <c r="R99" s="248"/>
      <c r="S99" s="248"/>
      <c r="T99" s="249"/>
      <c r="AT99" s="250" t="s">
        <v>154</v>
      </c>
      <c r="AU99" s="250" t="s">
        <v>90</v>
      </c>
      <c r="AV99" s="14" t="s">
        <v>150</v>
      </c>
      <c r="AW99" s="14" t="s">
        <v>42</v>
      </c>
      <c r="AX99" s="14" t="s">
        <v>88</v>
      </c>
      <c r="AY99" s="250" t="s">
        <v>143</v>
      </c>
    </row>
    <row r="100" spans="2:65" s="1" customFormat="1" ht="16.5" customHeight="1">
      <c r="B100" s="41"/>
      <c r="C100" s="251" t="s">
        <v>173</v>
      </c>
      <c r="D100" s="251" t="s">
        <v>305</v>
      </c>
      <c r="E100" s="252" t="s">
        <v>943</v>
      </c>
      <c r="F100" s="253" t="s">
        <v>944</v>
      </c>
      <c r="G100" s="254" t="s">
        <v>504</v>
      </c>
      <c r="H100" s="255">
        <v>9</v>
      </c>
      <c r="I100" s="256"/>
      <c r="J100" s="257">
        <f>ROUND(I100*H100,2)</f>
        <v>0</v>
      </c>
      <c r="K100" s="253" t="s">
        <v>149</v>
      </c>
      <c r="L100" s="258"/>
      <c r="M100" s="259" t="s">
        <v>78</v>
      </c>
      <c r="N100" s="260" t="s">
        <v>50</v>
      </c>
      <c r="O100" s="42"/>
      <c r="P100" s="210">
        <f>O100*H100</f>
        <v>0</v>
      </c>
      <c r="Q100" s="210">
        <v>2.5000000000000001E-3</v>
      </c>
      <c r="R100" s="210">
        <f>Q100*H100</f>
        <v>2.2499999999999999E-2</v>
      </c>
      <c r="S100" s="210">
        <v>0</v>
      </c>
      <c r="T100" s="211">
        <f>S100*H100</f>
        <v>0</v>
      </c>
      <c r="AR100" s="23" t="s">
        <v>191</v>
      </c>
      <c r="AT100" s="23" t="s">
        <v>305</v>
      </c>
      <c r="AU100" s="23" t="s">
        <v>90</v>
      </c>
      <c r="AY100" s="23" t="s">
        <v>143</v>
      </c>
      <c r="BE100" s="212">
        <f>IF(N100="základní",J100,0)</f>
        <v>0</v>
      </c>
      <c r="BF100" s="212">
        <f>IF(N100="snížená",J100,0)</f>
        <v>0</v>
      </c>
      <c r="BG100" s="212">
        <f>IF(N100="zákl. přenesená",J100,0)</f>
        <v>0</v>
      </c>
      <c r="BH100" s="212">
        <f>IF(N100="sníž. přenesená",J100,0)</f>
        <v>0</v>
      </c>
      <c r="BI100" s="212">
        <f>IF(N100="nulová",J100,0)</f>
        <v>0</v>
      </c>
      <c r="BJ100" s="23" t="s">
        <v>88</v>
      </c>
      <c r="BK100" s="212">
        <f>ROUND(I100*H100,2)</f>
        <v>0</v>
      </c>
      <c r="BL100" s="23" t="s">
        <v>150</v>
      </c>
      <c r="BM100" s="23" t="s">
        <v>945</v>
      </c>
    </row>
    <row r="101" spans="2:65" s="13" customFormat="1" ht="13.5">
      <c r="B101" s="230"/>
      <c r="C101" s="231"/>
      <c r="D101" s="213" t="s">
        <v>154</v>
      </c>
      <c r="E101" s="232" t="s">
        <v>78</v>
      </c>
      <c r="F101" s="233" t="s">
        <v>928</v>
      </c>
      <c r="G101" s="231"/>
      <c r="H101" s="232" t="s">
        <v>78</v>
      </c>
      <c r="I101" s="234"/>
      <c r="J101" s="231"/>
      <c r="K101" s="231"/>
      <c r="L101" s="235"/>
      <c r="M101" s="236"/>
      <c r="N101" s="237"/>
      <c r="O101" s="237"/>
      <c r="P101" s="237"/>
      <c r="Q101" s="237"/>
      <c r="R101" s="237"/>
      <c r="S101" s="237"/>
      <c r="T101" s="238"/>
      <c r="AT101" s="239" t="s">
        <v>154</v>
      </c>
      <c r="AU101" s="239" t="s">
        <v>90</v>
      </c>
      <c r="AV101" s="13" t="s">
        <v>88</v>
      </c>
      <c r="AW101" s="13" t="s">
        <v>42</v>
      </c>
      <c r="AX101" s="13" t="s">
        <v>80</v>
      </c>
      <c r="AY101" s="239" t="s">
        <v>143</v>
      </c>
    </row>
    <row r="102" spans="2:65" s="13" customFormat="1" ht="13.5">
      <c r="B102" s="230"/>
      <c r="C102" s="231"/>
      <c r="D102" s="213" t="s">
        <v>154</v>
      </c>
      <c r="E102" s="232" t="s">
        <v>78</v>
      </c>
      <c r="F102" s="233" t="s">
        <v>946</v>
      </c>
      <c r="G102" s="231"/>
      <c r="H102" s="232" t="s">
        <v>78</v>
      </c>
      <c r="I102" s="234"/>
      <c r="J102" s="231"/>
      <c r="K102" s="231"/>
      <c r="L102" s="235"/>
      <c r="M102" s="236"/>
      <c r="N102" s="237"/>
      <c r="O102" s="237"/>
      <c r="P102" s="237"/>
      <c r="Q102" s="237"/>
      <c r="R102" s="237"/>
      <c r="S102" s="237"/>
      <c r="T102" s="238"/>
      <c r="AT102" s="239" t="s">
        <v>154</v>
      </c>
      <c r="AU102" s="239" t="s">
        <v>90</v>
      </c>
      <c r="AV102" s="13" t="s">
        <v>88</v>
      </c>
      <c r="AW102" s="13" t="s">
        <v>42</v>
      </c>
      <c r="AX102" s="13" t="s">
        <v>80</v>
      </c>
      <c r="AY102" s="239" t="s">
        <v>143</v>
      </c>
    </row>
    <row r="103" spans="2:65" s="12" customFormat="1" ht="13.5">
      <c r="B103" s="216"/>
      <c r="C103" s="217"/>
      <c r="D103" s="213" t="s">
        <v>154</v>
      </c>
      <c r="E103" s="218" t="s">
        <v>78</v>
      </c>
      <c r="F103" s="219" t="s">
        <v>947</v>
      </c>
      <c r="G103" s="217"/>
      <c r="H103" s="220">
        <v>3</v>
      </c>
      <c r="I103" s="221"/>
      <c r="J103" s="217"/>
      <c r="K103" s="217"/>
      <c r="L103" s="222"/>
      <c r="M103" s="223"/>
      <c r="N103" s="224"/>
      <c r="O103" s="224"/>
      <c r="P103" s="224"/>
      <c r="Q103" s="224"/>
      <c r="R103" s="224"/>
      <c r="S103" s="224"/>
      <c r="T103" s="225"/>
      <c r="AT103" s="226" t="s">
        <v>154</v>
      </c>
      <c r="AU103" s="226" t="s">
        <v>90</v>
      </c>
      <c r="AV103" s="12" t="s">
        <v>90</v>
      </c>
      <c r="AW103" s="12" t="s">
        <v>42</v>
      </c>
      <c r="AX103" s="12" t="s">
        <v>80</v>
      </c>
      <c r="AY103" s="226" t="s">
        <v>143</v>
      </c>
    </row>
    <row r="104" spans="2:65" s="12" customFormat="1" ht="13.5">
      <c r="B104" s="216"/>
      <c r="C104" s="217"/>
      <c r="D104" s="213" t="s">
        <v>154</v>
      </c>
      <c r="E104" s="218" t="s">
        <v>78</v>
      </c>
      <c r="F104" s="219" t="s">
        <v>948</v>
      </c>
      <c r="G104" s="217"/>
      <c r="H104" s="220">
        <v>3</v>
      </c>
      <c r="I104" s="221"/>
      <c r="J104" s="217"/>
      <c r="K104" s="217"/>
      <c r="L104" s="222"/>
      <c r="M104" s="223"/>
      <c r="N104" s="224"/>
      <c r="O104" s="224"/>
      <c r="P104" s="224"/>
      <c r="Q104" s="224"/>
      <c r="R104" s="224"/>
      <c r="S104" s="224"/>
      <c r="T104" s="225"/>
      <c r="AT104" s="226" t="s">
        <v>154</v>
      </c>
      <c r="AU104" s="226" t="s">
        <v>90</v>
      </c>
      <c r="AV104" s="12" t="s">
        <v>90</v>
      </c>
      <c r="AW104" s="12" t="s">
        <v>42</v>
      </c>
      <c r="AX104" s="12" t="s">
        <v>80</v>
      </c>
      <c r="AY104" s="226" t="s">
        <v>143</v>
      </c>
    </row>
    <row r="105" spans="2:65" s="13" customFormat="1" ht="13.5">
      <c r="B105" s="230"/>
      <c r="C105" s="231"/>
      <c r="D105" s="213" t="s">
        <v>154</v>
      </c>
      <c r="E105" s="232" t="s">
        <v>78</v>
      </c>
      <c r="F105" s="233" t="s">
        <v>942</v>
      </c>
      <c r="G105" s="231"/>
      <c r="H105" s="232" t="s">
        <v>78</v>
      </c>
      <c r="I105" s="234"/>
      <c r="J105" s="231"/>
      <c r="K105" s="231"/>
      <c r="L105" s="235"/>
      <c r="M105" s="236"/>
      <c r="N105" s="237"/>
      <c r="O105" s="237"/>
      <c r="P105" s="237"/>
      <c r="Q105" s="237"/>
      <c r="R105" s="237"/>
      <c r="S105" s="237"/>
      <c r="T105" s="238"/>
      <c r="AT105" s="239" t="s">
        <v>154</v>
      </c>
      <c r="AU105" s="239" t="s">
        <v>90</v>
      </c>
      <c r="AV105" s="13" t="s">
        <v>88</v>
      </c>
      <c r="AW105" s="13" t="s">
        <v>42</v>
      </c>
      <c r="AX105" s="13" t="s">
        <v>80</v>
      </c>
      <c r="AY105" s="239" t="s">
        <v>143</v>
      </c>
    </row>
    <row r="106" spans="2:65" s="12" customFormat="1" ht="13.5">
      <c r="B106" s="216"/>
      <c r="C106" s="217"/>
      <c r="D106" s="213" t="s">
        <v>154</v>
      </c>
      <c r="E106" s="218" t="s">
        <v>78</v>
      </c>
      <c r="F106" s="219" t="s">
        <v>949</v>
      </c>
      <c r="G106" s="217"/>
      <c r="H106" s="220">
        <v>1</v>
      </c>
      <c r="I106" s="221"/>
      <c r="J106" s="217"/>
      <c r="K106" s="217"/>
      <c r="L106" s="222"/>
      <c r="M106" s="223"/>
      <c r="N106" s="224"/>
      <c r="O106" s="224"/>
      <c r="P106" s="224"/>
      <c r="Q106" s="224"/>
      <c r="R106" s="224"/>
      <c r="S106" s="224"/>
      <c r="T106" s="225"/>
      <c r="AT106" s="226" t="s">
        <v>154</v>
      </c>
      <c r="AU106" s="226" t="s">
        <v>90</v>
      </c>
      <c r="AV106" s="12" t="s">
        <v>90</v>
      </c>
      <c r="AW106" s="12" t="s">
        <v>42</v>
      </c>
      <c r="AX106" s="12" t="s">
        <v>80</v>
      </c>
      <c r="AY106" s="226" t="s">
        <v>143</v>
      </c>
    </row>
    <row r="107" spans="2:65" s="12" customFormat="1" ht="13.5">
      <c r="B107" s="216"/>
      <c r="C107" s="217"/>
      <c r="D107" s="213" t="s">
        <v>154</v>
      </c>
      <c r="E107" s="218" t="s">
        <v>78</v>
      </c>
      <c r="F107" s="219" t="s">
        <v>950</v>
      </c>
      <c r="G107" s="217"/>
      <c r="H107" s="220">
        <v>1</v>
      </c>
      <c r="I107" s="221"/>
      <c r="J107" s="217"/>
      <c r="K107" s="217"/>
      <c r="L107" s="222"/>
      <c r="M107" s="223"/>
      <c r="N107" s="224"/>
      <c r="O107" s="224"/>
      <c r="P107" s="224"/>
      <c r="Q107" s="224"/>
      <c r="R107" s="224"/>
      <c r="S107" s="224"/>
      <c r="T107" s="225"/>
      <c r="AT107" s="226" t="s">
        <v>154</v>
      </c>
      <c r="AU107" s="226" t="s">
        <v>90</v>
      </c>
      <c r="AV107" s="12" t="s">
        <v>90</v>
      </c>
      <c r="AW107" s="12" t="s">
        <v>42</v>
      </c>
      <c r="AX107" s="12" t="s">
        <v>80</v>
      </c>
      <c r="AY107" s="226" t="s">
        <v>143</v>
      </c>
    </row>
    <row r="108" spans="2:65" s="12" customFormat="1" ht="13.5">
      <c r="B108" s="216"/>
      <c r="C108" s="217"/>
      <c r="D108" s="213" t="s">
        <v>154</v>
      </c>
      <c r="E108" s="218" t="s">
        <v>78</v>
      </c>
      <c r="F108" s="219" t="s">
        <v>951</v>
      </c>
      <c r="G108" s="217"/>
      <c r="H108" s="220">
        <v>1</v>
      </c>
      <c r="I108" s="221"/>
      <c r="J108" s="217"/>
      <c r="K108" s="217"/>
      <c r="L108" s="222"/>
      <c r="M108" s="223"/>
      <c r="N108" s="224"/>
      <c r="O108" s="224"/>
      <c r="P108" s="224"/>
      <c r="Q108" s="224"/>
      <c r="R108" s="224"/>
      <c r="S108" s="224"/>
      <c r="T108" s="225"/>
      <c r="AT108" s="226" t="s">
        <v>154</v>
      </c>
      <c r="AU108" s="226" t="s">
        <v>90</v>
      </c>
      <c r="AV108" s="12" t="s">
        <v>90</v>
      </c>
      <c r="AW108" s="12" t="s">
        <v>42</v>
      </c>
      <c r="AX108" s="12" t="s">
        <v>80</v>
      </c>
      <c r="AY108" s="226" t="s">
        <v>143</v>
      </c>
    </row>
    <row r="109" spans="2:65" s="14" customFormat="1" ht="13.5">
      <c r="B109" s="240"/>
      <c r="C109" s="241"/>
      <c r="D109" s="213" t="s">
        <v>154</v>
      </c>
      <c r="E109" s="242" t="s">
        <v>78</v>
      </c>
      <c r="F109" s="243" t="s">
        <v>289</v>
      </c>
      <c r="G109" s="241"/>
      <c r="H109" s="244">
        <v>9</v>
      </c>
      <c r="I109" s="245"/>
      <c r="J109" s="241"/>
      <c r="K109" s="241"/>
      <c r="L109" s="246"/>
      <c r="M109" s="247"/>
      <c r="N109" s="248"/>
      <c r="O109" s="248"/>
      <c r="P109" s="248"/>
      <c r="Q109" s="248"/>
      <c r="R109" s="248"/>
      <c r="S109" s="248"/>
      <c r="T109" s="249"/>
      <c r="AT109" s="250" t="s">
        <v>154</v>
      </c>
      <c r="AU109" s="250" t="s">
        <v>90</v>
      </c>
      <c r="AV109" s="14" t="s">
        <v>150</v>
      </c>
      <c r="AW109" s="14" t="s">
        <v>42</v>
      </c>
      <c r="AX109" s="14" t="s">
        <v>88</v>
      </c>
      <c r="AY109" s="250" t="s">
        <v>143</v>
      </c>
    </row>
    <row r="110" spans="2:65" s="1" customFormat="1" ht="16.5" customHeight="1">
      <c r="B110" s="41"/>
      <c r="C110" s="251" t="s">
        <v>178</v>
      </c>
      <c r="D110" s="251" t="s">
        <v>305</v>
      </c>
      <c r="E110" s="252" t="s">
        <v>952</v>
      </c>
      <c r="F110" s="253" t="s">
        <v>953</v>
      </c>
      <c r="G110" s="254" t="s">
        <v>504</v>
      </c>
      <c r="H110" s="255">
        <v>13</v>
      </c>
      <c r="I110" s="256"/>
      <c r="J110" s="257">
        <f>ROUND(I110*H110,2)</f>
        <v>0</v>
      </c>
      <c r="K110" s="253" t="s">
        <v>149</v>
      </c>
      <c r="L110" s="258"/>
      <c r="M110" s="259" t="s">
        <v>78</v>
      </c>
      <c r="N110" s="260" t="s">
        <v>50</v>
      </c>
      <c r="O110" s="42"/>
      <c r="P110" s="210">
        <f>O110*H110</f>
        <v>0</v>
      </c>
      <c r="Q110" s="210">
        <v>2.3999999999999998E-3</v>
      </c>
      <c r="R110" s="210">
        <f>Q110*H110</f>
        <v>3.1199999999999999E-2</v>
      </c>
      <c r="S110" s="210">
        <v>0</v>
      </c>
      <c r="T110" s="211">
        <f>S110*H110</f>
        <v>0</v>
      </c>
      <c r="AR110" s="23" t="s">
        <v>191</v>
      </c>
      <c r="AT110" s="23" t="s">
        <v>305</v>
      </c>
      <c r="AU110" s="23" t="s">
        <v>90</v>
      </c>
      <c r="AY110" s="23" t="s">
        <v>143</v>
      </c>
      <c r="BE110" s="212">
        <f>IF(N110="základní",J110,0)</f>
        <v>0</v>
      </c>
      <c r="BF110" s="212">
        <f>IF(N110="snížená",J110,0)</f>
        <v>0</v>
      </c>
      <c r="BG110" s="212">
        <f>IF(N110="zákl. přenesená",J110,0)</f>
        <v>0</v>
      </c>
      <c r="BH110" s="212">
        <f>IF(N110="sníž. přenesená",J110,0)</f>
        <v>0</v>
      </c>
      <c r="BI110" s="212">
        <f>IF(N110="nulová",J110,0)</f>
        <v>0</v>
      </c>
      <c r="BJ110" s="23" t="s">
        <v>88</v>
      </c>
      <c r="BK110" s="212">
        <f>ROUND(I110*H110,2)</f>
        <v>0</v>
      </c>
      <c r="BL110" s="23" t="s">
        <v>150</v>
      </c>
      <c r="BM110" s="23" t="s">
        <v>954</v>
      </c>
    </row>
    <row r="111" spans="2:65" s="13" customFormat="1" ht="13.5">
      <c r="B111" s="230"/>
      <c r="C111" s="231"/>
      <c r="D111" s="213" t="s">
        <v>154</v>
      </c>
      <c r="E111" s="232" t="s">
        <v>78</v>
      </c>
      <c r="F111" s="233" t="s">
        <v>928</v>
      </c>
      <c r="G111" s="231"/>
      <c r="H111" s="232" t="s">
        <v>78</v>
      </c>
      <c r="I111" s="234"/>
      <c r="J111" s="231"/>
      <c r="K111" s="231"/>
      <c r="L111" s="235"/>
      <c r="M111" s="236"/>
      <c r="N111" s="237"/>
      <c r="O111" s="237"/>
      <c r="P111" s="237"/>
      <c r="Q111" s="237"/>
      <c r="R111" s="237"/>
      <c r="S111" s="237"/>
      <c r="T111" s="238"/>
      <c r="AT111" s="239" t="s">
        <v>154</v>
      </c>
      <c r="AU111" s="239" t="s">
        <v>90</v>
      </c>
      <c r="AV111" s="13" t="s">
        <v>88</v>
      </c>
      <c r="AW111" s="13" t="s">
        <v>42</v>
      </c>
      <c r="AX111" s="13" t="s">
        <v>80</v>
      </c>
      <c r="AY111" s="239" t="s">
        <v>143</v>
      </c>
    </row>
    <row r="112" spans="2:65" s="13" customFormat="1" ht="13.5">
      <c r="B112" s="230"/>
      <c r="C112" s="231"/>
      <c r="D112" s="213" t="s">
        <v>154</v>
      </c>
      <c r="E112" s="232" t="s">
        <v>78</v>
      </c>
      <c r="F112" s="233" t="s">
        <v>946</v>
      </c>
      <c r="G112" s="231"/>
      <c r="H112" s="232" t="s">
        <v>78</v>
      </c>
      <c r="I112" s="234"/>
      <c r="J112" s="231"/>
      <c r="K112" s="231"/>
      <c r="L112" s="235"/>
      <c r="M112" s="236"/>
      <c r="N112" s="237"/>
      <c r="O112" s="237"/>
      <c r="P112" s="237"/>
      <c r="Q112" s="237"/>
      <c r="R112" s="237"/>
      <c r="S112" s="237"/>
      <c r="T112" s="238"/>
      <c r="AT112" s="239" t="s">
        <v>154</v>
      </c>
      <c r="AU112" s="239" t="s">
        <v>90</v>
      </c>
      <c r="AV112" s="13" t="s">
        <v>88</v>
      </c>
      <c r="AW112" s="13" t="s">
        <v>42</v>
      </c>
      <c r="AX112" s="13" t="s">
        <v>80</v>
      </c>
      <c r="AY112" s="239" t="s">
        <v>143</v>
      </c>
    </row>
    <row r="113" spans="2:65" s="12" customFormat="1" ht="13.5">
      <c r="B113" s="216"/>
      <c r="C113" s="217"/>
      <c r="D113" s="213" t="s">
        <v>154</v>
      </c>
      <c r="E113" s="218" t="s">
        <v>78</v>
      </c>
      <c r="F113" s="219" t="s">
        <v>955</v>
      </c>
      <c r="G113" s="217"/>
      <c r="H113" s="220">
        <v>4</v>
      </c>
      <c r="I113" s="221"/>
      <c r="J113" s="217"/>
      <c r="K113" s="217"/>
      <c r="L113" s="222"/>
      <c r="M113" s="223"/>
      <c r="N113" s="224"/>
      <c r="O113" s="224"/>
      <c r="P113" s="224"/>
      <c r="Q113" s="224"/>
      <c r="R113" s="224"/>
      <c r="S113" s="224"/>
      <c r="T113" s="225"/>
      <c r="AT113" s="226" t="s">
        <v>154</v>
      </c>
      <c r="AU113" s="226" t="s">
        <v>90</v>
      </c>
      <c r="AV113" s="12" t="s">
        <v>90</v>
      </c>
      <c r="AW113" s="12" t="s">
        <v>42</v>
      </c>
      <c r="AX113" s="12" t="s">
        <v>80</v>
      </c>
      <c r="AY113" s="226" t="s">
        <v>143</v>
      </c>
    </row>
    <row r="114" spans="2:65" s="13" customFormat="1" ht="13.5">
      <c r="B114" s="230"/>
      <c r="C114" s="231"/>
      <c r="D114" s="213" t="s">
        <v>154</v>
      </c>
      <c r="E114" s="232" t="s">
        <v>78</v>
      </c>
      <c r="F114" s="233" t="s">
        <v>942</v>
      </c>
      <c r="G114" s="231"/>
      <c r="H114" s="232" t="s">
        <v>78</v>
      </c>
      <c r="I114" s="234"/>
      <c r="J114" s="231"/>
      <c r="K114" s="231"/>
      <c r="L114" s="235"/>
      <c r="M114" s="236"/>
      <c r="N114" s="237"/>
      <c r="O114" s="237"/>
      <c r="P114" s="237"/>
      <c r="Q114" s="237"/>
      <c r="R114" s="237"/>
      <c r="S114" s="237"/>
      <c r="T114" s="238"/>
      <c r="AT114" s="239" t="s">
        <v>154</v>
      </c>
      <c r="AU114" s="239" t="s">
        <v>90</v>
      </c>
      <c r="AV114" s="13" t="s">
        <v>88</v>
      </c>
      <c r="AW114" s="13" t="s">
        <v>42</v>
      </c>
      <c r="AX114" s="13" t="s">
        <v>80</v>
      </c>
      <c r="AY114" s="239" t="s">
        <v>143</v>
      </c>
    </row>
    <row r="115" spans="2:65" s="12" customFormat="1" ht="13.5">
      <c r="B115" s="216"/>
      <c r="C115" s="217"/>
      <c r="D115" s="213" t="s">
        <v>154</v>
      </c>
      <c r="E115" s="218" t="s">
        <v>78</v>
      </c>
      <c r="F115" s="219" t="s">
        <v>956</v>
      </c>
      <c r="G115" s="217"/>
      <c r="H115" s="220">
        <v>1</v>
      </c>
      <c r="I115" s="221"/>
      <c r="J115" s="217"/>
      <c r="K115" s="217"/>
      <c r="L115" s="222"/>
      <c r="M115" s="223"/>
      <c r="N115" s="224"/>
      <c r="O115" s="224"/>
      <c r="P115" s="224"/>
      <c r="Q115" s="224"/>
      <c r="R115" s="224"/>
      <c r="S115" s="224"/>
      <c r="T115" s="225"/>
      <c r="AT115" s="226" t="s">
        <v>154</v>
      </c>
      <c r="AU115" s="226" t="s">
        <v>90</v>
      </c>
      <c r="AV115" s="12" t="s">
        <v>90</v>
      </c>
      <c r="AW115" s="12" t="s">
        <v>42</v>
      </c>
      <c r="AX115" s="12" t="s">
        <v>80</v>
      </c>
      <c r="AY115" s="226" t="s">
        <v>143</v>
      </c>
    </row>
    <row r="116" spans="2:65" s="12" customFormat="1" ht="13.5">
      <c r="B116" s="216"/>
      <c r="C116" s="217"/>
      <c r="D116" s="213" t="s">
        <v>154</v>
      </c>
      <c r="E116" s="218" t="s">
        <v>78</v>
      </c>
      <c r="F116" s="219" t="s">
        <v>957</v>
      </c>
      <c r="G116" s="217"/>
      <c r="H116" s="220">
        <v>2</v>
      </c>
      <c r="I116" s="221"/>
      <c r="J116" s="217"/>
      <c r="K116" s="217"/>
      <c r="L116" s="222"/>
      <c r="M116" s="223"/>
      <c r="N116" s="224"/>
      <c r="O116" s="224"/>
      <c r="P116" s="224"/>
      <c r="Q116" s="224"/>
      <c r="R116" s="224"/>
      <c r="S116" s="224"/>
      <c r="T116" s="225"/>
      <c r="AT116" s="226" t="s">
        <v>154</v>
      </c>
      <c r="AU116" s="226" t="s">
        <v>90</v>
      </c>
      <c r="AV116" s="12" t="s">
        <v>90</v>
      </c>
      <c r="AW116" s="12" t="s">
        <v>42</v>
      </c>
      <c r="AX116" s="12" t="s">
        <v>80</v>
      </c>
      <c r="AY116" s="226" t="s">
        <v>143</v>
      </c>
    </row>
    <row r="117" spans="2:65" s="12" customFormat="1" ht="13.5">
      <c r="B117" s="216"/>
      <c r="C117" s="217"/>
      <c r="D117" s="213" t="s">
        <v>154</v>
      </c>
      <c r="E117" s="218" t="s">
        <v>78</v>
      </c>
      <c r="F117" s="219" t="s">
        <v>958</v>
      </c>
      <c r="G117" s="217"/>
      <c r="H117" s="220">
        <v>6</v>
      </c>
      <c r="I117" s="221"/>
      <c r="J117" s="217"/>
      <c r="K117" s="217"/>
      <c r="L117" s="222"/>
      <c r="M117" s="223"/>
      <c r="N117" s="224"/>
      <c r="O117" s="224"/>
      <c r="P117" s="224"/>
      <c r="Q117" s="224"/>
      <c r="R117" s="224"/>
      <c r="S117" s="224"/>
      <c r="T117" s="225"/>
      <c r="AT117" s="226" t="s">
        <v>154</v>
      </c>
      <c r="AU117" s="226" t="s">
        <v>90</v>
      </c>
      <c r="AV117" s="12" t="s">
        <v>90</v>
      </c>
      <c r="AW117" s="12" t="s">
        <v>42</v>
      </c>
      <c r="AX117" s="12" t="s">
        <v>80</v>
      </c>
      <c r="AY117" s="226" t="s">
        <v>143</v>
      </c>
    </row>
    <row r="118" spans="2:65" s="14" customFormat="1" ht="13.5">
      <c r="B118" s="240"/>
      <c r="C118" s="241"/>
      <c r="D118" s="213" t="s">
        <v>154</v>
      </c>
      <c r="E118" s="242" t="s">
        <v>78</v>
      </c>
      <c r="F118" s="243" t="s">
        <v>289</v>
      </c>
      <c r="G118" s="241"/>
      <c r="H118" s="244">
        <v>13</v>
      </c>
      <c r="I118" s="245"/>
      <c r="J118" s="241"/>
      <c r="K118" s="241"/>
      <c r="L118" s="246"/>
      <c r="M118" s="247"/>
      <c r="N118" s="248"/>
      <c r="O118" s="248"/>
      <c r="P118" s="248"/>
      <c r="Q118" s="248"/>
      <c r="R118" s="248"/>
      <c r="S118" s="248"/>
      <c r="T118" s="249"/>
      <c r="AT118" s="250" t="s">
        <v>154</v>
      </c>
      <c r="AU118" s="250" t="s">
        <v>90</v>
      </c>
      <c r="AV118" s="14" t="s">
        <v>150</v>
      </c>
      <c r="AW118" s="14" t="s">
        <v>42</v>
      </c>
      <c r="AX118" s="14" t="s">
        <v>88</v>
      </c>
      <c r="AY118" s="250" t="s">
        <v>143</v>
      </c>
    </row>
    <row r="119" spans="2:65" s="1" customFormat="1" ht="16.5" customHeight="1">
      <c r="B119" s="41"/>
      <c r="C119" s="251" t="s">
        <v>185</v>
      </c>
      <c r="D119" s="251" t="s">
        <v>305</v>
      </c>
      <c r="E119" s="252" t="s">
        <v>959</v>
      </c>
      <c r="F119" s="253" t="s">
        <v>960</v>
      </c>
      <c r="G119" s="254" t="s">
        <v>504</v>
      </c>
      <c r="H119" s="255">
        <v>6</v>
      </c>
      <c r="I119" s="256"/>
      <c r="J119" s="257">
        <f>ROUND(I119*H119,2)</f>
        <v>0</v>
      </c>
      <c r="K119" s="253" t="s">
        <v>149</v>
      </c>
      <c r="L119" s="258"/>
      <c r="M119" s="259" t="s">
        <v>78</v>
      </c>
      <c r="N119" s="260" t="s">
        <v>50</v>
      </c>
      <c r="O119" s="42"/>
      <c r="P119" s="210">
        <f>O119*H119</f>
        <v>0</v>
      </c>
      <c r="Q119" s="210">
        <v>5.1000000000000004E-3</v>
      </c>
      <c r="R119" s="210">
        <f>Q119*H119</f>
        <v>3.0600000000000002E-2</v>
      </c>
      <c r="S119" s="210">
        <v>0</v>
      </c>
      <c r="T119" s="211">
        <f>S119*H119</f>
        <v>0</v>
      </c>
      <c r="AR119" s="23" t="s">
        <v>191</v>
      </c>
      <c r="AT119" s="23" t="s">
        <v>305</v>
      </c>
      <c r="AU119" s="23" t="s">
        <v>90</v>
      </c>
      <c r="AY119" s="23" t="s">
        <v>143</v>
      </c>
      <c r="BE119" s="212">
        <f>IF(N119="základní",J119,0)</f>
        <v>0</v>
      </c>
      <c r="BF119" s="212">
        <f>IF(N119="snížená",J119,0)</f>
        <v>0</v>
      </c>
      <c r="BG119" s="212">
        <f>IF(N119="zákl. přenesená",J119,0)</f>
        <v>0</v>
      </c>
      <c r="BH119" s="212">
        <f>IF(N119="sníž. přenesená",J119,0)</f>
        <v>0</v>
      </c>
      <c r="BI119" s="212">
        <f>IF(N119="nulová",J119,0)</f>
        <v>0</v>
      </c>
      <c r="BJ119" s="23" t="s">
        <v>88</v>
      </c>
      <c r="BK119" s="212">
        <f>ROUND(I119*H119,2)</f>
        <v>0</v>
      </c>
      <c r="BL119" s="23" t="s">
        <v>150</v>
      </c>
      <c r="BM119" s="23" t="s">
        <v>961</v>
      </c>
    </row>
    <row r="120" spans="2:65" s="13" customFormat="1" ht="13.5">
      <c r="B120" s="230"/>
      <c r="C120" s="231"/>
      <c r="D120" s="213" t="s">
        <v>154</v>
      </c>
      <c r="E120" s="232" t="s">
        <v>78</v>
      </c>
      <c r="F120" s="233" t="s">
        <v>928</v>
      </c>
      <c r="G120" s="231"/>
      <c r="H120" s="232" t="s">
        <v>78</v>
      </c>
      <c r="I120" s="234"/>
      <c r="J120" s="231"/>
      <c r="K120" s="231"/>
      <c r="L120" s="235"/>
      <c r="M120" s="236"/>
      <c r="N120" s="237"/>
      <c r="O120" s="237"/>
      <c r="P120" s="237"/>
      <c r="Q120" s="237"/>
      <c r="R120" s="237"/>
      <c r="S120" s="237"/>
      <c r="T120" s="238"/>
      <c r="AT120" s="239" t="s">
        <v>154</v>
      </c>
      <c r="AU120" s="239" t="s">
        <v>90</v>
      </c>
      <c r="AV120" s="13" t="s">
        <v>88</v>
      </c>
      <c r="AW120" s="13" t="s">
        <v>42</v>
      </c>
      <c r="AX120" s="13" t="s">
        <v>80</v>
      </c>
      <c r="AY120" s="239" t="s">
        <v>143</v>
      </c>
    </row>
    <row r="121" spans="2:65" s="13" customFormat="1" ht="13.5">
      <c r="B121" s="230"/>
      <c r="C121" s="231"/>
      <c r="D121" s="213" t="s">
        <v>154</v>
      </c>
      <c r="E121" s="232" t="s">
        <v>78</v>
      </c>
      <c r="F121" s="233" t="s">
        <v>939</v>
      </c>
      <c r="G121" s="231"/>
      <c r="H121" s="232" t="s">
        <v>78</v>
      </c>
      <c r="I121" s="234"/>
      <c r="J121" s="231"/>
      <c r="K121" s="231"/>
      <c r="L121" s="235"/>
      <c r="M121" s="236"/>
      <c r="N121" s="237"/>
      <c r="O121" s="237"/>
      <c r="P121" s="237"/>
      <c r="Q121" s="237"/>
      <c r="R121" s="237"/>
      <c r="S121" s="237"/>
      <c r="T121" s="238"/>
      <c r="AT121" s="239" t="s">
        <v>154</v>
      </c>
      <c r="AU121" s="239" t="s">
        <v>90</v>
      </c>
      <c r="AV121" s="13" t="s">
        <v>88</v>
      </c>
      <c r="AW121" s="13" t="s">
        <v>42</v>
      </c>
      <c r="AX121" s="13" t="s">
        <v>80</v>
      </c>
      <c r="AY121" s="239" t="s">
        <v>143</v>
      </c>
    </row>
    <row r="122" spans="2:65" s="12" customFormat="1" ht="13.5">
      <c r="B122" s="216"/>
      <c r="C122" s="217"/>
      <c r="D122" s="213" t="s">
        <v>154</v>
      </c>
      <c r="E122" s="218" t="s">
        <v>78</v>
      </c>
      <c r="F122" s="219" t="s">
        <v>962</v>
      </c>
      <c r="G122" s="217"/>
      <c r="H122" s="220">
        <v>2</v>
      </c>
      <c r="I122" s="221"/>
      <c r="J122" s="217"/>
      <c r="K122" s="217"/>
      <c r="L122" s="222"/>
      <c r="M122" s="223"/>
      <c r="N122" s="224"/>
      <c r="O122" s="224"/>
      <c r="P122" s="224"/>
      <c r="Q122" s="224"/>
      <c r="R122" s="224"/>
      <c r="S122" s="224"/>
      <c r="T122" s="225"/>
      <c r="AT122" s="226" t="s">
        <v>154</v>
      </c>
      <c r="AU122" s="226" t="s">
        <v>90</v>
      </c>
      <c r="AV122" s="12" t="s">
        <v>90</v>
      </c>
      <c r="AW122" s="12" t="s">
        <v>42</v>
      </c>
      <c r="AX122" s="12" t="s">
        <v>80</v>
      </c>
      <c r="AY122" s="226" t="s">
        <v>143</v>
      </c>
    </row>
    <row r="123" spans="2:65" s="12" customFormat="1" ht="13.5">
      <c r="B123" s="216"/>
      <c r="C123" s="217"/>
      <c r="D123" s="213" t="s">
        <v>154</v>
      </c>
      <c r="E123" s="218" t="s">
        <v>78</v>
      </c>
      <c r="F123" s="219" t="s">
        <v>963</v>
      </c>
      <c r="G123" s="217"/>
      <c r="H123" s="220">
        <v>2</v>
      </c>
      <c r="I123" s="221"/>
      <c r="J123" s="217"/>
      <c r="K123" s="217"/>
      <c r="L123" s="222"/>
      <c r="M123" s="223"/>
      <c r="N123" s="224"/>
      <c r="O123" s="224"/>
      <c r="P123" s="224"/>
      <c r="Q123" s="224"/>
      <c r="R123" s="224"/>
      <c r="S123" s="224"/>
      <c r="T123" s="225"/>
      <c r="AT123" s="226" t="s">
        <v>154</v>
      </c>
      <c r="AU123" s="226" t="s">
        <v>90</v>
      </c>
      <c r="AV123" s="12" t="s">
        <v>90</v>
      </c>
      <c r="AW123" s="12" t="s">
        <v>42</v>
      </c>
      <c r="AX123" s="12" t="s">
        <v>80</v>
      </c>
      <c r="AY123" s="226" t="s">
        <v>143</v>
      </c>
    </row>
    <row r="124" spans="2:65" s="13" customFormat="1" ht="13.5">
      <c r="B124" s="230"/>
      <c r="C124" s="231"/>
      <c r="D124" s="213" t="s">
        <v>154</v>
      </c>
      <c r="E124" s="232" t="s">
        <v>78</v>
      </c>
      <c r="F124" s="233" t="s">
        <v>942</v>
      </c>
      <c r="G124" s="231"/>
      <c r="H124" s="232" t="s">
        <v>78</v>
      </c>
      <c r="I124" s="234"/>
      <c r="J124" s="231"/>
      <c r="K124" s="231"/>
      <c r="L124" s="235"/>
      <c r="M124" s="236"/>
      <c r="N124" s="237"/>
      <c r="O124" s="237"/>
      <c r="P124" s="237"/>
      <c r="Q124" s="237"/>
      <c r="R124" s="237"/>
      <c r="S124" s="237"/>
      <c r="T124" s="238"/>
      <c r="AT124" s="239" t="s">
        <v>154</v>
      </c>
      <c r="AU124" s="239" t="s">
        <v>90</v>
      </c>
      <c r="AV124" s="13" t="s">
        <v>88</v>
      </c>
      <c r="AW124" s="13" t="s">
        <v>42</v>
      </c>
      <c r="AX124" s="13" t="s">
        <v>80</v>
      </c>
      <c r="AY124" s="239" t="s">
        <v>143</v>
      </c>
    </row>
    <row r="125" spans="2:65" s="12" customFormat="1" ht="13.5">
      <c r="B125" s="216"/>
      <c r="C125" s="217"/>
      <c r="D125" s="213" t="s">
        <v>154</v>
      </c>
      <c r="E125" s="218" t="s">
        <v>78</v>
      </c>
      <c r="F125" s="219" t="s">
        <v>964</v>
      </c>
      <c r="G125" s="217"/>
      <c r="H125" s="220">
        <v>1</v>
      </c>
      <c r="I125" s="221"/>
      <c r="J125" s="217"/>
      <c r="K125" s="217"/>
      <c r="L125" s="222"/>
      <c r="M125" s="223"/>
      <c r="N125" s="224"/>
      <c r="O125" s="224"/>
      <c r="P125" s="224"/>
      <c r="Q125" s="224"/>
      <c r="R125" s="224"/>
      <c r="S125" s="224"/>
      <c r="T125" s="225"/>
      <c r="AT125" s="226" t="s">
        <v>154</v>
      </c>
      <c r="AU125" s="226" t="s">
        <v>90</v>
      </c>
      <c r="AV125" s="12" t="s">
        <v>90</v>
      </c>
      <c r="AW125" s="12" t="s">
        <v>42</v>
      </c>
      <c r="AX125" s="12" t="s">
        <v>80</v>
      </c>
      <c r="AY125" s="226" t="s">
        <v>143</v>
      </c>
    </row>
    <row r="126" spans="2:65" s="12" customFormat="1" ht="13.5">
      <c r="B126" s="216"/>
      <c r="C126" s="217"/>
      <c r="D126" s="213" t="s">
        <v>154</v>
      </c>
      <c r="E126" s="218" t="s">
        <v>78</v>
      </c>
      <c r="F126" s="219" t="s">
        <v>965</v>
      </c>
      <c r="G126" s="217"/>
      <c r="H126" s="220">
        <v>1</v>
      </c>
      <c r="I126" s="221"/>
      <c r="J126" s="217"/>
      <c r="K126" s="217"/>
      <c r="L126" s="222"/>
      <c r="M126" s="223"/>
      <c r="N126" s="224"/>
      <c r="O126" s="224"/>
      <c r="P126" s="224"/>
      <c r="Q126" s="224"/>
      <c r="R126" s="224"/>
      <c r="S126" s="224"/>
      <c r="T126" s="225"/>
      <c r="AT126" s="226" t="s">
        <v>154</v>
      </c>
      <c r="AU126" s="226" t="s">
        <v>90</v>
      </c>
      <c r="AV126" s="12" t="s">
        <v>90</v>
      </c>
      <c r="AW126" s="12" t="s">
        <v>42</v>
      </c>
      <c r="AX126" s="12" t="s">
        <v>80</v>
      </c>
      <c r="AY126" s="226" t="s">
        <v>143</v>
      </c>
    </row>
    <row r="127" spans="2:65" s="14" customFormat="1" ht="13.5">
      <c r="B127" s="240"/>
      <c r="C127" s="241"/>
      <c r="D127" s="213" t="s">
        <v>154</v>
      </c>
      <c r="E127" s="242" t="s">
        <v>78</v>
      </c>
      <c r="F127" s="243" t="s">
        <v>289</v>
      </c>
      <c r="G127" s="241"/>
      <c r="H127" s="244">
        <v>6</v>
      </c>
      <c r="I127" s="245"/>
      <c r="J127" s="241"/>
      <c r="K127" s="241"/>
      <c r="L127" s="246"/>
      <c r="M127" s="247"/>
      <c r="N127" s="248"/>
      <c r="O127" s="248"/>
      <c r="P127" s="248"/>
      <c r="Q127" s="248"/>
      <c r="R127" s="248"/>
      <c r="S127" s="248"/>
      <c r="T127" s="249"/>
      <c r="AT127" s="250" t="s">
        <v>154</v>
      </c>
      <c r="AU127" s="250" t="s">
        <v>90</v>
      </c>
      <c r="AV127" s="14" t="s">
        <v>150</v>
      </c>
      <c r="AW127" s="14" t="s">
        <v>42</v>
      </c>
      <c r="AX127" s="14" t="s">
        <v>88</v>
      </c>
      <c r="AY127" s="250" t="s">
        <v>143</v>
      </c>
    </row>
    <row r="128" spans="2:65" s="1" customFormat="1" ht="16.5" customHeight="1">
      <c r="B128" s="41"/>
      <c r="C128" s="251" t="s">
        <v>191</v>
      </c>
      <c r="D128" s="251" t="s">
        <v>305</v>
      </c>
      <c r="E128" s="252" t="s">
        <v>966</v>
      </c>
      <c r="F128" s="253" t="s">
        <v>967</v>
      </c>
      <c r="G128" s="254" t="s">
        <v>504</v>
      </c>
      <c r="H128" s="255">
        <v>1</v>
      </c>
      <c r="I128" s="256"/>
      <c r="J128" s="257">
        <f>ROUND(I128*H128,2)</f>
        <v>0</v>
      </c>
      <c r="K128" s="253" t="s">
        <v>78</v>
      </c>
      <c r="L128" s="258"/>
      <c r="M128" s="259" t="s">
        <v>78</v>
      </c>
      <c r="N128" s="260" t="s">
        <v>50</v>
      </c>
      <c r="O128" s="42"/>
      <c r="P128" s="210">
        <f>O128*H128</f>
        <v>0</v>
      </c>
      <c r="Q128" s="210">
        <v>0</v>
      </c>
      <c r="R128" s="210">
        <f>Q128*H128</f>
        <v>0</v>
      </c>
      <c r="S128" s="210">
        <v>0</v>
      </c>
      <c r="T128" s="211">
        <f>S128*H128</f>
        <v>0</v>
      </c>
      <c r="AR128" s="23" t="s">
        <v>191</v>
      </c>
      <c r="AT128" s="23" t="s">
        <v>305</v>
      </c>
      <c r="AU128" s="23" t="s">
        <v>90</v>
      </c>
      <c r="AY128" s="23" t="s">
        <v>143</v>
      </c>
      <c r="BE128" s="212">
        <f>IF(N128="základní",J128,0)</f>
        <v>0</v>
      </c>
      <c r="BF128" s="212">
        <f>IF(N128="snížená",J128,0)</f>
        <v>0</v>
      </c>
      <c r="BG128" s="212">
        <f>IF(N128="zákl. přenesená",J128,0)</f>
        <v>0</v>
      </c>
      <c r="BH128" s="212">
        <f>IF(N128="sníž. přenesená",J128,0)</f>
        <v>0</v>
      </c>
      <c r="BI128" s="212">
        <f>IF(N128="nulová",J128,0)</f>
        <v>0</v>
      </c>
      <c r="BJ128" s="23" t="s">
        <v>88</v>
      </c>
      <c r="BK128" s="212">
        <f>ROUND(I128*H128,2)</f>
        <v>0</v>
      </c>
      <c r="BL128" s="23" t="s">
        <v>150</v>
      </c>
      <c r="BM128" s="23" t="s">
        <v>968</v>
      </c>
    </row>
    <row r="129" spans="2:65" s="13" customFormat="1" ht="13.5">
      <c r="B129" s="230"/>
      <c r="C129" s="231"/>
      <c r="D129" s="213" t="s">
        <v>154</v>
      </c>
      <c r="E129" s="232" t="s">
        <v>78</v>
      </c>
      <c r="F129" s="233" t="s">
        <v>928</v>
      </c>
      <c r="G129" s="231"/>
      <c r="H129" s="232" t="s">
        <v>78</v>
      </c>
      <c r="I129" s="234"/>
      <c r="J129" s="231"/>
      <c r="K129" s="231"/>
      <c r="L129" s="235"/>
      <c r="M129" s="236"/>
      <c r="N129" s="237"/>
      <c r="O129" s="237"/>
      <c r="P129" s="237"/>
      <c r="Q129" s="237"/>
      <c r="R129" s="237"/>
      <c r="S129" s="237"/>
      <c r="T129" s="238"/>
      <c r="AT129" s="239" t="s">
        <v>154</v>
      </c>
      <c r="AU129" s="239" t="s">
        <v>90</v>
      </c>
      <c r="AV129" s="13" t="s">
        <v>88</v>
      </c>
      <c r="AW129" s="13" t="s">
        <v>42</v>
      </c>
      <c r="AX129" s="13" t="s">
        <v>80</v>
      </c>
      <c r="AY129" s="239" t="s">
        <v>143</v>
      </c>
    </row>
    <row r="130" spans="2:65" s="13" customFormat="1" ht="13.5">
      <c r="B130" s="230"/>
      <c r="C130" s="231"/>
      <c r="D130" s="213" t="s">
        <v>154</v>
      </c>
      <c r="E130" s="232" t="s">
        <v>78</v>
      </c>
      <c r="F130" s="233" t="s">
        <v>942</v>
      </c>
      <c r="G130" s="231"/>
      <c r="H130" s="232" t="s">
        <v>78</v>
      </c>
      <c r="I130" s="234"/>
      <c r="J130" s="231"/>
      <c r="K130" s="231"/>
      <c r="L130" s="235"/>
      <c r="M130" s="236"/>
      <c r="N130" s="237"/>
      <c r="O130" s="237"/>
      <c r="P130" s="237"/>
      <c r="Q130" s="237"/>
      <c r="R130" s="237"/>
      <c r="S130" s="237"/>
      <c r="T130" s="238"/>
      <c r="AT130" s="239" t="s">
        <v>154</v>
      </c>
      <c r="AU130" s="239" t="s">
        <v>90</v>
      </c>
      <c r="AV130" s="13" t="s">
        <v>88</v>
      </c>
      <c r="AW130" s="13" t="s">
        <v>42</v>
      </c>
      <c r="AX130" s="13" t="s">
        <v>80</v>
      </c>
      <c r="AY130" s="239" t="s">
        <v>143</v>
      </c>
    </row>
    <row r="131" spans="2:65" s="12" customFormat="1" ht="13.5">
      <c r="B131" s="216"/>
      <c r="C131" s="217"/>
      <c r="D131" s="213" t="s">
        <v>154</v>
      </c>
      <c r="E131" s="218" t="s">
        <v>78</v>
      </c>
      <c r="F131" s="219" t="s">
        <v>969</v>
      </c>
      <c r="G131" s="217"/>
      <c r="H131" s="220">
        <v>1</v>
      </c>
      <c r="I131" s="221"/>
      <c r="J131" s="217"/>
      <c r="K131" s="217"/>
      <c r="L131" s="222"/>
      <c r="M131" s="223"/>
      <c r="N131" s="224"/>
      <c r="O131" s="224"/>
      <c r="P131" s="224"/>
      <c r="Q131" s="224"/>
      <c r="R131" s="224"/>
      <c r="S131" s="224"/>
      <c r="T131" s="225"/>
      <c r="AT131" s="226" t="s">
        <v>154</v>
      </c>
      <c r="AU131" s="226" t="s">
        <v>90</v>
      </c>
      <c r="AV131" s="12" t="s">
        <v>90</v>
      </c>
      <c r="AW131" s="12" t="s">
        <v>42</v>
      </c>
      <c r="AX131" s="12" t="s">
        <v>80</v>
      </c>
      <c r="AY131" s="226" t="s">
        <v>143</v>
      </c>
    </row>
    <row r="132" spans="2:65" s="14" customFormat="1" ht="13.5">
      <c r="B132" s="240"/>
      <c r="C132" s="241"/>
      <c r="D132" s="213" t="s">
        <v>154</v>
      </c>
      <c r="E132" s="242" t="s">
        <v>78</v>
      </c>
      <c r="F132" s="243" t="s">
        <v>289</v>
      </c>
      <c r="G132" s="241"/>
      <c r="H132" s="244">
        <v>1</v>
      </c>
      <c r="I132" s="245"/>
      <c r="J132" s="241"/>
      <c r="K132" s="241"/>
      <c r="L132" s="246"/>
      <c r="M132" s="247"/>
      <c r="N132" s="248"/>
      <c r="O132" s="248"/>
      <c r="P132" s="248"/>
      <c r="Q132" s="248"/>
      <c r="R132" s="248"/>
      <c r="S132" s="248"/>
      <c r="T132" s="249"/>
      <c r="AT132" s="250" t="s">
        <v>154</v>
      </c>
      <c r="AU132" s="250" t="s">
        <v>90</v>
      </c>
      <c r="AV132" s="14" t="s">
        <v>150</v>
      </c>
      <c r="AW132" s="14" t="s">
        <v>42</v>
      </c>
      <c r="AX132" s="14" t="s">
        <v>88</v>
      </c>
      <c r="AY132" s="250" t="s">
        <v>143</v>
      </c>
    </row>
    <row r="133" spans="2:65" s="1" customFormat="1" ht="16.5" customHeight="1">
      <c r="B133" s="41"/>
      <c r="C133" s="251" t="s">
        <v>198</v>
      </c>
      <c r="D133" s="251" t="s">
        <v>305</v>
      </c>
      <c r="E133" s="252" t="s">
        <v>970</v>
      </c>
      <c r="F133" s="253" t="s">
        <v>971</v>
      </c>
      <c r="G133" s="254" t="s">
        <v>504</v>
      </c>
      <c r="H133" s="255">
        <v>2</v>
      </c>
      <c r="I133" s="256"/>
      <c r="J133" s="257">
        <f>ROUND(I133*H133,2)</f>
        <v>0</v>
      </c>
      <c r="K133" s="253" t="s">
        <v>149</v>
      </c>
      <c r="L133" s="258"/>
      <c r="M133" s="259" t="s">
        <v>78</v>
      </c>
      <c r="N133" s="260" t="s">
        <v>50</v>
      </c>
      <c r="O133" s="42"/>
      <c r="P133" s="210">
        <f>O133*H133</f>
        <v>0</v>
      </c>
      <c r="Q133" s="210">
        <v>1.5E-3</v>
      </c>
      <c r="R133" s="210">
        <f>Q133*H133</f>
        <v>3.0000000000000001E-3</v>
      </c>
      <c r="S133" s="210">
        <v>0</v>
      </c>
      <c r="T133" s="211">
        <f>S133*H133</f>
        <v>0</v>
      </c>
      <c r="AR133" s="23" t="s">
        <v>191</v>
      </c>
      <c r="AT133" s="23" t="s">
        <v>305</v>
      </c>
      <c r="AU133" s="23" t="s">
        <v>90</v>
      </c>
      <c r="AY133" s="23" t="s">
        <v>143</v>
      </c>
      <c r="BE133" s="212">
        <f>IF(N133="základní",J133,0)</f>
        <v>0</v>
      </c>
      <c r="BF133" s="212">
        <f>IF(N133="snížená",J133,0)</f>
        <v>0</v>
      </c>
      <c r="BG133" s="212">
        <f>IF(N133="zákl. přenesená",J133,0)</f>
        <v>0</v>
      </c>
      <c r="BH133" s="212">
        <f>IF(N133="sníž. přenesená",J133,0)</f>
        <v>0</v>
      </c>
      <c r="BI133" s="212">
        <f>IF(N133="nulová",J133,0)</f>
        <v>0</v>
      </c>
      <c r="BJ133" s="23" t="s">
        <v>88</v>
      </c>
      <c r="BK133" s="212">
        <f>ROUND(I133*H133,2)</f>
        <v>0</v>
      </c>
      <c r="BL133" s="23" t="s">
        <v>150</v>
      </c>
      <c r="BM133" s="23" t="s">
        <v>972</v>
      </c>
    </row>
    <row r="134" spans="2:65" s="13" customFormat="1" ht="13.5">
      <c r="B134" s="230"/>
      <c r="C134" s="231"/>
      <c r="D134" s="213" t="s">
        <v>154</v>
      </c>
      <c r="E134" s="232" t="s">
        <v>78</v>
      </c>
      <c r="F134" s="233" t="s">
        <v>928</v>
      </c>
      <c r="G134" s="231"/>
      <c r="H134" s="232" t="s">
        <v>78</v>
      </c>
      <c r="I134" s="234"/>
      <c r="J134" s="231"/>
      <c r="K134" s="231"/>
      <c r="L134" s="235"/>
      <c r="M134" s="236"/>
      <c r="N134" s="237"/>
      <c r="O134" s="237"/>
      <c r="P134" s="237"/>
      <c r="Q134" s="237"/>
      <c r="R134" s="237"/>
      <c r="S134" s="237"/>
      <c r="T134" s="238"/>
      <c r="AT134" s="239" t="s">
        <v>154</v>
      </c>
      <c r="AU134" s="239" t="s">
        <v>90</v>
      </c>
      <c r="AV134" s="13" t="s">
        <v>88</v>
      </c>
      <c r="AW134" s="13" t="s">
        <v>42</v>
      </c>
      <c r="AX134" s="13" t="s">
        <v>80</v>
      </c>
      <c r="AY134" s="239" t="s">
        <v>143</v>
      </c>
    </row>
    <row r="135" spans="2:65" s="13" customFormat="1" ht="13.5">
      <c r="B135" s="230"/>
      <c r="C135" s="231"/>
      <c r="D135" s="213" t="s">
        <v>154</v>
      </c>
      <c r="E135" s="232" t="s">
        <v>78</v>
      </c>
      <c r="F135" s="233" t="s">
        <v>939</v>
      </c>
      <c r="G135" s="231"/>
      <c r="H135" s="232" t="s">
        <v>78</v>
      </c>
      <c r="I135" s="234"/>
      <c r="J135" s="231"/>
      <c r="K135" s="231"/>
      <c r="L135" s="235"/>
      <c r="M135" s="236"/>
      <c r="N135" s="237"/>
      <c r="O135" s="237"/>
      <c r="P135" s="237"/>
      <c r="Q135" s="237"/>
      <c r="R135" s="237"/>
      <c r="S135" s="237"/>
      <c r="T135" s="238"/>
      <c r="AT135" s="239" t="s">
        <v>154</v>
      </c>
      <c r="AU135" s="239" t="s">
        <v>90</v>
      </c>
      <c r="AV135" s="13" t="s">
        <v>88</v>
      </c>
      <c r="AW135" s="13" t="s">
        <v>42</v>
      </c>
      <c r="AX135" s="13" t="s">
        <v>80</v>
      </c>
      <c r="AY135" s="239" t="s">
        <v>143</v>
      </c>
    </row>
    <row r="136" spans="2:65" s="12" customFormat="1" ht="13.5">
      <c r="B136" s="216"/>
      <c r="C136" s="217"/>
      <c r="D136" s="213" t="s">
        <v>154</v>
      </c>
      <c r="E136" s="218" t="s">
        <v>78</v>
      </c>
      <c r="F136" s="219" t="s">
        <v>973</v>
      </c>
      <c r="G136" s="217"/>
      <c r="H136" s="220">
        <v>1</v>
      </c>
      <c r="I136" s="221"/>
      <c r="J136" s="217"/>
      <c r="K136" s="217"/>
      <c r="L136" s="222"/>
      <c r="M136" s="223"/>
      <c r="N136" s="224"/>
      <c r="O136" s="224"/>
      <c r="P136" s="224"/>
      <c r="Q136" s="224"/>
      <c r="R136" s="224"/>
      <c r="S136" s="224"/>
      <c r="T136" s="225"/>
      <c r="AT136" s="226" t="s">
        <v>154</v>
      </c>
      <c r="AU136" s="226" t="s">
        <v>90</v>
      </c>
      <c r="AV136" s="12" t="s">
        <v>90</v>
      </c>
      <c r="AW136" s="12" t="s">
        <v>42</v>
      </c>
      <c r="AX136" s="12" t="s">
        <v>80</v>
      </c>
      <c r="AY136" s="226" t="s">
        <v>143</v>
      </c>
    </row>
    <row r="137" spans="2:65" s="13" customFormat="1" ht="13.5">
      <c r="B137" s="230"/>
      <c r="C137" s="231"/>
      <c r="D137" s="213" t="s">
        <v>154</v>
      </c>
      <c r="E137" s="232" t="s">
        <v>78</v>
      </c>
      <c r="F137" s="233" t="s">
        <v>942</v>
      </c>
      <c r="G137" s="231"/>
      <c r="H137" s="232" t="s">
        <v>78</v>
      </c>
      <c r="I137" s="234"/>
      <c r="J137" s="231"/>
      <c r="K137" s="231"/>
      <c r="L137" s="235"/>
      <c r="M137" s="236"/>
      <c r="N137" s="237"/>
      <c r="O137" s="237"/>
      <c r="P137" s="237"/>
      <c r="Q137" s="237"/>
      <c r="R137" s="237"/>
      <c r="S137" s="237"/>
      <c r="T137" s="238"/>
      <c r="AT137" s="239" t="s">
        <v>154</v>
      </c>
      <c r="AU137" s="239" t="s">
        <v>90</v>
      </c>
      <c r="AV137" s="13" t="s">
        <v>88</v>
      </c>
      <c r="AW137" s="13" t="s">
        <v>42</v>
      </c>
      <c r="AX137" s="13" t="s">
        <v>80</v>
      </c>
      <c r="AY137" s="239" t="s">
        <v>143</v>
      </c>
    </row>
    <row r="138" spans="2:65" s="12" customFormat="1" ht="13.5">
      <c r="B138" s="216"/>
      <c r="C138" s="217"/>
      <c r="D138" s="213" t="s">
        <v>154</v>
      </c>
      <c r="E138" s="218" t="s">
        <v>78</v>
      </c>
      <c r="F138" s="219" t="s">
        <v>974</v>
      </c>
      <c r="G138" s="217"/>
      <c r="H138" s="220">
        <v>1</v>
      </c>
      <c r="I138" s="221"/>
      <c r="J138" s="217"/>
      <c r="K138" s="217"/>
      <c r="L138" s="222"/>
      <c r="M138" s="223"/>
      <c r="N138" s="224"/>
      <c r="O138" s="224"/>
      <c r="P138" s="224"/>
      <c r="Q138" s="224"/>
      <c r="R138" s="224"/>
      <c r="S138" s="224"/>
      <c r="T138" s="225"/>
      <c r="AT138" s="226" t="s">
        <v>154</v>
      </c>
      <c r="AU138" s="226" t="s">
        <v>90</v>
      </c>
      <c r="AV138" s="12" t="s">
        <v>90</v>
      </c>
      <c r="AW138" s="12" t="s">
        <v>42</v>
      </c>
      <c r="AX138" s="12" t="s">
        <v>80</v>
      </c>
      <c r="AY138" s="226" t="s">
        <v>143</v>
      </c>
    </row>
    <row r="139" spans="2:65" s="14" customFormat="1" ht="13.5">
      <c r="B139" s="240"/>
      <c r="C139" s="241"/>
      <c r="D139" s="213" t="s">
        <v>154</v>
      </c>
      <c r="E139" s="242" t="s">
        <v>78</v>
      </c>
      <c r="F139" s="243" t="s">
        <v>289</v>
      </c>
      <c r="G139" s="241"/>
      <c r="H139" s="244">
        <v>2</v>
      </c>
      <c r="I139" s="245"/>
      <c r="J139" s="241"/>
      <c r="K139" s="241"/>
      <c r="L139" s="246"/>
      <c r="M139" s="247"/>
      <c r="N139" s="248"/>
      <c r="O139" s="248"/>
      <c r="P139" s="248"/>
      <c r="Q139" s="248"/>
      <c r="R139" s="248"/>
      <c r="S139" s="248"/>
      <c r="T139" s="249"/>
      <c r="AT139" s="250" t="s">
        <v>154</v>
      </c>
      <c r="AU139" s="250" t="s">
        <v>90</v>
      </c>
      <c r="AV139" s="14" t="s">
        <v>150</v>
      </c>
      <c r="AW139" s="14" t="s">
        <v>42</v>
      </c>
      <c r="AX139" s="14" t="s">
        <v>88</v>
      </c>
      <c r="AY139" s="250" t="s">
        <v>143</v>
      </c>
    </row>
    <row r="140" spans="2:65" s="1" customFormat="1" ht="16.5" customHeight="1">
      <c r="B140" s="41"/>
      <c r="C140" s="201" t="s">
        <v>204</v>
      </c>
      <c r="D140" s="201" t="s">
        <v>145</v>
      </c>
      <c r="E140" s="202" t="s">
        <v>975</v>
      </c>
      <c r="F140" s="203" t="s">
        <v>976</v>
      </c>
      <c r="G140" s="204" t="s">
        <v>504</v>
      </c>
      <c r="H140" s="205">
        <v>2</v>
      </c>
      <c r="I140" s="206"/>
      <c r="J140" s="207">
        <f>ROUND(I140*H140,2)</f>
        <v>0</v>
      </c>
      <c r="K140" s="203" t="s">
        <v>149</v>
      </c>
      <c r="L140" s="61"/>
      <c r="M140" s="208" t="s">
        <v>78</v>
      </c>
      <c r="N140" s="209" t="s">
        <v>50</v>
      </c>
      <c r="O140" s="42"/>
      <c r="P140" s="210">
        <f>O140*H140</f>
        <v>0</v>
      </c>
      <c r="Q140" s="210">
        <v>0</v>
      </c>
      <c r="R140" s="210">
        <f>Q140*H140</f>
        <v>0</v>
      </c>
      <c r="S140" s="210">
        <v>0</v>
      </c>
      <c r="T140" s="211">
        <f>S140*H140</f>
        <v>0</v>
      </c>
      <c r="AR140" s="23" t="s">
        <v>150</v>
      </c>
      <c r="AT140" s="23" t="s">
        <v>145</v>
      </c>
      <c r="AU140" s="23" t="s">
        <v>90</v>
      </c>
      <c r="AY140" s="23" t="s">
        <v>143</v>
      </c>
      <c r="BE140" s="212">
        <f>IF(N140="základní",J140,0)</f>
        <v>0</v>
      </c>
      <c r="BF140" s="212">
        <f>IF(N140="snížená",J140,0)</f>
        <v>0</v>
      </c>
      <c r="BG140" s="212">
        <f>IF(N140="zákl. přenesená",J140,0)</f>
        <v>0</v>
      </c>
      <c r="BH140" s="212">
        <f>IF(N140="sníž. přenesená",J140,0)</f>
        <v>0</v>
      </c>
      <c r="BI140" s="212">
        <f>IF(N140="nulová",J140,0)</f>
        <v>0</v>
      </c>
      <c r="BJ140" s="23" t="s">
        <v>88</v>
      </c>
      <c r="BK140" s="212">
        <f>ROUND(I140*H140,2)</f>
        <v>0</v>
      </c>
      <c r="BL140" s="23" t="s">
        <v>150</v>
      </c>
      <c r="BM140" s="23" t="s">
        <v>977</v>
      </c>
    </row>
    <row r="141" spans="2:65" s="1" customFormat="1" ht="81">
      <c r="B141" s="41"/>
      <c r="C141" s="63"/>
      <c r="D141" s="213" t="s">
        <v>152</v>
      </c>
      <c r="E141" s="63"/>
      <c r="F141" s="214" t="s">
        <v>978</v>
      </c>
      <c r="G141" s="63"/>
      <c r="H141" s="63"/>
      <c r="I141" s="172"/>
      <c r="J141" s="63"/>
      <c r="K141" s="63"/>
      <c r="L141" s="61"/>
      <c r="M141" s="215"/>
      <c r="N141" s="42"/>
      <c r="O141" s="42"/>
      <c r="P141" s="42"/>
      <c r="Q141" s="42"/>
      <c r="R141" s="42"/>
      <c r="S141" s="42"/>
      <c r="T141" s="78"/>
      <c r="AT141" s="23" t="s">
        <v>152</v>
      </c>
      <c r="AU141" s="23" t="s">
        <v>90</v>
      </c>
    </row>
    <row r="142" spans="2:65" s="1" customFormat="1" ht="16.5" customHeight="1">
      <c r="B142" s="41"/>
      <c r="C142" s="251" t="s">
        <v>210</v>
      </c>
      <c r="D142" s="251" t="s">
        <v>305</v>
      </c>
      <c r="E142" s="252" t="s">
        <v>979</v>
      </c>
      <c r="F142" s="253" t="s">
        <v>980</v>
      </c>
      <c r="G142" s="254" t="s">
        <v>504</v>
      </c>
      <c r="H142" s="255">
        <v>2</v>
      </c>
      <c r="I142" s="256"/>
      <c r="J142" s="257">
        <f>ROUND(I142*H142,2)</f>
        <v>0</v>
      </c>
      <c r="K142" s="253" t="s">
        <v>149</v>
      </c>
      <c r="L142" s="258"/>
      <c r="M142" s="259" t="s">
        <v>78</v>
      </c>
      <c r="N142" s="260" t="s">
        <v>50</v>
      </c>
      <c r="O142" s="42"/>
      <c r="P142" s="210">
        <f>O142*H142</f>
        <v>0</v>
      </c>
      <c r="Q142" s="210">
        <v>5.4000000000000003E-3</v>
      </c>
      <c r="R142" s="210">
        <f>Q142*H142</f>
        <v>1.0800000000000001E-2</v>
      </c>
      <c r="S142" s="210">
        <v>0</v>
      </c>
      <c r="T142" s="211">
        <f>S142*H142</f>
        <v>0</v>
      </c>
      <c r="AR142" s="23" t="s">
        <v>191</v>
      </c>
      <c r="AT142" s="23" t="s">
        <v>305</v>
      </c>
      <c r="AU142" s="23" t="s">
        <v>90</v>
      </c>
      <c r="AY142" s="23" t="s">
        <v>143</v>
      </c>
      <c r="BE142" s="212">
        <f>IF(N142="základní",J142,0)</f>
        <v>0</v>
      </c>
      <c r="BF142" s="212">
        <f>IF(N142="snížená",J142,0)</f>
        <v>0</v>
      </c>
      <c r="BG142" s="212">
        <f>IF(N142="zákl. přenesená",J142,0)</f>
        <v>0</v>
      </c>
      <c r="BH142" s="212">
        <f>IF(N142="sníž. přenesená",J142,0)</f>
        <v>0</v>
      </c>
      <c r="BI142" s="212">
        <f>IF(N142="nulová",J142,0)</f>
        <v>0</v>
      </c>
      <c r="BJ142" s="23" t="s">
        <v>88</v>
      </c>
      <c r="BK142" s="212">
        <f>ROUND(I142*H142,2)</f>
        <v>0</v>
      </c>
      <c r="BL142" s="23" t="s">
        <v>150</v>
      </c>
      <c r="BM142" s="23" t="s">
        <v>981</v>
      </c>
    </row>
    <row r="143" spans="2:65" s="13" customFormat="1" ht="13.5">
      <c r="B143" s="230"/>
      <c r="C143" s="231"/>
      <c r="D143" s="213" t="s">
        <v>154</v>
      </c>
      <c r="E143" s="232" t="s">
        <v>78</v>
      </c>
      <c r="F143" s="233" t="s">
        <v>928</v>
      </c>
      <c r="G143" s="231"/>
      <c r="H143" s="232" t="s">
        <v>78</v>
      </c>
      <c r="I143" s="234"/>
      <c r="J143" s="231"/>
      <c r="K143" s="231"/>
      <c r="L143" s="235"/>
      <c r="M143" s="236"/>
      <c r="N143" s="237"/>
      <c r="O143" s="237"/>
      <c r="P143" s="237"/>
      <c r="Q143" s="237"/>
      <c r="R143" s="237"/>
      <c r="S143" s="237"/>
      <c r="T143" s="238"/>
      <c r="AT143" s="239" t="s">
        <v>154</v>
      </c>
      <c r="AU143" s="239" t="s">
        <v>90</v>
      </c>
      <c r="AV143" s="13" t="s">
        <v>88</v>
      </c>
      <c r="AW143" s="13" t="s">
        <v>42</v>
      </c>
      <c r="AX143" s="13" t="s">
        <v>80</v>
      </c>
      <c r="AY143" s="239" t="s">
        <v>143</v>
      </c>
    </row>
    <row r="144" spans="2:65" s="12" customFormat="1" ht="13.5">
      <c r="B144" s="216"/>
      <c r="C144" s="217"/>
      <c r="D144" s="213" t="s">
        <v>154</v>
      </c>
      <c r="E144" s="218" t="s">
        <v>78</v>
      </c>
      <c r="F144" s="219" t="s">
        <v>982</v>
      </c>
      <c r="G144" s="217"/>
      <c r="H144" s="220">
        <v>2</v>
      </c>
      <c r="I144" s="221"/>
      <c r="J144" s="217"/>
      <c r="K144" s="217"/>
      <c r="L144" s="222"/>
      <c r="M144" s="223"/>
      <c r="N144" s="224"/>
      <c r="O144" s="224"/>
      <c r="P144" s="224"/>
      <c r="Q144" s="224"/>
      <c r="R144" s="224"/>
      <c r="S144" s="224"/>
      <c r="T144" s="225"/>
      <c r="AT144" s="226" t="s">
        <v>154</v>
      </c>
      <c r="AU144" s="226" t="s">
        <v>90</v>
      </c>
      <c r="AV144" s="12" t="s">
        <v>90</v>
      </c>
      <c r="AW144" s="12" t="s">
        <v>42</v>
      </c>
      <c r="AX144" s="12" t="s">
        <v>88</v>
      </c>
      <c r="AY144" s="226" t="s">
        <v>143</v>
      </c>
    </row>
    <row r="145" spans="2:65" s="1" customFormat="1" ht="25.5" customHeight="1">
      <c r="B145" s="41"/>
      <c r="C145" s="201" t="s">
        <v>214</v>
      </c>
      <c r="D145" s="201" t="s">
        <v>145</v>
      </c>
      <c r="E145" s="202" t="s">
        <v>983</v>
      </c>
      <c r="F145" s="203" t="s">
        <v>984</v>
      </c>
      <c r="G145" s="204" t="s">
        <v>504</v>
      </c>
      <c r="H145" s="205">
        <v>15</v>
      </c>
      <c r="I145" s="206"/>
      <c r="J145" s="207">
        <f>ROUND(I145*H145,2)</f>
        <v>0</v>
      </c>
      <c r="K145" s="203" t="s">
        <v>78</v>
      </c>
      <c r="L145" s="61"/>
      <c r="M145" s="208" t="s">
        <v>78</v>
      </c>
      <c r="N145" s="209" t="s">
        <v>50</v>
      </c>
      <c r="O145" s="42"/>
      <c r="P145" s="210">
        <f>O145*H145</f>
        <v>0</v>
      </c>
      <c r="Q145" s="210">
        <v>0</v>
      </c>
      <c r="R145" s="210">
        <f>Q145*H145</f>
        <v>0</v>
      </c>
      <c r="S145" s="210">
        <v>0</v>
      </c>
      <c r="T145" s="211">
        <f>S145*H145</f>
        <v>0</v>
      </c>
      <c r="AR145" s="23" t="s">
        <v>150</v>
      </c>
      <c r="AT145" s="23" t="s">
        <v>145</v>
      </c>
      <c r="AU145" s="23" t="s">
        <v>90</v>
      </c>
      <c r="AY145" s="23" t="s">
        <v>143</v>
      </c>
      <c r="BE145" s="212">
        <f>IF(N145="základní",J145,0)</f>
        <v>0</v>
      </c>
      <c r="BF145" s="212">
        <f>IF(N145="snížená",J145,0)</f>
        <v>0</v>
      </c>
      <c r="BG145" s="212">
        <f>IF(N145="zákl. přenesená",J145,0)</f>
        <v>0</v>
      </c>
      <c r="BH145" s="212">
        <f>IF(N145="sníž. přenesená",J145,0)</f>
        <v>0</v>
      </c>
      <c r="BI145" s="212">
        <f>IF(N145="nulová",J145,0)</f>
        <v>0</v>
      </c>
      <c r="BJ145" s="23" t="s">
        <v>88</v>
      </c>
      <c r="BK145" s="212">
        <f>ROUND(I145*H145,2)</f>
        <v>0</v>
      </c>
      <c r="BL145" s="23" t="s">
        <v>150</v>
      </c>
      <c r="BM145" s="23" t="s">
        <v>985</v>
      </c>
    </row>
    <row r="146" spans="2:65" s="13" customFormat="1" ht="13.5">
      <c r="B146" s="230"/>
      <c r="C146" s="231"/>
      <c r="D146" s="213" t="s">
        <v>154</v>
      </c>
      <c r="E146" s="232" t="s">
        <v>78</v>
      </c>
      <c r="F146" s="233" t="s">
        <v>928</v>
      </c>
      <c r="G146" s="231"/>
      <c r="H146" s="232" t="s">
        <v>78</v>
      </c>
      <c r="I146" s="234"/>
      <c r="J146" s="231"/>
      <c r="K146" s="231"/>
      <c r="L146" s="235"/>
      <c r="M146" s="236"/>
      <c r="N146" s="237"/>
      <c r="O146" s="237"/>
      <c r="P146" s="237"/>
      <c r="Q146" s="237"/>
      <c r="R146" s="237"/>
      <c r="S146" s="237"/>
      <c r="T146" s="238"/>
      <c r="AT146" s="239" t="s">
        <v>154</v>
      </c>
      <c r="AU146" s="239" t="s">
        <v>90</v>
      </c>
      <c r="AV146" s="13" t="s">
        <v>88</v>
      </c>
      <c r="AW146" s="13" t="s">
        <v>42</v>
      </c>
      <c r="AX146" s="13" t="s">
        <v>80</v>
      </c>
      <c r="AY146" s="239" t="s">
        <v>143</v>
      </c>
    </row>
    <row r="147" spans="2:65" s="12" customFormat="1" ht="13.5">
      <c r="B147" s="216"/>
      <c r="C147" s="217"/>
      <c r="D147" s="213" t="s">
        <v>154</v>
      </c>
      <c r="E147" s="218" t="s">
        <v>78</v>
      </c>
      <c r="F147" s="219" t="s">
        <v>986</v>
      </c>
      <c r="G147" s="217"/>
      <c r="H147" s="220">
        <v>6</v>
      </c>
      <c r="I147" s="221"/>
      <c r="J147" s="217"/>
      <c r="K147" s="217"/>
      <c r="L147" s="222"/>
      <c r="M147" s="223"/>
      <c r="N147" s="224"/>
      <c r="O147" s="224"/>
      <c r="P147" s="224"/>
      <c r="Q147" s="224"/>
      <c r="R147" s="224"/>
      <c r="S147" s="224"/>
      <c r="T147" s="225"/>
      <c r="AT147" s="226" t="s">
        <v>154</v>
      </c>
      <c r="AU147" s="226" t="s">
        <v>90</v>
      </c>
      <c r="AV147" s="12" t="s">
        <v>90</v>
      </c>
      <c r="AW147" s="12" t="s">
        <v>42</v>
      </c>
      <c r="AX147" s="12" t="s">
        <v>80</v>
      </c>
      <c r="AY147" s="226" t="s">
        <v>143</v>
      </c>
    </row>
    <row r="148" spans="2:65" s="12" customFormat="1" ht="13.5">
      <c r="B148" s="216"/>
      <c r="C148" s="217"/>
      <c r="D148" s="213" t="s">
        <v>154</v>
      </c>
      <c r="E148" s="218" t="s">
        <v>78</v>
      </c>
      <c r="F148" s="219" t="s">
        <v>987</v>
      </c>
      <c r="G148" s="217"/>
      <c r="H148" s="220">
        <v>1</v>
      </c>
      <c r="I148" s="221"/>
      <c r="J148" s="217"/>
      <c r="K148" s="217"/>
      <c r="L148" s="222"/>
      <c r="M148" s="223"/>
      <c r="N148" s="224"/>
      <c r="O148" s="224"/>
      <c r="P148" s="224"/>
      <c r="Q148" s="224"/>
      <c r="R148" s="224"/>
      <c r="S148" s="224"/>
      <c r="T148" s="225"/>
      <c r="AT148" s="226" t="s">
        <v>154</v>
      </c>
      <c r="AU148" s="226" t="s">
        <v>90</v>
      </c>
      <c r="AV148" s="12" t="s">
        <v>90</v>
      </c>
      <c r="AW148" s="12" t="s">
        <v>42</v>
      </c>
      <c r="AX148" s="12" t="s">
        <v>80</v>
      </c>
      <c r="AY148" s="226" t="s">
        <v>143</v>
      </c>
    </row>
    <row r="149" spans="2:65" s="12" customFormat="1" ht="13.5">
      <c r="B149" s="216"/>
      <c r="C149" s="217"/>
      <c r="D149" s="213" t="s">
        <v>154</v>
      </c>
      <c r="E149" s="218" t="s">
        <v>78</v>
      </c>
      <c r="F149" s="219" t="s">
        <v>988</v>
      </c>
      <c r="G149" s="217"/>
      <c r="H149" s="220">
        <v>8</v>
      </c>
      <c r="I149" s="221"/>
      <c r="J149" s="217"/>
      <c r="K149" s="217"/>
      <c r="L149" s="222"/>
      <c r="M149" s="223"/>
      <c r="N149" s="224"/>
      <c r="O149" s="224"/>
      <c r="P149" s="224"/>
      <c r="Q149" s="224"/>
      <c r="R149" s="224"/>
      <c r="S149" s="224"/>
      <c r="T149" s="225"/>
      <c r="AT149" s="226" t="s">
        <v>154</v>
      </c>
      <c r="AU149" s="226" t="s">
        <v>90</v>
      </c>
      <c r="AV149" s="12" t="s">
        <v>90</v>
      </c>
      <c r="AW149" s="12" t="s">
        <v>42</v>
      </c>
      <c r="AX149" s="12" t="s">
        <v>80</v>
      </c>
      <c r="AY149" s="226" t="s">
        <v>143</v>
      </c>
    </row>
    <row r="150" spans="2:65" s="14" customFormat="1" ht="13.5">
      <c r="B150" s="240"/>
      <c r="C150" s="241"/>
      <c r="D150" s="213" t="s">
        <v>154</v>
      </c>
      <c r="E150" s="242" t="s">
        <v>78</v>
      </c>
      <c r="F150" s="243" t="s">
        <v>289</v>
      </c>
      <c r="G150" s="241"/>
      <c r="H150" s="244">
        <v>15</v>
      </c>
      <c r="I150" s="245"/>
      <c r="J150" s="241"/>
      <c r="K150" s="241"/>
      <c r="L150" s="246"/>
      <c r="M150" s="247"/>
      <c r="N150" s="248"/>
      <c r="O150" s="248"/>
      <c r="P150" s="248"/>
      <c r="Q150" s="248"/>
      <c r="R150" s="248"/>
      <c r="S150" s="248"/>
      <c r="T150" s="249"/>
      <c r="AT150" s="250" t="s">
        <v>154</v>
      </c>
      <c r="AU150" s="250" t="s">
        <v>90</v>
      </c>
      <c r="AV150" s="14" t="s">
        <v>150</v>
      </c>
      <c r="AW150" s="14" t="s">
        <v>42</v>
      </c>
      <c r="AX150" s="14" t="s">
        <v>88</v>
      </c>
      <c r="AY150" s="250" t="s">
        <v>143</v>
      </c>
    </row>
    <row r="151" spans="2:65" s="1" customFormat="1" ht="16.5" customHeight="1">
      <c r="B151" s="41"/>
      <c r="C151" s="201" t="s">
        <v>220</v>
      </c>
      <c r="D151" s="201" t="s">
        <v>145</v>
      </c>
      <c r="E151" s="202" t="s">
        <v>989</v>
      </c>
      <c r="F151" s="203" t="s">
        <v>990</v>
      </c>
      <c r="G151" s="204" t="s">
        <v>504</v>
      </c>
      <c r="H151" s="205">
        <v>29</v>
      </c>
      <c r="I151" s="206"/>
      <c r="J151" s="207">
        <f>ROUND(I151*H151,2)</f>
        <v>0</v>
      </c>
      <c r="K151" s="203" t="s">
        <v>149</v>
      </c>
      <c r="L151" s="61"/>
      <c r="M151" s="208" t="s">
        <v>78</v>
      </c>
      <c r="N151" s="209" t="s">
        <v>50</v>
      </c>
      <c r="O151" s="42"/>
      <c r="P151" s="210">
        <f>O151*H151</f>
        <v>0</v>
      </c>
      <c r="Q151" s="210">
        <v>0.10940999999999999</v>
      </c>
      <c r="R151" s="210">
        <f>Q151*H151</f>
        <v>3.1728899999999998</v>
      </c>
      <c r="S151" s="210">
        <v>0</v>
      </c>
      <c r="T151" s="211">
        <f>S151*H151</f>
        <v>0</v>
      </c>
      <c r="AR151" s="23" t="s">
        <v>150</v>
      </c>
      <c r="AT151" s="23" t="s">
        <v>145</v>
      </c>
      <c r="AU151" s="23" t="s">
        <v>90</v>
      </c>
      <c r="AY151" s="23" t="s">
        <v>143</v>
      </c>
      <c r="BE151" s="212">
        <f>IF(N151="základní",J151,0)</f>
        <v>0</v>
      </c>
      <c r="BF151" s="212">
        <f>IF(N151="snížená",J151,0)</f>
        <v>0</v>
      </c>
      <c r="BG151" s="212">
        <f>IF(N151="zákl. přenesená",J151,0)</f>
        <v>0</v>
      </c>
      <c r="BH151" s="212">
        <f>IF(N151="sníž. přenesená",J151,0)</f>
        <v>0</v>
      </c>
      <c r="BI151" s="212">
        <f>IF(N151="nulová",J151,0)</f>
        <v>0</v>
      </c>
      <c r="BJ151" s="23" t="s">
        <v>88</v>
      </c>
      <c r="BK151" s="212">
        <f>ROUND(I151*H151,2)</f>
        <v>0</v>
      </c>
      <c r="BL151" s="23" t="s">
        <v>150</v>
      </c>
      <c r="BM151" s="23" t="s">
        <v>991</v>
      </c>
    </row>
    <row r="152" spans="2:65" s="1" customFormat="1" ht="94.5">
      <c r="B152" s="41"/>
      <c r="C152" s="63"/>
      <c r="D152" s="213" t="s">
        <v>152</v>
      </c>
      <c r="E152" s="63"/>
      <c r="F152" s="214" t="s">
        <v>992</v>
      </c>
      <c r="G152" s="63"/>
      <c r="H152" s="63"/>
      <c r="I152" s="172"/>
      <c r="J152" s="63"/>
      <c r="K152" s="63"/>
      <c r="L152" s="61"/>
      <c r="M152" s="215"/>
      <c r="N152" s="42"/>
      <c r="O152" s="42"/>
      <c r="P152" s="42"/>
      <c r="Q152" s="42"/>
      <c r="R152" s="42"/>
      <c r="S152" s="42"/>
      <c r="T152" s="78"/>
      <c r="AT152" s="23" t="s">
        <v>152</v>
      </c>
      <c r="AU152" s="23" t="s">
        <v>90</v>
      </c>
    </row>
    <row r="153" spans="2:65" s="13" customFormat="1" ht="13.5">
      <c r="B153" s="230"/>
      <c r="C153" s="231"/>
      <c r="D153" s="213" t="s">
        <v>154</v>
      </c>
      <c r="E153" s="232" t="s">
        <v>78</v>
      </c>
      <c r="F153" s="233" t="s">
        <v>928</v>
      </c>
      <c r="G153" s="231"/>
      <c r="H153" s="232" t="s">
        <v>78</v>
      </c>
      <c r="I153" s="234"/>
      <c r="J153" s="231"/>
      <c r="K153" s="231"/>
      <c r="L153" s="235"/>
      <c r="M153" s="236"/>
      <c r="N153" s="237"/>
      <c r="O153" s="237"/>
      <c r="P153" s="237"/>
      <c r="Q153" s="237"/>
      <c r="R153" s="237"/>
      <c r="S153" s="237"/>
      <c r="T153" s="238"/>
      <c r="AT153" s="239" t="s">
        <v>154</v>
      </c>
      <c r="AU153" s="239" t="s">
        <v>90</v>
      </c>
      <c r="AV153" s="13" t="s">
        <v>88</v>
      </c>
      <c r="AW153" s="13" t="s">
        <v>42</v>
      </c>
      <c r="AX153" s="13" t="s">
        <v>80</v>
      </c>
      <c r="AY153" s="239" t="s">
        <v>143</v>
      </c>
    </row>
    <row r="154" spans="2:65" s="12" customFormat="1" ht="13.5">
      <c r="B154" s="216"/>
      <c r="C154" s="217"/>
      <c r="D154" s="213" t="s">
        <v>154</v>
      </c>
      <c r="E154" s="218" t="s">
        <v>78</v>
      </c>
      <c r="F154" s="219" t="s">
        <v>986</v>
      </c>
      <c r="G154" s="217"/>
      <c r="H154" s="220">
        <v>6</v>
      </c>
      <c r="I154" s="221"/>
      <c r="J154" s="217"/>
      <c r="K154" s="217"/>
      <c r="L154" s="222"/>
      <c r="M154" s="223"/>
      <c r="N154" s="224"/>
      <c r="O154" s="224"/>
      <c r="P154" s="224"/>
      <c r="Q154" s="224"/>
      <c r="R154" s="224"/>
      <c r="S154" s="224"/>
      <c r="T154" s="225"/>
      <c r="AT154" s="226" t="s">
        <v>154</v>
      </c>
      <c r="AU154" s="226" t="s">
        <v>90</v>
      </c>
      <c r="AV154" s="12" t="s">
        <v>90</v>
      </c>
      <c r="AW154" s="12" t="s">
        <v>42</v>
      </c>
      <c r="AX154" s="12" t="s">
        <v>80</v>
      </c>
      <c r="AY154" s="226" t="s">
        <v>143</v>
      </c>
    </row>
    <row r="155" spans="2:65" s="12" customFormat="1" ht="13.5">
      <c r="B155" s="216"/>
      <c r="C155" s="217"/>
      <c r="D155" s="213" t="s">
        <v>154</v>
      </c>
      <c r="E155" s="218" t="s">
        <v>78</v>
      </c>
      <c r="F155" s="219" t="s">
        <v>993</v>
      </c>
      <c r="G155" s="217"/>
      <c r="H155" s="220">
        <v>5</v>
      </c>
      <c r="I155" s="221"/>
      <c r="J155" s="217"/>
      <c r="K155" s="217"/>
      <c r="L155" s="222"/>
      <c r="M155" s="223"/>
      <c r="N155" s="224"/>
      <c r="O155" s="224"/>
      <c r="P155" s="224"/>
      <c r="Q155" s="224"/>
      <c r="R155" s="224"/>
      <c r="S155" s="224"/>
      <c r="T155" s="225"/>
      <c r="AT155" s="226" t="s">
        <v>154</v>
      </c>
      <c r="AU155" s="226" t="s">
        <v>90</v>
      </c>
      <c r="AV155" s="12" t="s">
        <v>90</v>
      </c>
      <c r="AW155" s="12" t="s">
        <v>42</v>
      </c>
      <c r="AX155" s="12" t="s">
        <v>80</v>
      </c>
      <c r="AY155" s="226" t="s">
        <v>143</v>
      </c>
    </row>
    <row r="156" spans="2:65" s="12" customFormat="1" ht="13.5">
      <c r="B156" s="216"/>
      <c r="C156" s="217"/>
      <c r="D156" s="213" t="s">
        <v>154</v>
      </c>
      <c r="E156" s="218" t="s">
        <v>78</v>
      </c>
      <c r="F156" s="219" t="s">
        <v>994</v>
      </c>
      <c r="G156" s="217"/>
      <c r="H156" s="220">
        <v>18</v>
      </c>
      <c r="I156" s="221"/>
      <c r="J156" s="217"/>
      <c r="K156" s="217"/>
      <c r="L156" s="222"/>
      <c r="M156" s="223"/>
      <c r="N156" s="224"/>
      <c r="O156" s="224"/>
      <c r="P156" s="224"/>
      <c r="Q156" s="224"/>
      <c r="R156" s="224"/>
      <c r="S156" s="224"/>
      <c r="T156" s="225"/>
      <c r="AT156" s="226" t="s">
        <v>154</v>
      </c>
      <c r="AU156" s="226" t="s">
        <v>90</v>
      </c>
      <c r="AV156" s="12" t="s">
        <v>90</v>
      </c>
      <c r="AW156" s="12" t="s">
        <v>42</v>
      </c>
      <c r="AX156" s="12" t="s">
        <v>80</v>
      </c>
      <c r="AY156" s="226" t="s">
        <v>143</v>
      </c>
    </row>
    <row r="157" spans="2:65" s="14" customFormat="1" ht="13.5">
      <c r="B157" s="240"/>
      <c r="C157" s="241"/>
      <c r="D157" s="213" t="s">
        <v>154</v>
      </c>
      <c r="E157" s="242" t="s">
        <v>78</v>
      </c>
      <c r="F157" s="243" t="s">
        <v>289</v>
      </c>
      <c r="G157" s="241"/>
      <c r="H157" s="244">
        <v>29</v>
      </c>
      <c r="I157" s="245"/>
      <c r="J157" s="241"/>
      <c r="K157" s="241"/>
      <c r="L157" s="246"/>
      <c r="M157" s="247"/>
      <c r="N157" s="248"/>
      <c r="O157" s="248"/>
      <c r="P157" s="248"/>
      <c r="Q157" s="248"/>
      <c r="R157" s="248"/>
      <c r="S157" s="248"/>
      <c r="T157" s="249"/>
      <c r="AT157" s="250" t="s">
        <v>154</v>
      </c>
      <c r="AU157" s="250" t="s">
        <v>90</v>
      </c>
      <c r="AV157" s="14" t="s">
        <v>150</v>
      </c>
      <c r="AW157" s="14" t="s">
        <v>42</v>
      </c>
      <c r="AX157" s="14" t="s">
        <v>88</v>
      </c>
      <c r="AY157" s="250" t="s">
        <v>143</v>
      </c>
    </row>
    <row r="158" spans="2:65" s="1" customFormat="1" ht="16.5" customHeight="1">
      <c r="B158" s="41"/>
      <c r="C158" s="251" t="s">
        <v>225</v>
      </c>
      <c r="D158" s="251" t="s">
        <v>305</v>
      </c>
      <c r="E158" s="252" t="s">
        <v>995</v>
      </c>
      <c r="F158" s="253" t="s">
        <v>996</v>
      </c>
      <c r="G158" s="254" t="s">
        <v>504</v>
      </c>
      <c r="H158" s="255">
        <v>29</v>
      </c>
      <c r="I158" s="256"/>
      <c r="J158" s="257">
        <f>ROUND(I158*H158,2)</f>
        <v>0</v>
      </c>
      <c r="K158" s="253" t="s">
        <v>149</v>
      </c>
      <c r="L158" s="258"/>
      <c r="M158" s="259" t="s">
        <v>78</v>
      </c>
      <c r="N158" s="260" t="s">
        <v>50</v>
      </c>
      <c r="O158" s="42"/>
      <c r="P158" s="210">
        <f>O158*H158</f>
        <v>0</v>
      </c>
      <c r="Q158" s="210">
        <v>6.4999999999999997E-3</v>
      </c>
      <c r="R158" s="210">
        <f>Q158*H158</f>
        <v>0.1885</v>
      </c>
      <c r="S158" s="210">
        <v>0</v>
      </c>
      <c r="T158" s="211">
        <f>S158*H158</f>
        <v>0</v>
      </c>
      <c r="AR158" s="23" t="s">
        <v>191</v>
      </c>
      <c r="AT158" s="23" t="s">
        <v>305</v>
      </c>
      <c r="AU158" s="23" t="s">
        <v>90</v>
      </c>
      <c r="AY158" s="23" t="s">
        <v>143</v>
      </c>
      <c r="BE158" s="212">
        <f>IF(N158="základní",J158,0)</f>
        <v>0</v>
      </c>
      <c r="BF158" s="212">
        <f>IF(N158="snížená",J158,0)</f>
        <v>0</v>
      </c>
      <c r="BG158" s="212">
        <f>IF(N158="zákl. přenesená",J158,0)</f>
        <v>0</v>
      </c>
      <c r="BH158" s="212">
        <f>IF(N158="sníž. přenesená",J158,0)</f>
        <v>0</v>
      </c>
      <c r="BI158" s="212">
        <f>IF(N158="nulová",J158,0)</f>
        <v>0</v>
      </c>
      <c r="BJ158" s="23" t="s">
        <v>88</v>
      </c>
      <c r="BK158" s="212">
        <f>ROUND(I158*H158,2)</f>
        <v>0</v>
      </c>
      <c r="BL158" s="23" t="s">
        <v>150</v>
      </c>
      <c r="BM158" s="23" t="s">
        <v>997</v>
      </c>
    </row>
    <row r="159" spans="2:65" s="1" customFormat="1" ht="25.5" customHeight="1">
      <c r="B159" s="41"/>
      <c r="C159" s="201" t="s">
        <v>10</v>
      </c>
      <c r="D159" s="201" t="s">
        <v>145</v>
      </c>
      <c r="E159" s="202" t="s">
        <v>998</v>
      </c>
      <c r="F159" s="203" t="s">
        <v>999</v>
      </c>
      <c r="G159" s="204" t="s">
        <v>522</v>
      </c>
      <c r="H159" s="205">
        <v>11677</v>
      </c>
      <c r="I159" s="206"/>
      <c r="J159" s="207">
        <f>ROUND(I159*H159,2)</f>
        <v>0</v>
      </c>
      <c r="K159" s="203" t="s">
        <v>149</v>
      </c>
      <c r="L159" s="61"/>
      <c r="M159" s="208" t="s">
        <v>78</v>
      </c>
      <c r="N159" s="209" t="s">
        <v>50</v>
      </c>
      <c r="O159" s="42"/>
      <c r="P159" s="210">
        <f>O159*H159</f>
        <v>0</v>
      </c>
      <c r="Q159" s="210">
        <v>1.1E-4</v>
      </c>
      <c r="R159" s="210">
        <f>Q159*H159</f>
        <v>1.28447</v>
      </c>
      <c r="S159" s="210">
        <v>0</v>
      </c>
      <c r="T159" s="211">
        <f>S159*H159</f>
        <v>0</v>
      </c>
      <c r="AR159" s="23" t="s">
        <v>150</v>
      </c>
      <c r="AT159" s="23" t="s">
        <v>145</v>
      </c>
      <c r="AU159" s="23" t="s">
        <v>90</v>
      </c>
      <c r="AY159" s="23" t="s">
        <v>143</v>
      </c>
      <c r="BE159" s="212">
        <f>IF(N159="základní",J159,0)</f>
        <v>0</v>
      </c>
      <c r="BF159" s="212">
        <f>IF(N159="snížená",J159,0)</f>
        <v>0</v>
      </c>
      <c r="BG159" s="212">
        <f>IF(N159="zákl. přenesená",J159,0)</f>
        <v>0</v>
      </c>
      <c r="BH159" s="212">
        <f>IF(N159="sníž. přenesená",J159,0)</f>
        <v>0</v>
      </c>
      <c r="BI159" s="212">
        <f>IF(N159="nulová",J159,0)</f>
        <v>0</v>
      </c>
      <c r="BJ159" s="23" t="s">
        <v>88</v>
      </c>
      <c r="BK159" s="212">
        <f>ROUND(I159*H159,2)</f>
        <v>0</v>
      </c>
      <c r="BL159" s="23" t="s">
        <v>150</v>
      </c>
      <c r="BM159" s="23" t="s">
        <v>1000</v>
      </c>
    </row>
    <row r="160" spans="2:65" s="1" customFormat="1" ht="108">
      <c r="B160" s="41"/>
      <c r="C160" s="63"/>
      <c r="D160" s="213" t="s">
        <v>152</v>
      </c>
      <c r="E160" s="63"/>
      <c r="F160" s="214" t="s">
        <v>1001</v>
      </c>
      <c r="G160" s="63"/>
      <c r="H160" s="63"/>
      <c r="I160" s="172"/>
      <c r="J160" s="63"/>
      <c r="K160" s="63"/>
      <c r="L160" s="61"/>
      <c r="M160" s="215"/>
      <c r="N160" s="42"/>
      <c r="O160" s="42"/>
      <c r="P160" s="42"/>
      <c r="Q160" s="42"/>
      <c r="R160" s="42"/>
      <c r="S160" s="42"/>
      <c r="T160" s="78"/>
      <c r="AT160" s="23" t="s">
        <v>152</v>
      </c>
      <c r="AU160" s="23" t="s">
        <v>90</v>
      </c>
    </row>
    <row r="161" spans="2:65" s="13" customFormat="1" ht="13.5">
      <c r="B161" s="230"/>
      <c r="C161" s="231"/>
      <c r="D161" s="213" t="s">
        <v>154</v>
      </c>
      <c r="E161" s="232" t="s">
        <v>78</v>
      </c>
      <c r="F161" s="233" t="s">
        <v>928</v>
      </c>
      <c r="G161" s="231"/>
      <c r="H161" s="232" t="s">
        <v>78</v>
      </c>
      <c r="I161" s="234"/>
      <c r="J161" s="231"/>
      <c r="K161" s="231"/>
      <c r="L161" s="235"/>
      <c r="M161" s="236"/>
      <c r="N161" s="237"/>
      <c r="O161" s="237"/>
      <c r="P161" s="237"/>
      <c r="Q161" s="237"/>
      <c r="R161" s="237"/>
      <c r="S161" s="237"/>
      <c r="T161" s="238"/>
      <c r="AT161" s="239" t="s">
        <v>154</v>
      </c>
      <c r="AU161" s="239" t="s">
        <v>90</v>
      </c>
      <c r="AV161" s="13" t="s">
        <v>88</v>
      </c>
      <c r="AW161" s="13" t="s">
        <v>42</v>
      </c>
      <c r="AX161" s="13" t="s">
        <v>80</v>
      </c>
      <c r="AY161" s="239" t="s">
        <v>143</v>
      </c>
    </row>
    <row r="162" spans="2:65" s="12" customFormat="1" ht="13.5">
      <c r="B162" s="216"/>
      <c r="C162" s="217"/>
      <c r="D162" s="213" t="s">
        <v>154</v>
      </c>
      <c r="E162" s="218" t="s">
        <v>78</v>
      </c>
      <c r="F162" s="219" t="s">
        <v>1002</v>
      </c>
      <c r="G162" s="217"/>
      <c r="H162" s="220">
        <v>8540</v>
      </c>
      <c r="I162" s="221"/>
      <c r="J162" s="217"/>
      <c r="K162" s="217"/>
      <c r="L162" s="222"/>
      <c r="M162" s="223"/>
      <c r="N162" s="224"/>
      <c r="O162" s="224"/>
      <c r="P162" s="224"/>
      <c r="Q162" s="224"/>
      <c r="R162" s="224"/>
      <c r="S162" s="224"/>
      <c r="T162" s="225"/>
      <c r="AT162" s="226" t="s">
        <v>154</v>
      </c>
      <c r="AU162" s="226" t="s">
        <v>90</v>
      </c>
      <c r="AV162" s="12" t="s">
        <v>90</v>
      </c>
      <c r="AW162" s="12" t="s">
        <v>42</v>
      </c>
      <c r="AX162" s="12" t="s">
        <v>80</v>
      </c>
      <c r="AY162" s="226" t="s">
        <v>143</v>
      </c>
    </row>
    <row r="163" spans="2:65" s="12" customFormat="1" ht="13.5">
      <c r="B163" s="216"/>
      <c r="C163" s="217"/>
      <c r="D163" s="213" t="s">
        <v>154</v>
      </c>
      <c r="E163" s="218" t="s">
        <v>78</v>
      </c>
      <c r="F163" s="219" t="s">
        <v>1003</v>
      </c>
      <c r="G163" s="217"/>
      <c r="H163" s="220">
        <v>3137</v>
      </c>
      <c r="I163" s="221"/>
      <c r="J163" s="217"/>
      <c r="K163" s="217"/>
      <c r="L163" s="222"/>
      <c r="M163" s="223"/>
      <c r="N163" s="224"/>
      <c r="O163" s="224"/>
      <c r="P163" s="224"/>
      <c r="Q163" s="224"/>
      <c r="R163" s="224"/>
      <c r="S163" s="224"/>
      <c r="T163" s="225"/>
      <c r="AT163" s="226" t="s">
        <v>154</v>
      </c>
      <c r="AU163" s="226" t="s">
        <v>90</v>
      </c>
      <c r="AV163" s="12" t="s">
        <v>90</v>
      </c>
      <c r="AW163" s="12" t="s">
        <v>42</v>
      </c>
      <c r="AX163" s="12" t="s">
        <v>80</v>
      </c>
      <c r="AY163" s="226" t="s">
        <v>143</v>
      </c>
    </row>
    <row r="164" spans="2:65" s="14" customFormat="1" ht="13.5">
      <c r="B164" s="240"/>
      <c r="C164" s="241"/>
      <c r="D164" s="213" t="s">
        <v>154</v>
      </c>
      <c r="E164" s="242" t="s">
        <v>917</v>
      </c>
      <c r="F164" s="243" t="s">
        <v>289</v>
      </c>
      <c r="G164" s="241"/>
      <c r="H164" s="244">
        <v>11677</v>
      </c>
      <c r="I164" s="245"/>
      <c r="J164" s="241"/>
      <c r="K164" s="241"/>
      <c r="L164" s="246"/>
      <c r="M164" s="247"/>
      <c r="N164" s="248"/>
      <c r="O164" s="248"/>
      <c r="P164" s="248"/>
      <c r="Q164" s="248"/>
      <c r="R164" s="248"/>
      <c r="S164" s="248"/>
      <c r="T164" s="249"/>
      <c r="AT164" s="250" t="s">
        <v>154</v>
      </c>
      <c r="AU164" s="250" t="s">
        <v>90</v>
      </c>
      <c r="AV164" s="14" t="s">
        <v>150</v>
      </c>
      <c r="AW164" s="14" t="s">
        <v>42</v>
      </c>
      <c r="AX164" s="14" t="s">
        <v>88</v>
      </c>
      <c r="AY164" s="250" t="s">
        <v>143</v>
      </c>
    </row>
    <row r="165" spans="2:65" s="1" customFormat="1" ht="25.5" customHeight="1">
      <c r="B165" s="41"/>
      <c r="C165" s="201" t="s">
        <v>233</v>
      </c>
      <c r="D165" s="201" t="s">
        <v>145</v>
      </c>
      <c r="E165" s="202" t="s">
        <v>1004</v>
      </c>
      <c r="F165" s="203" t="s">
        <v>1005</v>
      </c>
      <c r="G165" s="204" t="s">
        <v>522</v>
      </c>
      <c r="H165" s="205">
        <v>124</v>
      </c>
      <c r="I165" s="206"/>
      <c r="J165" s="207">
        <f>ROUND(I165*H165,2)</f>
        <v>0</v>
      </c>
      <c r="K165" s="203" t="s">
        <v>149</v>
      </c>
      <c r="L165" s="61"/>
      <c r="M165" s="208" t="s">
        <v>78</v>
      </c>
      <c r="N165" s="209" t="s">
        <v>50</v>
      </c>
      <c r="O165" s="42"/>
      <c r="P165" s="210">
        <f>O165*H165</f>
        <v>0</v>
      </c>
      <c r="Q165" s="210">
        <v>2.1000000000000001E-4</v>
      </c>
      <c r="R165" s="210">
        <f>Q165*H165</f>
        <v>2.6040000000000001E-2</v>
      </c>
      <c r="S165" s="210">
        <v>0</v>
      </c>
      <c r="T165" s="211">
        <f>S165*H165</f>
        <v>0</v>
      </c>
      <c r="AR165" s="23" t="s">
        <v>150</v>
      </c>
      <c r="AT165" s="23" t="s">
        <v>145</v>
      </c>
      <c r="AU165" s="23" t="s">
        <v>90</v>
      </c>
      <c r="AY165" s="23" t="s">
        <v>143</v>
      </c>
      <c r="BE165" s="212">
        <f>IF(N165="základní",J165,0)</f>
        <v>0</v>
      </c>
      <c r="BF165" s="212">
        <f>IF(N165="snížená",J165,0)</f>
        <v>0</v>
      </c>
      <c r="BG165" s="212">
        <f>IF(N165="zákl. přenesená",J165,0)</f>
        <v>0</v>
      </c>
      <c r="BH165" s="212">
        <f>IF(N165="sníž. přenesená",J165,0)</f>
        <v>0</v>
      </c>
      <c r="BI165" s="212">
        <f>IF(N165="nulová",J165,0)</f>
        <v>0</v>
      </c>
      <c r="BJ165" s="23" t="s">
        <v>88</v>
      </c>
      <c r="BK165" s="212">
        <f>ROUND(I165*H165,2)</f>
        <v>0</v>
      </c>
      <c r="BL165" s="23" t="s">
        <v>150</v>
      </c>
      <c r="BM165" s="23" t="s">
        <v>1006</v>
      </c>
    </row>
    <row r="166" spans="2:65" s="1" customFormat="1" ht="108">
      <c r="B166" s="41"/>
      <c r="C166" s="63"/>
      <c r="D166" s="213" t="s">
        <v>152</v>
      </c>
      <c r="E166" s="63"/>
      <c r="F166" s="214" t="s">
        <v>1001</v>
      </c>
      <c r="G166" s="63"/>
      <c r="H166" s="63"/>
      <c r="I166" s="172"/>
      <c r="J166" s="63"/>
      <c r="K166" s="63"/>
      <c r="L166" s="61"/>
      <c r="M166" s="215"/>
      <c r="N166" s="42"/>
      <c r="O166" s="42"/>
      <c r="P166" s="42"/>
      <c r="Q166" s="42"/>
      <c r="R166" s="42"/>
      <c r="S166" s="42"/>
      <c r="T166" s="78"/>
      <c r="AT166" s="23" t="s">
        <v>152</v>
      </c>
      <c r="AU166" s="23" t="s">
        <v>90</v>
      </c>
    </row>
    <row r="167" spans="2:65" s="13" customFormat="1" ht="13.5">
      <c r="B167" s="230"/>
      <c r="C167" s="231"/>
      <c r="D167" s="213" t="s">
        <v>154</v>
      </c>
      <c r="E167" s="232" t="s">
        <v>78</v>
      </c>
      <c r="F167" s="233" t="s">
        <v>928</v>
      </c>
      <c r="G167" s="231"/>
      <c r="H167" s="232" t="s">
        <v>78</v>
      </c>
      <c r="I167" s="234"/>
      <c r="J167" s="231"/>
      <c r="K167" s="231"/>
      <c r="L167" s="235"/>
      <c r="M167" s="236"/>
      <c r="N167" s="237"/>
      <c r="O167" s="237"/>
      <c r="P167" s="237"/>
      <c r="Q167" s="237"/>
      <c r="R167" s="237"/>
      <c r="S167" s="237"/>
      <c r="T167" s="238"/>
      <c r="AT167" s="239" t="s">
        <v>154</v>
      </c>
      <c r="AU167" s="239" t="s">
        <v>90</v>
      </c>
      <c r="AV167" s="13" t="s">
        <v>88</v>
      </c>
      <c r="AW167" s="13" t="s">
        <v>42</v>
      </c>
      <c r="AX167" s="13" t="s">
        <v>80</v>
      </c>
      <c r="AY167" s="239" t="s">
        <v>143</v>
      </c>
    </row>
    <row r="168" spans="2:65" s="12" customFormat="1" ht="13.5">
      <c r="B168" s="216"/>
      <c r="C168" s="217"/>
      <c r="D168" s="213" t="s">
        <v>154</v>
      </c>
      <c r="E168" s="218" t="s">
        <v>78</v>
      </c>
      <c r="F168" s="219" t="s">
        <v>1007</v>
      </c>
      <c r="G168" s="217"/>
      <c r="H168" s="220">
        <v>443</v>
      </c>
      <c r="I168" s="221"/>
      <c r="J168" s="217"/>
      <c r="K168" s="217"/>
      <c r="L168" s="222"/>
      <c r="M168" s="223"/>
      <c r="N168" s="224"/>
      <c r="O168" s="224"/>
      <c r="P168" s="224"/>
      <c r="Q168" s="224"/>
      <c r="R168" s="224"/>
      <c r="S168" s="224"/>
      <c r="T168" s="225"/>
      <c r="AT168" s="226" t="s">
        <v>154</v>
      </c>
      <c r="AU168" s="226" t="s">
        <v>90</v>
      </c>
      <c r="AV168" s="12" t="s">
        <v>90</v>
      </c>
      <c r="AW168" s="12" t="s">
        <v>42</v>
      </c>
      <c r="AX168" s="12" t="s">
        <v>80</v>
      </c>
      <c r="AY168" s="226" t="s">
        <v>143</v>
      </c>
    </row>
    <row r="169" spans="2:65" s="12" customFormat="1" ht="13.5">
      <c r="B169" s="216"/>
      <c r="C169" s="217"/>
      <c r="D169" s="213" t="s">
        <v>154</v>
      </c>
      <c r="E169" s="218" t="s">
        <v>78</v>
      </c>
      <c r="F169" s="219" t="s">
        <v>1008</v>
      </c>
      <c r="G169" s="217"/>
      <c r="H169" s="220">
        <v>121</v>
      </c>
      <c r="I169" s="221"/>
      <c r="J169" s="217"/>
      <c r="K169" s="217"/>
      <c r="L169" s="222"/>
      <c r="M169" s="223"/>
      <c r="N169" s="224"/>
      <c r="O169" s="224"/>
      <c r="P169" s="224"/>
      <c r="Q169" s="224"/>
      <c r="R169" s="224"/>
      <c r="S169" s="224"/>
      <c r="T169" s="225"/>
      <c r="AT169" s="226" t="s">
        <v>154</v>
      </c>
      <c r="AU169" s="226" t="s">
        <v>90</v>
      </c>
      <c r="AV169" s="12" t="s">
        <v>90</v>
      </c>
      <c r="AW169" s="12" t="s">
        <v>42</v>
      </c>
      <c r="AX169" s="12" t="s">
        <v>80</v>
      </c>
      <c r="AY169" s="226" t="s">
        <v>143</v>
      </c>
    </row>
    <row r="170" spans="2:65" s="12" customFormat="1" ht="13.5">
      <c r="B170" s="216"/>
      <c r="C170" s="217"/>
      <c r="D170" s="213" t="s">
        <v>154</v>
      </c>
      <c r="E170" s="218" t="s">
        <v>78</v>
      </c>
      <c r="F170" s="219" t="s">
        <v>1009</v>
      </c>
      <c r="G170" s="217"/>
      <c r="H170" s="220">
        <v>-440</v>
      </c>
      <c r="I170" s="221"/>
      <c r="J170" s="217"/>
      <c r="K170" s="217"/>
      <c r="L170" s="222"/>
      <c r="M170" s="223"/>
      <c r="N170" s="224"/>
      <c r="O170" s="224"/>
      <c r="P170" s="224"/>
      <c r="Q170" s="224"/>
      <c r="R170" s="224"/>
      <c r="S170" s="224"/>
      <c r="T170" s="225"/>
      <c r="AT170" s="226" t="s">
        <v>154</v>
      </c>
      <c r="AU170" s="226" t="s">
        <v>90</v>
      </c>
      <c r="AV170" s="12" t="s">
        <v>90</v>
      </c>
      <c r="AW170" s="12" t="s">
        <v>42</v>
      </c>
      <c r="AX170" s="12" t="s">
        <v>80</v>
      </c>
      <c r="AY170" s="226" t="s">
        <v>143</v>
      </c>
    </row>
    <row r="171" spans="2:65" s="14" customFormat="1" ht="13.5">
      <c r="B171" s="240"/>
      <c r="C171" s="241"/>
      <c r="D171" s="213" t="s">
        <v>154</v>
      </c>
      <c r="E171" s="242" t="s">
        <v>923</v>
      </c>
      <c r="F171" s="243" t="s">
        <v>289</v>
      </c>
      <c r="G171" s="241"/>
      <c r="H171" s="244">
        <v>124</v>
      </c>
      <c r="I171" s="245"/>
      <c r="J171" s="241"/>
      <c r="K171" s="241"/>
      <c r="L171" s="246"/>
      <c r="M171" s="247"/>
      <c r="N171" s="248"/>
      <c r="O171" s="248"/>
      <c r="P171" s="248"/>
      <c r="Q171" s="248"/>
      <c r="R171" s="248"/>
      <c r="S171" s="248"/>
      <c r="T171" s="249"/>
      <c r="AT171" s="250" t="s">
        <v>154</v>
      </c>
      <c r="AU171" s="250" t="s">
        <v>90</v>
      </c>
      <c r="AV171" s="14" t="s">
        <v>150</v>
      </c>
      <c r="AW171" s="14" t="s">
        <v>42</v>
      </c>
      <c r="AX171" s="14" t="s">
        <v>88</v>
      </c>
      <c r="AY171" s="250" t="s">
        <v>143</v>
      </c>
    </row>
    <row r="172" spans="2:65" s="1" customFormat="1" ht="25.5" customHeight="1">
      <c r="B172" s="41"/>
      <c r="C172" s="201" t="s">
        <v>240</v>
      </c>
      <c r="D172" s="201" t="s">
        <v>145</v>
      </c>
      <c r="E172" s="202" t="s">
        <v>1010</v>
      </c>
      <c r="F172" s="203" t="s">
        <v>1011</v>
      </c>
      <c r="G172" s="204" t="s">
        <v>522</v>
      </c>
      <c r="H172" s="205">
        <v>440</v>
      </c>
      <c r="I172" s="206"/>
      <c r="J172" s="207">
        <f>ROUND(I172*H172,2)</f>
        <v>0</v>
      </c>
      <c r="K172" s="203" t="s">
        <v>149</v>
      </c>
      <c r="L172" s="61"/>
      <c r="M172" s="208" t="s">
        <v>78</v>
      </c>
      <c r="N172" s="209" t="s">
        <v>50</v>
      </c>
      <c r="O172" s="42"/>
      <c r="P172" s="210">
        <f>O172*H172</f>
        <v>0</v>
      </c>
      <c r="Q172" s="210">
        <v>1.1E-4</v>
      </c>
      <c r="R172" s="210">
        <f>Q172*H172</f>
        <v>4.8399999999999999E-2</v>
      </c>
      <c r="S172" s="210">
        <v>0</v>
      </c>
      <c r="T172" s="211">
        <f>S172*H172</f>
        <v>0</v>
      </c>
      <c r="AR172" s="23" t="s">
        <v>150</v>
      </c>
      <c r="AT172" s="23" t="s">
        <v>145</v>
      </c>
      <c r="AU172" s="23" t="s">
        <v>90</v>
      </c>
      <c r="AY172" s="23" t="s">
        <v>143</v>
      </c>
      <c r="BE172" s="212">
        <f>IF(N172="základní",J172,0)</f>
        <v>0</v>
      </c>
      <c r="BF172" s="212">
        <f>IF(N172="snížená",J172,0)</f>
        <v>0</v>
      </c>
      <c r="BG172" s="212">
        <f>IF(N172="zákl. přenesená",J172,0)</f>
        <v>0</v>
      </c>
      <c r="BH172" s="212">
        <f>IF(N172="sníž. přenesená",J172,0)</f>
        <v>0</v>
      </c>
      <c r="BI172" s="212">
        <f>IF(N172="nulová",J172,0)</f>
        <v>0</v>
      </c>
      <c r="BJ172" s="23" t="s">
        <v>88</v>
      </c>
      <c r="BK172" s="212">
        <f>ROUND(I172*H172,2)</f>
        <v>0</v>
      </c>
      <c r="BL172" s="23" t="s">
        <v>150</v>
      </c>
      <c r="BM172" s="23" t="s">
        <v>1012</v>
      </c>
    </row>
    <row r="173" spans="2:65" s="1" customFormat="1" ht="108">
      <c r="B173" s="41"/>
      <c r="C173" s="63"/>
      <c r="D173" s="213" t="s">
        <v>152</v>
      </c>
      <c r="E173" s="63"/>
      <c r="F173" s="214" t="s">
        <v>1001</v>
      </c>
      <c r="G173" s="63"/>
      <c r="H173" s="63"/>
      <c r="I173" s="172"/>
      <c r="J173" s="63"/>
      <c r="K173" s="63"/>
      <c r="L173" s="61"/>
      <c r="M173" s="215"/>
      <c r="N173" s="42"/>
      <c r="O173" s="42"/>
      <c r="P173" s="42"/>
      <c r="Q173" s="42"/>
      <c r="R173" s="42"/>
      <c r="S173" s="42"/>
      <c r="T173" s="78"/>
      <c r="AT173" s="23" t="s">
        <v>152</v>
      </c>
      <c r="AU173" s="23" t="s">
        <v>90</v>
      </c>
    </row>
    <row r="174" spans="2:65" s="13" customFormat="1" ht="13.5">
      <c r="B174" s="230"/>
      <c r="C174" s="231"/>
      <c r="D174" s="213" t="s">
        <v>154</v>
      </c>
      <c r="E174" s="232" t="s">
        <v>78</v>
      </c>
      <c r="F174" s="233" t="s">
        <v>928</v>
      </c>
      <c r="G174" s="231"/>
      <c r="H174" s="232" t="s">
        <v>78</v>
      </c>
      <c r="I174" s="234"/>
      <c r="J174" s="231"/>
      <c r="K174" s="231"/>
      <c r="L174" s="235"/>
      <c r="M174" s="236"/>
      <c r="N174" s="237"/>
      <c r="O174" s="237"/>
      <c r="P174" s="237"/>
      <c r="Q174" s="237"/>
      <c r="R174" s="237"/>
      <c r="S174" s="237"/>
      <c r="T174" s="238"/>
      <c r="AT174" s="239" t="s">
        <v>154</v>
      </c>
      <c r="AU174" s="239" t="s">
        <v>90</v>
      </c>
      <c r="AV174" s="13" t="s">
        <v>88</v>
      </c>
      <c r="AW174" s="13" t="s">
        <v>42</v>
      </c>
      <c r="AX174" s="13" t="s">
        <v>80</v>
      </c>
      <c r="AY174" s="239" t="s">
        <v>143</v>
      </c>
    </row>
    <row r="175" spans="2:65" s="12" customFormat="1" ht="27">
      <c r="B175" s="216"/>
      <c r="C175" s="217"/>
      <c r="D175" s="213" t="s">
        <v>154</v>
      </c>
      <c r="E175" s="218" t="s">
        <v>920</v>
      </c>
      <c r="F175" s="219" t="s">
        <v>1013</v>
      </c>
      <c r="G175" s="217"/>
      <c r="H175" s="220">
        <v>440</v>
      </c>
      <c r="I175" s="221"/>
      <c r="J175" s="217"/>
      <c r="K175" s="217"/>
      <c r="L175" s="222"/>
      <c r="M175" s="223"/>
      <c r="N175" s="224"/>
      <c r="O175" s="224"/>
      <c r="P175" s="224"/>
      <c r="Q175" s="224"/>
      <c r="R175" s="224"/>
      <c r="S175" s="224"/>
      <c r="T175" s="225"/>
      <c r="AT175" s="226" t="s">
        <v>154</v>
      </c>
      <c r="AU175" s="226" t="s">
        <v>90</v>
      </c>
      <c r="AV175" s="12" t="s">
        <v>90</v>
      </c>
      <c r="AW175" s="12" t="s">
        <v>42</v>
      </c>
      <c r="AX175" s="12" t="s">
        <v>88</v>
      </c>
      <c r="AY175" s="226" t="s">
        <v>143</v>
      </c>
    </row>
    <row r="176" spans="2:65" s="1" customFormat="1" ht="25.5" customHeight="1">
      <c r="B176" s="41"/>
      <c r="C176" s="201" t="s">
        <v>245</v>
      </c>
      <c r="D176" s="201" t="s">
        <v>145</v>
      </c>
      <c r="E176" s="202" t="s">
        <v>1014</v>
      </c>
      <c r="F176" s="203" t="s">
        <v>1015</v>
      </c>
      <c r="G176" s="204" t="s">
        <v>148</v>
      </c>
      <c r="H176" s="205">
        <v>134.5</v>
      </c>
      <c r="I176" s="206"/>
      <c r="J176" s="207">
        <f>ROUND(I176*H176,2)</f>
        <v>0</v>
      </c>
      <c r="K176" s="203" t="s">
        <v>149</v>
      </c>
      <c r="L176" s="61"/>
      <c r="M176" s="208" t="s">
        <v>78</v>
      </c>
      <c r="N176" s="209" t="s">
        <v>50</v>
      </c>
      <c r="O176" s="42"/>
      <c r="P176" s="210">
        <f>O176*H176</f>
        <v>0</v>
      </c>
      <c r="Q176" s="210">
        <v>8.4999999999999995E-4</v>
      </c>
      <c r="R176" s="210">
        <f>Q176*H176</f>
        <v>0.114325</v>
      </c>
      <c r="S176" s="210">
        <v>0</v>
      </c>
      <c r="T176" s="211">
        <f>S176*H176</f>
        <v>0</v>
      </c>
      <c r="AR176" s="23" t="s">
        <v>150</v>
      </c>
      <c r="AT176" s="23" t="s">
        <v>145</v>
      </c>
      <c r="AU176" s="23" t="s">
        <v>90</v>
      </c>
      <c r="AY176" s="23" t="s">
        <v>143</v>
      </c>
      <c r="BE176" s="212">
        <f>IF(N176="základní",J176,0)</f>
        <v>0</v>
      </c>
      <c r="BF176" s="212">
        <f>IF(N176="snížená",J176,0)</f>
        <v>0</v>
      </c>
      <c r="BG176" s="212">
        <f>IF(N176="zákl. přenesená",J176,0)</f>
        <v>0</v>
      </c>
      <c r="BH176" s="212">
        <f>IF(N176="sníž. přenesená",J176,0)</f>
        <v>0</v>
      </c>
      <c r="BI176" s="212">
        <f>IF(N176="nulová",J176,0)</f>
        <v>0</v>
      </c>
      <c r="BJ176" s="23" t="s">
        <v>88</v>
      </c>
      <c r="BK176" s="212">
        <f>ROUND(I176*H176,2)</f>
        <v>0</v>
      </c>
      <c r="BL176" s="23" t="s">
        <v>150</v>
      </c>
      <c r="BM176" s="23" t="s">
        <v>1016</v>
      </c>
    </row>
    <row r="177" spans="2:65" s="1" customFormat="1" ht="108">
      <c r="B177" s="41"/>
      <c r="C177" s="63"/>
      <c r="D177" s="213" t="s">
        <v>152</v>
      </c>
      <c r="E177" s="63"/>
      <c r="F177" s="214" t="s">
        <v>1001</v>
      </c>
      <c r="G177" s="63"/>
      <c r="H177" s="63"/>
      <c r="I177" s="172"/>
      <c r="J177" s="63"/>
      <c r="K177" s="63"/>
      <c r="L177" s="61"/>
      <c r="M177" s="215"/>
      <c r="N177" s="42"/>
      <c r="O177" s="42"/>
      <c r="P177" s="42"/>
      <c r="Q177" s="42"/>
      <c r="R177" s="42"/>
      <c r="S177" s="42"/>
      <c r="T177" s="78"/>
      <c r="AT177" s="23" t="s">
        <v>152</v>
      </c>
      <c r="AU177" s="23" t="s">
        <v>90</v>
      </c>
    </row>
    <row r="178" spans="2:65" s="12" customFormat="1" ht="13.5">
      <c r="B178" s="216"/>
      <c r="C178" s="217"/>
      <c r="D178" s="213" t="s">
        <v>154</v>
      </c>
      <c r="E178" s="218" t="s">
        <v>914</v>
      </c>
      <c r="F178" s="219" t="s">
        <v>1017</v>
      </c>
      <c r="G178" s="217"/>
      <c r="H178" s="220">
        <v>134.5</v>
      </c>
      <c r="I178" s="221"/>
      <c r="J178" s="217"/>
      <c r="K178" s="217"/>
      <c r="L178" s="222"/>
      <c r="M178" s="223"/>
      <c r="N178" s="224"/>
      <c r="O178" s="224"/>
      <c r="P178" s="224"/>
      <c r="Q178" s="224"/>
      <c r="R178" s="224"/>
      <c r="S178" s="224"/>
      <c r="T178" s="225"/>
      <c r="AT178" s="226" t="s">
        <v>154</v>
      </c>
      <c r="AU178" s="226" t="s">
        <v>90</v>
      </c>
      <c r="AV178" s="12" t="s">
        <v>90</v>
      </c>
      <c r="AW178" s="12" t="s">
        <v>42</v>
      </c>
      <c r="AX178" s="12" t="s">
        <v>88</v>
      </c>
      <c r="AY178" s="226" t="s">
        <v>143</v>
      </c>
    </row>
    <row r="179" spans="2:65" s="1" customFormat="1" ht="25.5" customHeight="1">
      <c r="B179" s="41"/>
      <c r="C179" s="201" t="s">
        <v>250</v>
      </c>
      <c r="D179" s="201" t="s">
        <v>145</v>
      </c>
      <c r="E179" s="202" t="s">
        <v>1018</v>
      </c>
      <c r="F179" s="203" t="s">
        <v>1019</v>
      </c>
      <c r="G179" s="204" t="s">
        <v>522</v>
      </c>
      <c r="H179" s="205">
        <v>11677</v>
      </c>
      <c r="I179" s="206"/>
      <c r="J179" s="207">
        <f>ROUND(I179*H179,2)</f>
        <v>0</v>
      </c>
      <c r="K179" s="203" t="s">
        <v>149</v>
      </c>
      <c r="L179" s="61"/>
      <c r="M179" s="208" t="s">
        <v>78</v>
      </c>
      <c r="N179" s="209" t="s">
        <v>50</v>
      </c>
      <c r="O179" s="42"/>
      <c r="P179" s="210">
        <f>O179*H179</f>
        <v>0</v>
      </c>
      <c r="Q179" s="210">
        <v>3.3E-4</v>
      </c>
      <c r="R179" s="210">
        <f>Q179*H179</f>
        <v>3.8534099999999998</v>
      </c>
      <c r="S179" s="210">
        <v>0</v>
      </c>
      <c r="T179" s="211">
        <f>S179*H179</f>
        <v>0</v>
      </c>
      <c r="AR179" s="23" t="s">
        <v>150</v>
      </c>
      <c r="AT179" s="23" t="s">
        <v>145</v>
      </c>
      <c r="AU179" s="23" t="s">
        <v>90</v>
      </c>
      <c r="AY179" s="23" t="s">
        <v>143</v>
      </c>
      <c r="BE179" s="212">
        <f>IF(N179="základní",J179,0)</f>
        <v>0</v>
      </c>
      <c r="BF179" s="212">
        <f>IF(N179="snížená",J179,0)</f>
        <v>0</v>
      </c>
      <c r="BG179" s="212">
        <f>IF(N179="zákl. přenesená",J179,0)</f>
        <v>0</v>
      </c>
      <c r="BH179" s="212">
        <f>IF(N179="sníž. přenesená",J179,0)</f>
        <v>0</v>
      </c>
      <c r="BI179" s="212">
        <f>IF(N179="nulová",J179,0)</f>
        <v>0</v>
      </c>
      <c r="BJ179" s="23" t="s">
        <v>88</v>
      </c>
      <c r="BK179" s="212">
        <f>ROUND(I179*H179,2)</f>
        <v>0</v>
      </c>
      <c r="BL179" s="23" t="s">
        <v>150</v>
      </c>
      <c r="BM179" s="23" t="s">
        <v>1020</v>
      </c>
    </row>
    <row r="180" spans="2:65" s="1" customFormat="1" ht="108">
      <c r="B180" s="41"/>
      <c r="C180" s="63"/>
      <c r="D180" s="213" t="s">
        <v>152</v>
      </c>
      <c r="E180" s="63"/>
      <c r="F180" s="214" t="s">
        <v>1021</v>
      </c>
      <c r="G180" s="63"/>
      <c r="H180" s="63"/>
      <c r="I180" s="172"/>
      <c r="J180" s="63"/>
      <c r="K180" s="63"/>
      <c r="L180" s="61"/>
      <c r="M180" s="215"/>
      <c r="N180" s="42"/>
      <c r="O180" s="42"/>
      <c r="P180" s="42"/>
      <c r="Q180" s="42"/>
      <c r="R180" s="42"/>
      <c r="S180" s="42"/>
      <c r="T180" s="78"/>
      <c r="AT180" s="23" t="s">
        <v>152</v>
      </c>
      <c r="AU180" s="23" t="s">
        <v>90</v>
      </c>
    </row>
    <row r="181" spans="2:65" s="12" customFormat="1" ht="13.5">
      <c r="B181" s="216"/>
      <c r="C181" s="217"/>
      <c r="D181" s="213" t="s">
        <v>154</v>
      </c>
      <c r="E181" s="218" t="s">
        <v>78</v>
      </c>
      <c r="F181" s="219" t="s">
        <v>917</v>
      </c>
      <c r="G181" s="217"/>
      <c r="H181" s="220">
        <v>11677</v>
      </c>
      <c r="I181" s="221"/>
      <c r="J181" s="217"/>
      <c r="K181" s="217"/>
      <c r="L181" s="222"/>
      <c r="M181" s="223"/>
      <c r="N181" s="224"/>
      <c r="O181" s="224"/>
      <c r="P181" s="224"/>
      <c r="Q181" s="224"/>
      <c r="R181" s="224"/>
      <c r="S181" s="224"/>
      <c r="T181" s="225"/>
      <c r="AT181" s="226" t="s">
        <v>154</v>
      </c>
      <c r="AU181" s="226" t="s">
        <v>90</v>
      </c>
      <c r="AV181" s="12" t="s">
        <v>90</v>
      </c>
      <c r="AW181" s="12" t="s">
        <v>42</v>
      </c>
      <c r="AX181" s="12" t="s">
        <v>88</v>
      </c>
      <c r="AY181" s="226" t="s">
        <v>143</v>
      </c>
    </row>
    <row r="182" spans="2:65" s="1" customFormat="1" ht="25.5" customHeight="1">
      <c r="B182" s="41"/>
      <c r="C182" s="201" t="s">
        <v>255</v>
      </c>
      <c r="D182" s="201" t="s">
        <v>145</v>
      </c>
      <c r="E182" s="202" t="s">
        <v>1022</v>
      </c>
      <c r="F182" s="203" t="s">
        <v>1023</v>
      </c>
      <c r="G182" s="204" t="s">
        <v>522</v>
      </c>
      <c r="H182" s="205">
        <v>124</v>
      </c>
      <c r="I182" s="206"/>
      <c r="J182" s="207">
        <f>ROUND(I182*H182,2)</f>
        <v>0</v>
      </c>
      <c r="K182" s="203" t="s">
        <v>149</v>
      </c>
      <c r="L182" s="61"/>
      <c r="M182" s="208" t="s">
        <v>78</v>
      </c>
      <c r="N182" s="209" t="s">
        <v>50</v>
      </c>
      <c r="O182" s="42"/>
      <c r="P182" s="210">
        <f>O182*H182</f>
        <v>0</v>
      </c>
      <c r="Q182" s="210">
        <v>6.4999999999999997E-4</v>
      </c>
      <c r="R182" s="210">
        <f>Q182*H182</f>
        <v>8.0599999999999991E-2</v>
      </c>
      <c r="S182" s="210">
        <v>0</v>
      </c>
      <c r="T182" s="211">
        <f>S182*H182</f>
        <v>0</v>
      </c>
      <c r="AR182" s="23" t="s">
        <v>150</v>
      </c>
      <c r="AT182" s="23" t="s">
        <v>145</v>
      </c>
      <c r="AU182" s="23" t="s">
        <v>90</v>
      </c>
      <c r="AY182" s="23" t="s">
        <v>143</v>
      </c>
      <c r="BE182" s="212">
        <f>IF(N182="základní",J182,0)</f>
        <v>0</v>
      </c>
      <c r="BF182" s="212">
        <f>IF(N182="snížená",J182,0)</f>
        <v>0</v>
      </c>
      <c r="BG182" s="212">
        <f>IF(N182="zákl. přenesená",J182,0)</f>
        <v>0</v>
      </c>
      <c r="BH182" s="212">
        <f>IF(N182="sníž. přenesená",J182,0)</f>
        <v>0</v>
      </c>
      <c r="BI182" s="212">
        <f>IF(N182="nulová",J182,0)</f>
        <v>0</v>
      </c>
      <c r="BJ182" s="23" t="s">
        <v>88</v>
      </c>
      <c r="BK182" s="212">
        <f>ROUND(I182*H182,2)</f>
        <v>0</v>
      </c>
      <c r="BL182" s="23" t="s">
        <v>150</v>
      </c>
      <c r="BM182" s="23" t="s">
        <v>1024</v>
      </c>
    </row>
    <row r="183" spans="2:65" s="1" customFormat="1" ht="108">
      <c r="B183" s="41"/>
      <c r="C183" s="63"/>
      <c r="D183" s="213" t="s">
        <v>152</v>
      </c>
      <c r="E183" s="63"/>
      <c r="F183" s="214" t="s">
        <v>1021</v>
      </c>
      <c r="G183" s="63"/>
      <c r="H183" s="63"/>
      <c r="I183" s="172"/>
      <c r="J183" s="63"/>
      <c r="K183" s="63"/>
      <c r="L183" s="61"/>
      <c r="M183" s="215"/>
      <c r="N183" s="42"/>
      <c r="O183" s="42"/>
      <c r="P183" s="42"/>
      <c r="Q183" s="42"/>
      <c r="R183" s="42"/>
      <c r="S183" s="42"/>
      <c r="T183" s="78"/>
      <c r="AT183" s="23" t="s">
        <v>152</v>
      </c>
      <c r="AU183" s="23" t="s">
        <v>90</v>
      </c>
    </row>
    <row r="184" spans="2:65" s="12" customFormat="1" ht="13.5">
      <c r="B184" s="216"/>
      <c r="C184" s="217"/>
      <c r="D184" s="213" t="s">
        <v>154</v>
      </c>
      <c r="E184" s="218" t="s">
        <v>78</v>
      </c>
      <c r="F184" s="219" t="s">
        <v>923</v>
      </c>
      <c r="G184" s="217"/>
      <c r="H184" s="220">
        <v>124</v>
      </c>
      <c r="I184" s="221"/>
      <c r="J184" s="217"/>
      <c r="K184" s="217"/>
      <c r="L184" s="222"/>
      <c r="M184" s="223"/>
      <c r="N184" s="224"/>
      <c r="O184" s="224"/>
      <c r="P184" s="224"/>
      <c r="Q184" s="224"/>
      <c r="R184" s="224"/>
      <c r="S184" s="224"/>
      <c r="T184" s="225"/>
      <c r="AT184" s="226" t="s">
        <v>154</v>
      </c>
      <c r="AU184" s="226" t="s">
        <v>90</v>
      </c>
      <c r="AV184" s="12" t="s">
        <v>90</v>
      </c>
      <c r="AW184" s="12" t="s">
        <v>42</v>
      </c>
      <c r="AX184" s="12" t="s">
        <v>88</v>
      </c>
      <c r="AY184" s="226" t="s">
        <v>143</v>
      </c>
    </row>
    <row r="185" spans="2:65" s="1" customFormat="1" ht="25.5" customHeight="1">
      <c r="B185" s="41"/>
      <c r="C185" s="201" t="s">
        <v>9</v>
      </c>
      <c r="D185" s="201" t="s">
        <v>145</v>
      </c>
      <c r="E185" s="202" t="s">
        <v>1025</v>
      </c>
      <c r="F185" s="203" t="s">
        <v>1026</v>
      </c>
      <c r="G185" s="204" t="s">
        <v>522</v>
      </c>
      <c r="H185" s="205">
        <v>440</v>
      </c>
      <c r="I185" s="206"/>
      <c r="J185" s="207">
        <f>ROUND(I185*H185,2)</f>
        <v>0</v>
      </c>
      <c r="K185" s="203" t="s">
        <v>149</v>
      </c>
      <c r="L185" s="61"/>
      <c r="M185" s="208" t="s">
        <v>78</v>
      </c>
      <c r="N185" s="209" t="s">
        <v>50</v>
      </c>
      <c r="O185" s="42"/>
      <c r="P185" s="210">
        <f>O185*H185</f>
        <v>0</v>
      </c>
      <c r="Q185" s="210">
        <v>3.8000000000000002E-4</v>
      </c>
      <c r="R185" s="210">
        <f>Q185*H185</f>
        <v>0.16720000000000002</v>
      </c>
      <c r="S185" s="210">
        <v>0</v>
      </c>
      <c r="T185" s="211">
        <f>S185*H185</f>
        <v>0</v>
      </c>
      <c r="AR185" s="23" t="s">
        <v>150</v>
      </c>
      <c r="AT185" s="23" t="s">
        <v>145</v>
      </c>
      <c r="AU185" s="23" t="s">
        <v>90</v>
      </c>
      <c r="AY185" s="23" t="s">
        <v>143</v>
      </c>
      <c r="BE185" s="212">
        <f>IF(N185="základní",J185,0)</f>
        <v>0</v>
      </c>
      <c r="BF185" s="212">
        <f>IF(N185="snížená",J185,0)</f>
        <v>0</v>
      </c>
      <c r="BG185" s="212">
        <f>IF(N185="zákl. přenesená",J185,0)</f>
        <v>0</v>
      </c>
      <c r="BH185" s="212">
        <f>IF(N185="sníž. přenesená",J185,0)</f>
        <v>0</v>
      </c>
      <c r="BI185" s="212">
        <f>IF(N185="nulová",J185,0)</f>
        <v>0</v>
      </c>
      <c r="BJ185" s="23" t="s">
        <v>88</v>
      </c>
      <c r="BK185" s="212">
        <f>ROUND(I185*H185,2)</f>
        <v>0</v>
      </c>
      <c r="BL185" s="23" t="s">
        <v>150</v>
      </c>
      <c r="BM185" s="23" t="s">
        <v>1027</v>
      </c>
    </row>
    <row r="186" spans="2:65" s="1" customFormat="1" ht="108">
      <c r="B186" s="41"/>
      <c r="C186" s="63"/>
      <c r="D186" s="213" t="s">
        <v>152</v>
      </c>
      <c r="E186" s="63"/>
      <c r="F186" s="214" t="s">
        <v>1021</v>
      </c>
      <c r="G186" s="63"/>
      <c r="H186" s="63"/>
      <c r="I186" s="172"/>
      <c r="J186" s="63"/>
      <c r="K186" s="63"/>
      <c r="L186" s="61"/>
      <c r="M186" s="215"/>
      <c r="N186" s="42"/>
      <c r="O186" s="42"/>
      <c r="P186" s="42"/>
      <c r="Q186" s="42"/>
      <c r="R186" s="42"/>
      <c r="S186" s="42"/>
      <c r="T186" s="78"/>
      <c r="AT186" s="23" t="s">
        <v>152</v>
      </c>
      <c r="AU186" s="23" t="s">
        <v>90</v>
      </c>
    </row>
    <row r="187" spans="2:65" s="12" customFormat="1" ht="13.5">
      <c r="B187" s="216"/>
      <c r="C187" s="217"/>
      <c r="D187" s="213" t="s">
        <v>154</v>
      </c>
      <c r="E187" s="218" t="s">
        <v>78</v>
      </c>
      <c r="F187" s="219" t="s">
        <v>920</v>
      </c>
      <c r="G187" s="217"/>
      <c r="H187" s="220">
        <v>440</v>
      </c>
      <c r="I187" s="221"/>
      <c r="J187" s="217"/>
      <c r="K187" s="217"/>
      <c r="L187" s="222"/>
      <c r="M187" s="223"/>
      <c r="N187" s="224"/>
      <c r="O187" s="224"/>
      <c r="P187" s="224"/>
      <c r="Q187" s="224"/>
      <c r="R187" s="224"/>
      <c r="S187" s="224"/>
      <c r="T187" s="225"/>
      <c r="AT187" s="226" t="s">
        <v>154</v>
      </c>
      <c r="AU187" s="226" t="s">
        <v>90</v>
      </c>
      <c r="AV187" s="12" t="s">
        <v>90</v>
      </c>
      <c r="AW187" s="12" t="s">
        <v>42</v>
      </c>
      <c r="AX187" s="12" t="s">
        <v>88</v>
      </c>
      <c r="AY187" s="226" t="s">
        <v>143</v>
      </c>
    </row>
    <row r="188" spans="2:65" s="1" customFormat="1" ht="25.5" customHeight="1">
      <c r="B188" s="41"/>
      <c r="C188" s="201" t="s">
        <v>364</v>
      </c>
      <c r="D188" s="201" t="s">
        <v>145</v>
      </c>
      <c r="E188" s="202" t="s">
        <v>1028</v>
      </c>
      <c r="F188" s="203" t="s">
        <v>1029</v>
      </c>
      <c r="G188" s="204" t="s">
        <v>148</v>
      </c>
      <c r="H188" s="205">
        <v>134.5</v>
      </c>
      <c r="I188" s="206"/>
      <c r="J188" s="207">
        <f>ROUND(I188*H188,2)</f>
        <v>0</v>
      </c>
      <c r="K188" s="203" t="s">
        <v>149</v>
      </c>
      <c r="L188" s="61"/>
      <c r="M188" s="208" t="s">
        <v>78</v>
      </c>
      <c r="N188" s="209" t="s">
        <v>50</v>
      </c>
      <c r="O188" s="42"/>
      <c r="P188" s="210">
        <f>O188*H188</f>
        <v>0</v>
      </c>
      <c r="Q188" s="210">
        <v>2.5999999999999999E-3</v>
      </c>
      <c r="R188" s="210">
        <f>Q188*H188</f>
        <v>0.34970000000000001</v>
      </c>
      <c r="S188" s="210">
        <v>0</v>
      </c>
      <c r="T188" s="211">
        <f>S188*H188</f>
        <v>0</v>
      </c>
      <c r="AR188" s="23" t="s">
        <v>150</v>
      </c>
      <c r="AT188" s="23" t="s">
        <v>145</v>
      </c>
      <c r="AU188" s="23" t="s">
        <v>90</v>
      </c>
      <c r="AY188" s="23" t="s">
        <v>143</v>
      </c>
      <c r="BE188" s="212">
        <f>IF(N188="základní",J188,0)</f>
        <v>0</v>
      </c>
      <c r="BF188" s="212">
        <f>IF(N188="snížená",J188,0)</f>
        <v>0</v>
      </c>
      <c r="BG188" s="212">
        <f>IF(N188="zákl. přenesená",J188,0)</f>
        <v>0</v>
      </c>
      <c r="BH188" s="212">
        <f>IF(N188="sníž. přenesená",J188,0)</f>
        <v>0</v>
      </c>
      <c r="BI188" s="212">
        <f>IF(N188="nulová",J188,0)</f>
        <v>0</v>
      </c>
      <c r="BJ188" s="23" t="s">
        <v>88</v>
      </c>
      <c r="BK188" s="212">
        <f>ROUND(I188*H188,2)</f>
        <v>0</v>
      </c>
      <c r="BL188" s="23" t="s">
        <v>150</v>
      </c>
      <c r="BM188" s="23" t="s">
        <v>1030</v>
      </c>
    </row>
    <row r="189" spans="2:65" s="1" customFormat="1" ht="108">
      <c r="B189" s="41"/>
      <c r="C189" s="63"/>
      <c r="D189" s="213" t="s">
        <v>152</v>
      </c>
      <c r="E189" s="63"/>
      <c r="F189" s="214" t="s">
        <v>1021</v>
      </c>
      <c r="G189" s="63"/>
      <c r="H189" s="63"/>
      <c r="I189" s="172"/>
      <c r="J189" s="63"/>
      <c r="K189" s="63"/>
      <c r="L189" s="61"/>
      <c r="M189" s="215"/>
      <c r="N189" s="42"/>
      <c r="O189" s="42"/>
      <c r="P189" s="42"/>
      <c r="Q189" s="42"/>
      <c r="R189" s="42"/>
      <c r="S189" s="42"/>
      <c r="T189" s="78"/>
      <c r="AT189" s="23" t="s">
        <v>152</v>
      </c>
      <c r="AU189" s="23" t="s">
        <v>90</v>
      </c>
    </row>
    <row r="190" spans="2:65" s="12" customFormat="1" ht="13.5">
      <c r="B190" s="216"/>
      <c r="C190" s="217"/>
      <c r="D190" s="213" t="s">
        <v>154</v>
      </c>
      <c r="E190" s="218" t="s">
        <v>78</v>
      </c>
      <c r="F190" s="219" t="s">
        <v>914</v>
      </c>
      <c r="G190" s="217"/>
      <c r="H190" s="220">
        <v>134.5</v>
      </c>
      <c r="I190" s="221"/>
      <c r="J190" s="217"/>
      <c r="K190" s="217"/>
      <c r="L190" s="222"/>
      <c r="M190" s="223"/>
      <c r="N190" s="224"/>
      <c r="O190" s="224"/>
      <c r="P190" s="224"/>
      <c r="Q190" s="224"/>
      <c r="R190" s="224"/>
      <c r="S190" s="224"/>
      <c r="T190" s="225"/>
      <c r="AT190" s="226" t="s">
        <v>154</v>
      </c>
      <c r="AU190" s="226" t="s">
        <v>90</v>
      </c>
      <c r="AV190" s="12" t="s">
        <v>90</v>
      </c>
      <c r="AW190" s="12" t="s">
        <v>42</v>
      </c>
      <c r="AX190" s="12" t="s">
        <v>88</v>
      </c>
      <c r="AY190" s="226" t="s">
        <v>143</v>
      </c>
    </row>
    <row r="191" spans="2:65" s="1" customFormat="1" ht="25.5" customHeight="1">
      <c r="B191" s="41"/>
      <c r="C191" s="201" t="s">
        <v>369</v>
      </c>
      <c r="D191" s="201" t="s">
        <v>145</v>
      </c>
      <c r="E191" s="202" t="s">
        <v>1031</v>
      </c>
      <c r="F191" s="203" t="s">
        <v>1032</v>
      </c>
      <c r="G191" s="204" t="s">
        <v>522</v>
      </c>
      <c r="H191" s="205">
        <v>12241</v>
      </c>
      <c r="I191" s="206"/>
      <c r="J191" s="207">
        <f>ROUND(I191*H191,2)</f>
        <v>0</v>
      </c>
      <c r="K191" s="203" t="s">
        <v>149</v>
      </c>
      <c r="L191" s="61"/>
      <c r="M191" s="208" t="s">
        <v>78</v>
      </c>
      <c r="N191" s="209" t="s">
        <v>50</v>
      </c>
      <c r="O191" s="42"/>
      <c r="P191" s="210">
        <f>O191*H191</f>
        <v>0</v>
      </c>
      <c r="Q191" s="210">
        <v>0</v>
      </c>
      <c r="R191" s="210">
        <f>Q191*H191</f>
        <v>0</v>
      </c>
      <c r="S191" s="210">
        <v>0</v>
      </c>
      <c r="T191" s="211">
        <f>S191*H191</f>
        <v>0</v>
      </c>
      <c r="AR191" s="23" t="s">
        <v>150</v>
      </c>
      <c r="AT191" s="23" t="s">
        <v>145</v>
      </c>
      <c r="AU191" s="23" t="s">
        <v>90</v>
      </c>
      <c r="AY191" s="23" t="s">
        <v>143</v>
      </c>
      <c r="BE191" s="212">
        <f>IF(N191="základní",J191,0)</f>
        <v>0</v>
      </c>
      <c r="BF191" s="212">
        <f>IF(N191="snížená",J191,0)</f>
        <v>0</v>
      </c>
      <c r="BG191" s="212">
        <f>IF(N191="zákl. přenesená",J191,0)</f>
        <v>0</v>
      </c>
      <c r="BH191" s="212">
        <f>IF(N191="sníž. přenesená",J191,0)</f>
        <v>0</v>
      </c>
      <c r="BI191" s="212">
        <f>IF(N191="nulová",J191,0)</f>
        <v>0</v>
      </c>
      <c r="BJ191" s="23" t="s">
        <v>88</v>
      </c>
      <c r="BK191" s="212">
        <f>ROUND(I191*H191,2)</f>
        <v>0</v>
      </c>
      <c r="BL191" s="23" t="s">
        <v>150</v>
      </c>
      <c r="BM191" s="23" t="s">
        <v>1033</v>
      </c>
    </row>
    <row r="192" spans="2:65" s="1" customFormat="1" ht="40.5">
      <c r="B192" s="41"/>
      <c r="C192" s="63"/>
      <c r="D192" s="213" t="s">
        <v>152</v>
      </c>
      <c r="E192" s="63"/>
      <c r="F192" s="214" t="s">
        <v>1034</v>
      </c>
      <c r="G192" s="63"/>
      <c r="H192" s="63"/>
      <c r="I192" s="172"/>
      <c r="J192" s="63"/>
      <c r="K192" s="63"/>
      <c r="L192" s="61"/>
      <c r="M192" s="215"/>
      <c r="N192" s="42"/>
      <c r="O192" s="42"/>
      <c r="P192" s="42"/>
      <c r="Q192" s="42"/>
      <c r="R192" s="42"/>
      <c r="S192" s="42"/>
      <c r="T192" s="78"/>
      <c r="AT192" s="23" t="s">
        <v>152</v>
      </c>
      <c r="AU192" s="23" t="s">
        <v>90</v>
      </c>
    </row>
    <row r="193" spans="2:65" s="12" customFormat="1" ht="13.5">
      <c r="B193" s="216"/>
      <c r="C193" s="217"/>
      <c r="D193" s="213" t="s">
        <v>154</v>
      </c>
      <c r="E193" s="218" t="s">
        <v>78</v>
      </c>
      <c r="F193" s="219" t="s">
        <v>917</v>
      </c>
      <c r="G193" s="217"/>
      <c r="H193" s="220">
        <v>11677</v>
      </c>
      <c r="I193" s="221"/>
      <c r="J193" s="217"/>
      <c r="K193" s="217"/>
      <c r="L193" s="222"/>
      <c r="M193" s="223"/>
      <c r="N193" s="224"/>
      <c r="O193" s="224"/>
      <c r="P193" s="224"/>
      <c r="Q193" s="224"/>
      <c r="R193" s="224"/>
      <c r="S193" s="224"/>
      <c r="T193" s="225"/>
      <c r="AT193" s="226" t="s">
        <v>154</v>
      </c>
      <c r="AU193" s="226" t="s">
        <v>90</v>
      </c>
      <c r="AV193" s="12" t="s">
        <v>90</v>
      </c>
      <c r="AW193" s="12" t="s">
        <v>42</v>
      </c>
      <c r="AX193" s="12" t="s">
        <v>80</v>
      </c>
      <c r="AY193" s="226" t="s">
        <v>143</v>
      </c>
    </row>
    <row r="194" spans="2:65" s="12" customFormat="1" ht="13.5">
      <c r="B194" s="216"/>
      <c r="C194" s="217"/>
      <c r="D194" s="213" t="s">
        <v>154</v>
      </c>
      <c r="E194" s="218" t="s">
        <v>78</v>
      </c>
      <c r="F194" s="219" t="s">
        <v>923</v>
      </c>
      <c r="G194" s="217"/>
      <c r="H194" s="220">
        <v>124</v>
      </c>
      <c r="I194" s="221"/>
      <c r="J194" s="217"/>
      <c r="K194" s="217"/>
      <c r="L194" s="222"/>
      <c r="M194" s="223"/>
      <c r="N194" s="224"/>
      <c r="O194" s="224"/>
      <c r="P194" s="224"/>
      <c r="Q194" s="224"/>
      <c r="R194" s="224"/>
      <c r="S194" s="224"/>
      <c r="T194" s="225"/>
      <c r="AT194" s="226" t="s">
        <v>154</v>
      </c>
      <c r="AU194" s="226" t="s">
        <v>90</v>
      </c>
      <c r="AV194" s="12" t="s">
        <v>90</v>
      </c>
      <c r="AW194" s="12" t="s">
        <v>42</v>
      </c>
      <c r="AX194" s="12" t="s">
        <v>80</v>
      </c>
      <c r="AY194" s="226" t="s">
        <v>143</v>
      </c>
    </row>
    <row r="195" spans="2:65" s="12" customFormat="1" ht="13.5">
      <c r="B195" s="216"/>
      <c r="C195" s="217"/>
      <c r="D195" s="213" t="s">
        <v>154</v>
      </c>
      <c r="E195" s="218" t="s">
        <v>78</v>
      </c>
      <c r="F195" s="219" t="s">
        <v>920</v>
      </c>
      <c r="G195" s="217"/>
      <c r="H195" s="220">
        <v>440</v>
      </c>
      <c r="I195" s="221"/>
      <c r="J195" s="217"/>
      <c r="K195" s="217"/>
      <c r="L195" s="222"/>
      <c r="M195" s="223"/>
      <c r="N195" s="224"/>
      <c r="O195" s="224"/>
      <c r="P195" s="224"/>
      <c r="Q195" s="224"/>
      <c r="R195" s="224"/>
      <c r="S195" s="224"/>
      <c r="T195" s="225"/>
      <c r="AT195" s="226" t="s">
        <v>154</v>
      </c>
      <c r="AU195" s="226" t="s">
        <v>90</v>
      </c>
      <c r="AV195" s="12" t="s">
        <v>90</v>
      </c>
      <c r="AW195" s="12" t="s">
        <v>42</v>
      </c>
      <c r="AX195" s="12" t="s">
        <v>80</v>
      </c>
      <c r="AY195" s="226" t="s">
        <v>143</v>
      </c>
    </row>
    <row r="196" spans="2:65" s="14" customFormat="1" ht="13.5">
      <c r="B196" s="240"/>
      <c r="C196" s="241"/>
      <c r="D196" s="213" t="s">
        <v>154</v>
      </c>
      <c r="E196" s="242" t="s">
        <v>78</v>
      </c>
      <c r="F196" s="243" t="s">
        <v>289</v>
      </c>
      <c r="G196" s="241"/>
      <c r="H196" s="244">
        <v>12241</v>
      </c>
      <c r="I196" s="245"/>
      <c r="J196" s="241"/>
      <c r="K196" s="241"/>
      <c r="L196" s="246"/>
      <c r="M196" s="247"/>
      <c r="N196" s="248"/>
      <c r="O196" s="248"/>
      <c r="P196" s="248"/>
      <c r="Q196" s="248"/>
      <c r="R196" s="248"/>
      <c r="S196" s="248"/>
      <c r="T196" s="249"/>
      <c r="AT196" s="250" t="s">
        <v>154</v>
      </c>
      <c r="AU196" s="250" t="s">
        <v>90</v>
      </c>
      <c r="AV196" s="14" t="s">
        <v>150</v>
      </c>
      <c r="AW196" s="14" t="s">
        <v>42</v>
      </c>
      <c r="AX196" s="14" t="s">
        <v>88</v>
      </c>
      <c r="AY196" s="250" t="s">
        <v>143</v>
      </c>
    </row>
    <row r="197" spans="2:65" s="1" customFormat="1" ht="25.5" customHeight="1">
      <c r="B197" s="41"/>
      <c r="C197" s="201" t="s">
        <v>374</v>
      </c>
      <c r="D197" s="201" t="s">
        <v>145</v>
      </c>
      <c r="E197" s="202" t="s">
        <v>1035</v>
      </c>
      <c r="F197" s="203" t="s">
        <v>1036</v>
      </c>
      <c r="G197" s="204" t="s">
        <v>148</v>
      </c>
      <c r="H197" s="205">
        <v>134.5</v>
      </c>
      <c r="I197" s="206"/>
      <c r="J197" s="207">
        <f>ROUND(I197*H197,2)</f>
        <v>0</v>
      </c>
      <c r="K197" s="203" t="s">
        <v>149</v>
      </c>
      <c r="L197" s="61"/>
      <c r="M197" s="208" t="s">
        <v>78</v>
      </c>
      <c r="N197" s="209" t="s">
        <v>50</v>
      </c>
      <c r="O197" s="42"/>
      <c r="P197" s="210">
        <f>O197*H197</f>
        <v>0</v>
      </c>
      <c r="Q197" s="210">
        <v>1.0000000000000001E-5</v>
      </c>
      <c r="R197" s="210">
        <f>Q197*H197</f>
        <v>1.3450000000000001E-3</v>
      </c>
      <c r="S197" s="210">
        <v>0</v>
      </c>
      <c r="T197" s="211">
        <f>S197*H197</f>
        <v>0</v>
      </c>
      <c r="AR197" s="23" t="s">
        <v>150</v>
      </c>
      <c r="AT197" s="23" t="s">
        <v>145</v>
      </c>
      <c r="AU197" s="23" t="s">
        <v>90</v>
      </c>
      <c r="AY197" s="23" t="s">
        <v>143</v>
      </c>
      <c r="BE197" s="212">
        <f>IF(N197="základní",J197,0)</f>
        <v>0</v>
      </c>
      <c r="BF197" s="212">
        <f>IF(N197="snížená",J197,0)</f>
        <v>0</v>
      </c>
      <c r="BG197" s="212">
        <f>IF(N197="zákl. přenesená",J197,0)</f>
        <v>0</v>
      </c>
      <c r="BH197" s="212">
        <f>IF(N197="sníž. přenesená",J197,0)</f>
        <v>0</v>
      </c>
      <c r="BI197" s="212">
        <f>IF(N197="nulová",J197,0)</f>
        <v>0</v>
      </c>
      <c r="BJ197" s="23" t="s">
        <v>88</v>
      </c>
      <c r="BK197" s="212">
        <f>ROUND(I197*H197,2)</f>
        <v>0</v>
      </c>
      <c r="BL197" s="23" t="s">
        <v>150</v>
      </c>
      <c r="BM197" s="23" t="s">
        <v>1037</v>
      </c>
    </row>
    <row r="198" spans="2:65" s="1" customFormat="1" ht="40.5">
      <c r="B198" s="41"/>
      <c r="C198" s="63"/>
      <c r="D198" s="213" t="s">
        <v>152</v>
      </c>
      <c r="E198" s="63"/>
      <c r="F198" s="214" t="s">
        <v>1034</v>
      </c>
      <c r="G198" s="63"/>
      <c r="H198" s="63"/>
      <c r="I198" s="172"/>
      <c r="J198" s="63"/>
      <c r="K198" s="63"/>
      <c r="L198" s="61"/>
      <c r="M198" s="215"/>
      <c r="N198" s="42"/>
      <c r="O198" s="42"/>
      <c r="P198" s="42"/>
      <c r="Q198" s="42"/>
      <c r="R198" s="42"/>
      <c r="S198" s="42"/>
      <c r="T198" s="78"/>
      <c r="AT198" s="23" t="s">
        <v>152</v>
      </c>
      <c r="AU198" s="23" t="s">
        <v>90</v>
      </c>
    </row>
    <row r="199" spans="2:65" s="12" customFormat="1" ht="13.5">
      <c r="B199" s="216"/>
      <c r="C199" s="217"/>
      <c r="D199" s="213" t="s">
        <v>154</v>
      </c>
      <c r="E199" s="218" t="s">
        <v>78</v>
      </c>
      <c r="F199" s="219" t="s">
        <v>914</v>
      </c>
      <c r="G199" s="217"/>
      <c r="H199" s="220">
        <v>134.5</v>
      </c>
      <c r="I199" s="221"/>
      <c r="J199" s="217"/>
      <c r="K199" s="217"/>
      <c r="L199" s="222"/>
      <c r="M199" s="223"/>
      <c r="N199" s="224"/>
      <c r="O199" s="224"/>
      <c r="P199" s="224"/>
      <c r="Q199" s="224"/>
      <c r="R199" s="224"/>
      <c r="S199" s="224"/>
      <c r="T199" s="225"/>
      <c r="AT199" s="226" t="s">
        <v>154</v>
      </c>
      <c r="AU199" s="226" t="s">
        <v>90</v>
      </c>
      <c r="AV199" s="12" t="s">
        <v>90</v>
      </c>
      <c r="AW199" s="12" t="s">
        <v>42</v>
      </c>
      <c r="AX199" s="12" t="s">
        <v>88</v>
      </c>
      <c r="AY199" s="226" t="s">
        <v>143</v>
      </c>
    </row>
    <row r="200" spans="2:65" s="1" customFormat="1" ht="38.25" customHeight="1">
      <c r="B200" s="41"/>
      <c r="C200" s="201" t="s">
        <v>382</v>
      </c>
      <c r="D200" s="201" t="s">
        <v>145</v>
      </c>
      <c r="E200" s="202" t="s">
        <v>1038</v>
      </c>
      <c r="F200" s="203" t="s">
        <v>1039</v>
      </c>
      <c r="G200" s="204" t="s">
        <v>504</v>
      </c>
      <c r="H200" s="205">
        <v>10</v>
      </c>
      <c r="I200" s="206"/>
      <c r="J200" s="207">
        <f>ROUND(I200*H200,2)</f>
        <v>0</v>
      </c>
      <c r="K200" s="203" t="s">
        <v>149</v>
      </c>
      <c r="L200" s="61"/>
      <c r="M200" s="208" t="s">
        <v>78</v>
      </c>
      <c r="N200" s="209" t="s">
        <v>50</v>
      </c>
      <c r="O200" s="42"/>
      <c r="P200" s="210">
        <f>O200*H200</f>
        <v>0</v>
      </c>
      <c r="Q200" s="210">
        <v>0</v>
      </c>
      <c r="R200" s="210">
        <f>Q200*H200</f>
        <v>0</v>
      </c>
      <c r="S200" s="210">
        <v>8.2000000000000003E-2</v>
      </c>
      <c r="T200" s="211">
        <f>S200*H200</f>
        <v>0.82000000000000006</v>
      </c>
      <c r="AR200" s="23" t="s">
        <v>150</v>
      </c>
      <c r="AT200" s="23" t="s">
        <v>145</v>
      </c>
      <c r="AU200" s="23" t="s">
        <v>90</v>
      </c>
      <c r="AY200" s="23" t="s">
        <v>143</v>
      </c>
      <c r="BE200" s="212">
        <f>IF(N200="základní",J200,0)</f>
        <v>0</v>
      </c>
      <c r="BF200" s="212">
        <f>IF(N200="snížená",J200,0)</f>
        <v>0</v>
      </c>
      <c r="BG200" s="212">
        <f>IF(N200="zákl. přenesená",J200,0)</f>
        <v>0</v>
      </c>
      <c r="BH200" s="212">
        <f>IF(N200="sníž. přenesená",J200,0)</f>
        <v>0</v>
      </c>
      <c r="BI200" s="212">
        <f>IF(N200="nulová",J200,0)</f>
        <v>0</v>
      </c>
      <c r="BJ200" s="23" t="s">
        <v>88</v>
      </c>
      <c r="BK200" s="212">
        <f>ROUND(I200*H200,2)</f>
        <v>0</v>
      </c>
      <c r="BL200" s="23" t="s">
        <v>150</v>
      </c>
      <c r="BM200" s="23" t="s">
        <v>1040</v>
      </c>
    </row>
    <row r="201" spans="2:65" s="1" customFormat="1" ht="67.5">
      <c r="B201" s="41"/>
      <c r="C201" s="63"/>
      <c r="D201" s="213" t="s">
        <v>152</v>
      </c>
      <c r="E201" s="63"/>
      <c r="F201" s="214" t="s">
        <v>1041</v>
      </c>
      <c r="G201" s="63"/>
      <c r="H201" s="63"/>
      <c r="I201" s="172"/>
      <c r="J201" s="63"/>
      <c r="K201" s="63"/>
      <c r="L201" s="61"/>
      <c r="M201" s="215"/>
      <c r="N201" s="42"/>
      <c r="O201" s="42"/>
      <c r="P201" s="42"/>
      <c r="Q201" s="42"/>
      <c r="R201" s="42"/>
      <c r="S201" s="42"/>
      <c r="T201" s="78"/>
      <c r="AT201" s="23" t="s">
        <v>152</v>
      </c>
      <c r="AU201" s="23" t="s">
        <v>90</v>
      </c>
    </row>
    <row r="202" spans="2:65" s="13" customFormat="1" ht="13.5">
      <c r="B202" s="230"/>
      <c r="C202" s="231"/>
      <c r="D202" s="213" t="s">
        <v>154</v>
      </c>
      <c r="E202" s="232" t="s">
        <v>78</v>
      </c>
      <c r="F202" s="233" t="s">
        <v>928</v>
      </c>
      <c r="G202" s="231"/>
      <c r="H202" s="232" t="s">
        <v>78</v>
      </c>
      <c r="I202" s="234"/>
      <c r="J202" s="231"/>
      <c r="K202" s="231"/>
      <c r="L202" s="235"/>
      <c r="M202" s="236"/>
      <c r="N202" s="237"/>
      <c r="O202" s="237"/>
      <c r="P202" s="237"/>
      <c r="Q202" s="237"/>
      <c r="R202" s="237"/>
      <c r="S202" s="237"/>
      <c r="T202" s="238"/>
      <c r="AT202" s="239" t="s">
        <v>154</v>
      </c>
      <c r="AU202" s="239" t="s">
        <v>90</v>
      </c>
      <c r="AV202" s="13" t="s">
        <v>88</v>
      </c>
      <c r="AW202" s="13" t="s">
        <v>42</v>
      </c>
      <c r="AX202" s="13" t="s">
        <v>80</v>
      </c>
      <c r="AY202" s="239" t="s">
        <v>143</v>
      </c>
    </row>
    <row r="203" spans="2:65" s="12" customFormat="1" ht="13.5">
      <c r="B203" s="216"/>
      <c r="C203" s="217"/>
      <c r="D203" s="213" t="s">
        <v>154</v>
      </c>
      <c r="E203" s="218" t="s">
        <v>78</v>
      </c>
      <c r="F203" s="219" t="s">
        <v>986</v>
      </c>
      <c r="G203" s="217"/>
      <c r="H203" s="220">
        <v>6</v>
      </c>
      <c r="I203" s="221"/>
      <c r="J203" s="217"/>
      <c r="K203" s="217"/>
      <c r="L203" s="222"/>
      <c r="M203" s="223"/>
      <c r="N203" s="224"/>
      <c r="O203" s="224"/>
      <c r="P203" s="224"/>
      <c r="Q203" s="224"/>
      <c r="R203" s="224"/>
      <c r="S203" s="224"/>
      <c r="T203" s="225"/>
      <c r="AT203" s="226" t="s">
        <v>154</v>
      </c>
      <c r="AU203" s="226" t="s">
        <v>90</v>
      </c>
      <c r="AV203" s="12" t="s">
        <v>90</v>
      </c>
      <c r="AW203" s="12" t="s">
        <v>42</v>
      </c>
      <c r="AX203" s="12" t="s">
        <v>80</v>
      </c>
      <c r="AY203" s="226" t="s">
        <v>143</v>
      </c>
    </row>
    <row r="204" spans="2:65" s="12" customFormat="1" ht="13.5">
      <c r="B204" s="216"/>
      <c r="C204" s="217"/>
      <c r="D204" s="213" t="s">
        <v>154</v>
      </c>
      <c r="E204" s="218" t="s">
        <v>78</v>
      </c>
      <c r="F204" s="219" t="s">
        <v>987</v>
      </c>
      <c r="G204" s="217"/>
      <c r="H204" s="220">
        <v>1</v>
      </c>
      <c r="I204" s="221"/>
      <c r="J204" s="217"/>
      <c r="K204" s="217"/>
      <c r="L204" s="222"/>
      <c r="M204" s="223"/>
      <c r="N204" s="224"/>
      <c r="O204" s="224"/>
      <c r="P204" s="224"/>
      <c r="Q204" s="224"/>
      <c r="R204" s="224"/>
      <c r="S204" s="224"/>
      <c r="T204" s="225"/>
      <c r="AT204" s="226" t="s">
        <v>154</v>
      </c>
      <c r="AU204" s="226" t="s">
        <v>90</v>
      </c>
      <c r="AV204" s="12" t="s">
        <v>90</v>
      </c>
      <c r="AW204" s="12" t="s">
        <v>42</v>
      </c>
      <c r="AX204" s="12" t="s">
        <v>80</v>
      </c>
      <c r="AY204" s="226" t="s">
        <v>143</v>
      </c>
    </row>
    <row r="205" spans="2:65" s="12" customFormat="1" ht="13.5">
      <c r="B205" s="216"/>
      <c r="C205" s="217"/>
      <c r="D205" s="213" t="s">
        <v>154</v>
      </c>
      <c r="E205" s="218" t="s">
        <v>78</v>
      </c>
      <c r="F205" s="219" t="s">
        <v>1042</v>
      </c>
      <c r="G205" s="217"/>
      <c r="H205" s="220">
        <v>3</v>
      </c>
      <c r="I205" s="221"/>
      <c r="J205" s="217"/>
      <c r="K205" s="217"/>
      <c r="L205" s="222"/>
      <c r="M205" s="223"/>
      <c r="N205" s="224"/>
      <c r="O205" s="224"/>
      <c r="P205" s="224"/>
      <c r="Q205" s="224"/>
      <c r="R205" s="224"/>
      <c r="S205" s="224"/>
      <c r="T205" s="225"/>
      <c r="AT205" s="226" t="s">
        <v>154</v>
      </c>
      <c r="AU205" s="226" t="s">
        <v>90</v>
      </c>
      <c r="AV205" s="12" t="s">
        <v>90</v>
      </c>
      <c r="AW205" s="12" t="s">
        <v>42</v>
      </c>
      <c r="AX205" s="12" t="s">
        <v>80</v>
      </c>
      <c r="AY205" s="226" t="s">
        <v>143</v>
      </c>
    </row>
    <row r="206" spans="2:65" s="14" customFormat="1" ht="13.5">
      <c r="B206" s="240"/>
      <c r="C206" s="241"/>
      <c r="D206" s="213" t="s">
        <v>154</v>
      </c>
      <c r="E206" s="242" t="s">
        <v>78</v>
      </c>
      <c r="F206" s="243" t="s">
        <v>289</v>
      </c>
      <c r="G206" s="241"/>
      <c r="H206" s="244">
        <v>10</v>
      </c>
      <c r="I206" s="245"/>
      <c r="J206" s="241"/>
      <c r="K206" s="241"/>
      <c r="L206" s="246"/>
      <c r="M206" s="247"/>
      <c r="N206" s="248"/>
      <c r="O206" s="248"/>
      <c r="P206" s="248"/>
      <c r="Q206" s="248"/>
      <c r="R206" s="248"/>
      <c r="S206" s="248"/>
      <c r="T206" s="249"/>
      <c r="AT206" s="250" t="s">
        <v>154</v>
      </c>
      <c r="AU206" s="250" t="s">
        <v>90</v>
      </c>
      <c r="AV206" s="14" t="s">
        <v>150</v>
      </c>
      <c r="AW206" s="14" t="s">
        <v>42</v>
      </c>
      <c r="AX206" s="14" t="s">
        <v>88</v>
      </c>
      <c r="AY206" s="250" t="s">
        <v>143</v>
      </c>
    </row>
    <row r="207" spans="2:65" s="1" customFormat="1" ht="38.25" customHeight="1">
      <c r="B207" s="41"/>
      <c r="C207" s="201" t="s">
        <v>391</v>
      </c>
      <c r="D207" s="201" t="s">
        <v>145</v>
      </c>
      <c r="E207" s="202" t="s">
        <v>1043</v>
      </c>
      <c r="F207" s="203" t="s">
        <v>1044</v>
      </c>
      <c r="G207" s="204" t="s">
        <v>504</v>
      </c>
      <c r="H207" s="205">
        <v>8</v>
      </c>
      <c r="I207" s="206"/>
      <c r="J207" s="207">
        <f>ROUND(I207*H207,2)</f>
        <v>0</v>
      </c>
      <c r="K207" s="203" t="s">
        <v>149</v>
      </c>
      <c r="L207" s="61"/>
      <c r="M207" s="208" t="s">
        <v>78</v>
      </c>
      <c r="N207" s="209" t="s">
        <v>50</v>
      </c>
      <c r="O207" s="42"/>
      <c r="P207" s="210">
        <f>O207*H207</f>
        <v>0</v>
      </c>
      <c r="Q207" s="210">
        <v>0</v>
      </c>
      <c r="R207" s="210">
        <f>Q207*H207</f>
        <v>0</v>
      </c>
      <c r="S207" s="210">
        <v>4.0000000000000001E-3</v>
      </c>
      <c r="T207" s="211">
        <f>S207*H207</f>
        <v>3.2000000000000001E-2</v>
      </c>
      <c r="AR207" s="23" t="s">
        <v>150</v>
      </c>
      <c r="AT207" s="23" t="s">
        <v>145</v>
      </c>
      <c r="AU207" s="23" t="s">
        <v>90</v>
      </c>
      <c r="AY207" s="23" t="s">
        <v>143</v>
      </c>
      <c r="BE207" s="212">
        <f>IF(N207="základní",J207,0)</f>
        <v>0</v>
      </c>
      <c r="BF207" s="212">
        <f>IF(N207="snížená",J207,0)</f>
        <v>0</v>
      </c>
      <c r="BG207" s="212">
        <f>IF(N207="zákl. přenesená",J207,0)</f>
        <v>0</v>
      </c>
      <c r="BH207" s="212">
        <f>IF(N207="sníž. přenesená",J207,0)</f>
        <v>0</v>
      </c>
      <c r="BI207" s="212">
        <f>IF(N207="nulová",J207,0)</f>
        <v>0</v>
      </c>
      <c r="BJ207" s="23" t="s">
        <v>88</v>
      </c>
      <c r="BK207" s="212">
        <f>ROUND(I207*H207,2)</f>
        <v>0</v>
      </c>
      <c r="BL207" s="23" t="s">
        <v>150</v>
      </c>
      <c r="BM207" s="23" t="s">
        <v>1045</v>
      </c>
    </row>
    <row r="208" spans="2:65" s="1" customFormat="1" ht="40.5">
      <c r="B208" s="41"/>
      <c r="C208" s="63"/>
      <c r="D208" s="213" t="s">
        <v>152</v>
      </c>
      <c r="E208" s="63"/>
      <c r="F208" s="214" t="s">
        <v>1046</v>
      </c>
      <c r="G208" s="63"/>
      <c r="H208" s="63"/>
      <c r="I208" s="172"/>
      <c r="J208" s="63"/>
      <c r="K208" s="63"/>
      <c r="L208" s="61"/>
      <c r="M208" s="215"/>
      <c r="N208" s="42"/>
      <c r="O208" s="42"/>
      <c r="P208" s="42"/>
      <c r="Q208" s="42"/>
      <c r="R208" s="42"/>
      <c r="S208" s="42"/>
      <c r="T208" s="78"/>
      <c r="AT208" s="23" t="s">
        <v>152</v>
      </c>
      <c r="AU208" s="23" t="s">
        <v>90</v>
      </c>
    </row>
    <row r="209" spans="2:65" s="13" customFormat="1" ht="13.5">
      <c r="B209" s="230"/>
      <c r="C209" s="231"/>
      <c r="D209" s="213" t="s">
        <v>154</v>
      </c>
      <c r="E209" s="232" t="s">
        <v>78</v>
      </c>
      <c r="F209" s="233" t="s">
        <v>928</v>
      </c>
      <c r="G209" s="231"/>
      <c r="H209" s="232" t="s">
        <v>78</v>
      </c>
      <c r="I209" s="234"/>
      <c r="J209" s="231"/>
      <c r="K209" s="231"/>
      <c r="L209" s="235"/>
      <c r="M209" s="236"/>
      <c r="N209" s="237"/>
      <c r="O209" s="237"/>
      <c r="P209" s="237"/>
      <c r="Q209" s="237"/>
      <c r="R209" s="237"/>
      <c r="S209" s="237"/>
      <c r="T209" s="238"/>
      <c r="AT209" s="239" t="s">
        <v>154</v>
      </c>
      <c r="AU209" s="239" t="s">
        <v>90</v>
      </c>
      <c r="AV209" s="13" t="s">
        <v>88</v>
      </c>
      <c r="AW209" s="13" t="s">
        <v>42</v>
      </c>
      <c r="AX209" s="13" t="s">
        <v>80</v>
      </c>
      <c r="AY209" s="239" t="s">
        <v>143</v>
      </c>
    </row>
    <row r="210" spans="2:65" s="12" customFormat="1" ht="13.5">
      <c r="B210" s="216"/>
      <c r="C210" s="217"/>
      <c r="D210" s="213" t="s">
        <v>154</v>
      </c>
      <c r="E210" s="218" t="s">
        <v>78</v>
      </c>
      <c r="F210" s="219" t="s">
        <v>993</v>
      </c>
      <c r="G210" s="217"/>
      <c r="H210" s="220">
        <v>5</v>
      </c>
      <c r="I210" s="221"/>
      <c r="J210" s="217"/>
      <c r="K210" s="217"/>
      <c r="L210" s="222"/>
      <c r="M210" s="223"/>
      <c r="N210" s="224"/>
      <c r="O210" s="224"/>
      <c r="P210" s="224"/>
      <c r="Q210" s="224"/>
      <c r="R210" s="224"/>
      <c r="S210" s="224"/>
      <c r="T210" s="225"/>
      <c r="AT210" s="226" t="s">
        <v>154</v>
      </c>
      <c r="AU210" s="226" t="s">
        <v>90</v>
      </c>
      <c r="AV210" s="12" t="s">
        <v>90</v>
      </c>
      <c r="AW210" s="12" t="s">
        <v>42</v>
      </c>
      <c r="AX210" s="12" t="s">
        <v>80</v>
      </c>
      <c r="AY210" s="226" t="s">
        <v>143</v>
      </c>
    </row>
    <row r="211" spans="2:65" s="12" customFormat="1" ht="13.5">
      <c r="B211" s="216"/>
      <c r="C211" s="217"/>
      <c r="D211" s="213" t="s">
        <v>154</v>
      </c>
      <c r="E211" s="218" t="s">
        <v>78</v>
      </c>
      <c r="F211" s="219" t="s">
        <v>1042</v>
      </c>
      <c r="G211" s="217"/>
      <c r="H211" s="220">
        <v>3</v>
      </c>
      <c r="I211" s="221"/>
      <c r="J211" s="217"/>
      <c r="K211" s="217"/>
      <c r="L211" s="222"/>
      <c r="M211" s="223"/>
      <c r="N211" s="224"/>
      <c r="O211" s="224"/>
      <c r="P211" s="224"/>
      <c r="Q211" s="224"/>
      <c r="R211" s="224"/>
      <c r="S211" s="224"/>
      <c r="T211" s="225"/>
      <c r="AT211" s="226" t="s">
        <v>154</v>
      </c>
      <c r="AU211" s="226" t="s">
        <v>90</v>
      </c>
      <c r="AV211" s="12" t="s">
        <v>90</v>
      </c>
      <c r="AW211" s="12" t="s">
        <v>42</v>
      </c>
      <c r="AX211" s="12" t="s">
        <v>80</v>
      </c>
      <c r="AY211" s="226" t="s">
        <v>143</v>
      </c>
    </row>
    <row r="212" spans="2:65" s="14" customFormat="1" ht="13.5">
      <c r="B212" s="240"/>
      <c r="C212" s="241"/>
      <c r="D212" s="213" t="s">
        <v>154</v>
      </c>
      <c r="E212" s="242" t="s">
        <v>78</v>
      </c>
      <c r="F212" s="243" t="s">
        <v>289</v>
      </c>
      <c r="G212" s="241"/>
      <c r="H212" s="244">
        <v>8</v>
      </c>
      <c r="I212" s="245"/>
      <c r="J212" s="241"/>
      <c r="K212" s="241"/>
      <c r="L212" s="246"/>
      <c r="M212" s="247"/>
      <c r="N212" s="248"/>
      <c r="O212" s="248"/>
      <c r="P212" s="248"/>
      <c r="Q212" s="248"/>
      <c r="R212" s="248"/>
      <c r="S212" s="248"/>
      <c r="T212" s="249"/>
      <c r="AT212" s="250" t="s">
        <v>154</v>
      </c>
      <c r="AU212" s="250" t="s">
        <v>90</v>
      </c>
      <c r="AV212" s="14" t="s">
        <v>150</v>
      </c>
      <c r="AW212" s="14" t="s">
        <v>42</v>
      </c>
      <c r="AX212" s="14" t="s">
        <v>88</v>
      </c>
      <c r="AY212" s="250" t="s">
        <v>143</v>
      </c>
    </row>
    <row r="213" spans="2:65" s="11" customFormat="1" ht="29.85" customHeight="1">
      <c r="B213" s="185"/>
      <c r="C213" s="186"/>
      <c r="D213" s="187" t="s">
        <v>79</v>
      </c>
      <c r="E213" s="199" t="s">
        <v>238</v>
      </c>
      <c r="F213" s="199" t="s">
        <v>239</v>
      </c>
      <c r="G213" s="186"/>
      <c r="H213" s="186"/>
      <c r="I213" s="189"/>
      <c r="J213" s="200">
        <f>BK213</f>
        <v>0</v>
      </c>
      <c r="K213" s="186"/>
      <c r="L213" s="191"/>
      <c r="M213" s="192"/>
      <c r="N213" s="193"/>
      <c r="O213" s="193"/>
      <c r="P213" s="194">
        <f>SUM(P214:P220)</f>
        <v>0</v>
      </c>
      <c r="Q213" s="193"/>
      <c r="R213" s="194">
        <f>SUM(R214:R220)</f>
        <v>0</v>
      </c>
      <c r="S213" s="193"/>
      <c r="T213" s="195">
        <f>SUM(T214:T220)</f>
        <v>0</v>
      </c>
      <c r="AR213" s="196" t="s">
        <v>88</v>
      </c>
      <c r="AT213" s="197" t="s">
        <v>79</v>
      </c>
      <c r="AU213" s="197" t="s">
        <v>88</v>
      </c>
      <c r="AY213" s="196" t="s">
        <v>143</v>
      </c>
      <c r="BK213" s="198">
        <f>SUM(BK214:BK220)</f>
        <v>0</v>
      </c>
    </row>
    <row r="214" spans="2:65" s="1" customFormat="1" ht="25.5" customHeight="1">
      <c r="B214" s="41"/>
      <c r="C214" s="201" t="s">
        <v>397</v>
      </c>
      <c r="D214" s="201" t="s">
        <v>145</v>
      </c>
      <c r="E214" s="202" t="s">
        <v>1047</v>
      </c>
      <c r="F214" s="203" t="s">
        <v>1048</v>
      </c>
      <c r="G214" s="204" t="s">
        <v>181</v>
      </c>
      <c r="H214" s="205">
        <v>0.85199999999999998</v>
      </c>
      <c r="I214" s="206"/>
      <c r="J214" s="207">
        <f>ROUND(I214*H214,2)</f>
        <v>0</v>
      </c>
      <c r="K214" s="203" t="s">
        <v>149</v>
      </c>
      <c r="L214" s="61"/>
      <c r="M214" s="208" t="s">
        <v>78</v>
      </c>
      <c r="N214" s="209" t="s">
        <v>50</v>
      </c>
      <c r="O214" s="42"/>
      <c r="P214" s="210">
        <f>O214*H214</f>
        <v>0</v>
      </c>
      <c r="Q214" s="210">
        <v>0</v>
      </c>
      <c r="R214" s="210">
        <f>Q214*H214</f>
        <v>0</v>
      </c>
      <c r="S214" s="210">
        <v>0</v>
      </c>
      <c r="T214" s="211">
        <f>S214*H214</f>
        <v>0</v>
      </c>
      <c r="AR214" s="23" t="s">
        <v>150</v>
      </c>
      <c r="AT214" s="23" t="s">
        <v>145</v>
      </c>
      <c r="AU214" s="23" t="s">
        <v>90</v>
      </c>
      <c r="AY214" s="23" t="s">
        <v>143</v>
      </c>
      <c r="BE214" s="212">
        <f>IF(N214="základní",J214,0)</f>
        <v>0</v>
      </c>
      <c r="BF214" s="212">
        <f>IF(N214="snížená",J214,0)</f>
        <v>0</v>
      </c>
      <c r="BG214" s="212">
        <f>IF(N214="zákl. přenesená",J214,0)</f>
        <v>0</v>
      </c>
      <c r="BH214" s="212">
        <f>IF(N214="sníž. přenesená",J214,0)</f>
        <v>0</v>
      </c>
      <c r="BI214" s="212">
        <f>IF(N214="nulová",J214,0)</f>
        <v>0</v>
      </c>
      <c r="BJ214" s="23" t="s">
        <v>88</v>
      </c>
      <c r="BK214" s="212">
        <f>ROUND(I214*H214,2)</f>
        <v>0</v>
      </c>
      <c r="BL214" s="23" t="s">
        <v>150</v>
      </c>
      <c r="BM214" s="23" t="s">
        <v>1049</v>
      </c>
    </row>
    <row r="215" spans="2:65" s="1" customFormat="1" ht="94.5">
      <c r="B215" s="41"/>
      <c r="C215" s="63"/>
      <c r="D215" s="213" t="s">
        <v>152</v>
      </c>
      <c r="E215" s="63"/>
      <c r="F215" s="214" t="s">
        <v>244</v>
      </c>
      <c r="G215" s="63"/>
      <c r="H215" s="63"/>
      <c r="I215" s="172"/>
      <c r="J215" s="63"/>
      <c r="K215" s="63"/>
      <c r="L215" s="61"/>
      <c r="M215" s="215"/>
      <c r="N215" s="42"/>
      <c r="O215" s="42"/>
      <c r="P215" s="42"/>
      <c r="Q215" s="42"/>
      <c r="R215" s="42"/>
      <c r="S215" s="42"/>
      <c r="T215" s="78"/>
      <c r="AT215" s="23" t="s">
        <v>152</v>
      </c>
      <c r="AU215" s="23" t="s">
        <v>90</v>
      </c>
    </row>
    <row r="216" spans="2:65" s="1" customFormat="1" ht="25.5" customHeight="1">
      <c r="B216" s="41"/>
      <c r="C216" s="201" t="s">
        <v>403</v>
      </c>
      <c r="D216" s="201" t="s">
        <v>145</v>
      </c>
      <c r="E216" s="202" t="s">
        <v>1050</v>
      </c>
      <c r="F216" s="203" t="s">
        <v>247</v>
      </c>
      <c r="G216" s="204" t="s">
        <v>181</v>
      </c>
      <c r="H216" s="205">
        <v>20.448</v>
      </c>
      <c r="I216" s="206"/>
      <c r="J216" s="207">
        <f>ROUND(I216*H216,2)</f>
        <v>0</v>
      </c>
      <c r="K216" s="203" t="s">
        <v>149</v>
      </c>
      <c r="L216" s="61"/>
      <c r="M216" s="208" t="s">
        <v>78</v>
      </c>
      <c r="N216" s="209" t="s">
        <v>50</v>
      </c>
      <c r="O216" s="42"/>
      <c r="P216" s="210">
        <f>O216*H216</f>
        <v>0</v>
      </c>
      <c r="Q216" s="210">
        <v>0</v>
      </c>
      <c r="R216" s="210">
        <f>Q216*H216</f>
        <v>0</v>
      </c>
      <c r="S216" s="210">
        <v>0</v>
      </c>
      <c r="T216" s="211">
        <f>S216*H216</f>
        <v>0</v>
      </c>
      <c r="AR216" s="23" t="s">
        <v>150</v>
      </c>
      <c r="AT216" s="23" t="s">
        <v>145</v>
      </c>
      <c r="AU216" s="23" t="s">
        <v>90</v>
      </c>
      <c r="AY216" s="23" t="s">
        <v>143</v>
      </c>
      <c r="BE216" s="212">
        <f>IF(N216="základní",J216,0)</f>
        <v>0</v>
      </c>
      <c r="BF216" s="212">
        <f>IF(N216="snížená",J216,0)</f>
        <v>0</v>
      </c>
      <c r="BG216" s="212">
        <f>IF(N216="zákl. přenesená",J216,0)</f>
        <v>0</v>
      </c>
      <c r="BH216" s="212">
        <f>IF(N216="sníž. přenesená",J216,0)</f>
        <v>0</v>
      </c>
      <c r="BI216" s="212">
        <f>IF(N216="nulová",J216,0)</f>
        <v>0</v>
      </c>
      <c r="BJ216" s="23" t="s">
        <v>88</v>
      </c>
      <c r="BK216" s="212">
        <f>ROUND(I216*H216,2)</f>
        <v>0</v>
      </c>
      <c r="BL216" s="23" t="s">
        <v>150</v>
      </c>
      <c r="BM216" s="23" t="s">
        <v>1051</v>
      </c>
    </row>
    <row r="217" spans="2:65" s="1" customFormat="1" ht="94.5">
      <c r="B217" s="41"/>
      <c r="C217" s="63"/>
      <c r="D217" s="213" t="s">
        <v>152</v>
      </c>
      <c r="E217" s="63"/>
      <c r="F217" s="214" t="s">
        <v>244</v>
      </c>
      <c r="G217" s="63"/>
      <c r="H217" s="63"/>
      <c r="I217" s="172"/>
      <c r="J217" s="63"/>
      <c r="K217" s="63"/>
      <c r="L217" s="61"/>
      <c r="M217" s="215"/>
      <c r="N217" s="42"/>
      <c r="O217" s="42"/>
      <c r="P217" s="42"/>
      <c r="Q217" s="42"/>
      <c r="R217" s="42"/>
      <c r="S217" s="42"/>
      <c r="T217" s="78"/>
      <c r="AT217" s="23" t="s">
        <v>152</v>
      </c>
      <c r="AU217" s="23" t="s">
        <v>90</v>
      </c>
    </row>
    <row r="218" spans="2:65" s="12" customFormat="1" ht="13.5">
      <c r="B218" s="216"/>
      <c r="C218" s="217"/>
      <c r="D218" s="213" t="s">
        <v>154</v>
      </c>
      <c r="E218" s="217"/>
      <c r="F218" s="219" t="s">
        <v>1052</v>
      </c>
      <c r="G218" s="217"/>
      <c r="H218" s="220">
        <v>20.448</v>
      </c>
      <c r="I218" s="221"/>
      <c r="J218" s="217"/>
      <c r="K218" s="217"/>
      <c r="L218" s="222"/>
      <c r="M218" s="223"/>
      <c r="N218" s="224"/>
      <c r="O218" s="224"/>
      <c r="P218" s="224"/>
      <c r="Q218" s="224"/>
      <c r="R218" s="224"/>
      <c r="S218" s="224"/>
      <c r="T218" s="225"/>
      <c r="AT218" s="226" t="s">
        <v>154</v>
      </c>
      <c r="AU218" s="226" t="s">
        <v>90</v>
      </c>
      <c r="AV218" s="12" t="s">
        <v>90</v>
      </c>
      <c r="AW218" s="12" t="s">
        <v>6</v>
      </c>
      <c r="AX218" s="12" t="s">
        <v>88</v>
      </c>
      <c r="AY218" s="226" t="s">
        <v>143</v>
      </c>
    </row>
    <row r="219" spans="2:65" s="1" customFormat="1" ht="16.5" customHeight="1">
      <c r="B219" s="41"/>
      <c r="C219" s="201" t="s">
        <v>407</v>
      </c>
      <c r="D219" s="201" t="s">
        <v>145</v>
      </c>
      <c r="E219" s="202" t="s">
        <v>1053</v>
      </c>
      <c r="F219" s="203" t="s">
        <v>1054</v>
      </c>
      <c r="G219" s="204" t="s">
        <v>181</v>
      </c>
      <c r="H219" s="205">
        <v>0.85199999999999998</v>
      </c>
      <c r="I219" s="206"/>
      <c r="J219" s="207">
        <f>ROUND(I219*H219,2)</f>
        <v>0</v>
      </c>
      <c r="K219" s="203" t="s">
        <v>149</v>
      </c>
      <c r="L219" s="61"/>
      <c r="M219" s="208" t="s">
        <v>78</v>
      </c>
      <c r="N219" s="209" t="s">
        <v>50</v>
      </c>
      <c r="O219" s="42"/>
      <c r="P219" s="210">
        <f>O219*H219</f>
        <v>0</v>
      </c>
      <c r="Q219" s="210">
        <v>0</v>
      </c>
      <c r="R219" s="210">
        <f>Q219*H219</f>
        <v>0</v>
      </c>
      <c r="S219" s="210">
        <v>0</v>
      </c>
      <c r="T219" s="211">
        <f>S219*H219</f>
        <v>0</v>
      </c>
      <c r="AR219" s="23" t="s">
        <v>150</v>
      </c>
      <c r="AT219" s="23" t="s">
        <v>145</v>
      </c>
      <c r="AU219" s="23" t="s">
        <v>90</v>
      </c>
      <c r="AY219" s="23" t="s">
        <v>143</v>
      </c>
      <c r="BE219" s="212">
        <f>IF(N219="základní",J219,0)</f>
        <v>0</v>
      </c>
      <c r="BF219" s="212">
        <f>IF(N219="snížená",J219,0)</f>
        <v>0</v>
      </c>
      <c r="BG219" s="212">
        <f>IF(N219="zákl. přenesená",J219,0)</f>
        <v>0</v>
      </c>
      <c r="BH219" s="212">
        <f>IF(N219="sníž. přenesená",J219,0)</f>
        <v>0</v>
      </c>
      <c r="BI219" s="212">
        <f>IF(N219="nulová",J219,0)</f>
        <v>0</v>
      </c>
      <c r="BJ219" s="23" t="s">
        <v>88</v>
      </c>
      <c r="BK219" s="212">
        <f>ROUND(I219*H219,2)</f>
        <v>0</v>
      </c>
      <c r="BL219" s="23" t="s">
        <v>150</v>
      </c>
      <c r="BM219" s="23" t="s">
        <v>1055</v>
      </c>
    </row>
    <row r="220" spans="2:65" s="1" customFormat="1" ht="67.5">
      <c r="B220" s="41"/>
      <c r="C220" s="63"/>
      <c r="D220" s="213" t="s">
        <v>152</v>
      </c>
      <c r="E220" s="63"/>
      <c r="F220" s="214" t="s">
        <v>254</v>
      </c>
      <c r="G220" s="63"/>
      <c r="H220" s="63"/>
      <c r="I220" s="172"/>
      <c r="J220" s="63"/>
      <c r="K220" s="63"/>
      <c r="L220" s="61"/>
      <c r="M220" s="215"/>
      <c r="N220" s="42"/>
      <c r="O220" s="42"/>
      <c r="P220" s="42"/>
      <c r="Q220" s="42"/>
      <c r="R220" s="42"/>
      <c r="S220" s="42"/>
      <c r="T220" s="78"/>
      <c r="AT220" s="23" t="s">
        <v>152</v>
      </c>
      <c r="AU220" s="23" t="s">
        <v>90</v>
      </c>
    </row>
    <row r="221" spans="2:65" s="11" customFormat="1" ht="29.85" customHeight="1">
      <c r="B221" s="185"/>
      <c r="C221" s="186"/>
      <c r="D221" s="187" t="s">
        <v>79</v>
      </c>
      <c r="E221" s="199" t="s">
        <v>753</v>
      </c>
      <c r="F221" s="199" t="s">
        <v>754</v>
      </c>
      <c r="G221" s="186"/>
      <c r="H221" s="186"/>
      <c r="I221" s="189"/>
      <c r="J221" s="200">
        <f>BK221</f>
        <v>0</v>
      </c>
      <c r="K221" s="186"/>
      <c r="L221" s="191"/>
      <c r="M221" s="192"/>
      <c r="N221" s="193"/>
      <c r="O221" s="193"/>
      <c r="P221" s="194">
        <f>SUM(P222:P223)</f>
        <v>0</v>
      </c>
      <c r="Q221" s="193"/>
      <c r="R221" s="194">
        <f>SUM(R222:R223)</f>
        <v>0</v>
      </c>
      <c r="S221" s="193"/>
      <c r="T221" s="195">
        <f>SUM(T222:T223)</f>
        <v>0</v>
      </c>
      <c r="AR221" s="196" t="s">
        <v>88</v>
      </c>
      <c r="AT221" s="197" t="s">
        <v>79</v>
      </c>
      <c r="AU221" s="197" t="s">
        <v>88</v>
      </c>
      <c r="AY221" s="196" t="s">
        <v>143</v>
      </c>
      <c r="BK221" s="198">
        <f>SUM(BK222:BK223)</f>
        <v>0</v>
      </c>
    </row>
    <row r="222" spans="2:65" s="1" customFormat="1" ht="25.5" customHeight="1">
      <c r="B222" s="41"/>
      <c r="C222" s="201" t="s">
        <v>412</v>
      </c>
      <c r="D222" s="201" t="s">
        <v>145</v>
      </c>
      <c r="E222" s="202" t="s">
        <v>1056</v>
      </c>
      <c r="F222" s="203" t="s">
        <v>1057</v>
      </c>
      <c r="G222" s="204" t="s">
        <v>181</v>
      </c>
      <c r="H222" s="205">
        <v>9.5229999999999997</v>
      </c>
      <c r="I222" s="206"/>
      <c r="J222" s="207">
        <f>ROUND(I222*H222,2)</f>
        <v>0</v>
      </c>
      <c r="K222" s="203" t="s">
        <v>149</v>
      </c>
      <c r="L222" s="61"/>
      <c r="M222" s="208" t="s">
        <v>78</v>
      </c>
      <c r="N222" s="209" t="s">
        <v>50</v>
      </c>
      <c r="O222" s="42"/>
      <c r="P222" s="210">
        <f>O222*H222</f>
        <v>0</v>
      </c>
      <c r="Q222" s="210">
        <v>0</v>
      </c>
      <c r="R222" s="210">
        <f>Q222*H222</f>
        <v>0</v>
      </c>
      <c r="S222" s="210">
        <v>0</v>
      </c>
      <c r="T222" s="211">
        <f>S222*H222</f>
        <v>0</v>
      </c>
      <c r="AR222" s="23" t="s">
        <v>150</v>
      </c>
      <c r="AT222" s="23" t="s">
        <v>145</v>
      </c>
      <c r="AU222" s="23" t="s">
        <v>90</v>
      </c>
      <c r="AY222" s="23" t="s">
        <v>143</v>
      </c>
      <c r="BE222" s="212">
        <f>IF(N222="základní",J222,0)</f>
        <v>0</v>
      </c>
      <c r="BF222" s="212">
        <f>IF(N222="snížená",J222,0)</f>
        <v>0</v>
      </c>
      <c r="BG222" s="212">
        <f>IF(N222="zákl. přenesená",J222,0)</f>
        <v>0</v>
      </c>
      <c r="BH222" s="212">
        <f>IF(N222="sníž. přenesená",J222,0)</f>
        <v>0</v>
      </c>
      <c r="BI222" s="212">
        <f>IF(N222="nulová",J222,0)</f>
        <v>0</v>
      </c>
      <c r="BJ222" s="23" t="s">
        <v>88</v>
      </c>
      <c r="BK222" s="212">
        <f>ROUND(I222*H222,2)</f>
        <v>0</v>
      </c>
      <c r="BL222" s="23" t="s">
        <v>150</v>
      </c>
      <c r="BM222" s="23" t="s">
        <v>1058</v>
      </c>
    </row>
    <row r="223" spans="2:65" s="1" customFormat="1" ht="27">
      <c r="B223" s="41"/>
      <c r="C223" s="63"/>
      <c r="D223" s="213" t="s">
        <v>152</v>
      </c>
      <c r="E223" s="63"/>
      <c r="F223" s="214" t="s">
        <v>1059</v>
      </c>
      <c r="G223" s="63"/>
      <c r="H223" s="63"/>
      <c r="I223" s="172"/>
      <c r="J223" s="63"/>
      <c r="K223" s="63"/>
      <c r="L223" s="61"/>
      <c r="M223" s="227"/>
      <c r="N223" s="228"/>
      <c r="O223" s="228"/>
      <c r="P223" s="228"/>
      <c r="Q223" s="228"/>
      <c r="R223" s="228"/>
      <c r="S223" s="228"/>
      <c r="T223" s="229"/>
      <c r="AT223" s="23" t="s">
        <v>152</v>
      </c>
      <c r="AU223" s="23" t="s">
        <v>90</v>
      </c>
    </row>
    <row r="224" spans="2:65" s="1" customFormat="1" ht="6.95" customHeight="1">
      <c r="B224" s="56"/>
      <c r="C224" s="57"/>
      <c r="D224" s="57"/>
      <c r="E224" s="57"/>
      <c r="F224" s="57"/>
      <c r="G224" s="57"/>
      <c r="H224" s="57"/>
      <c r="I224" s="148"/>
      <c r="J224" s="57"/>
      <c r="K224" s="57"/>
      <c r="L224" s="61"/>
    </row>
  </sheetData>
  <sheetProtection algorithmName="SHA-512" hashValue="tfPmwmIBrqZhSARG/wMe7DnY6+/ycM2OpZXXBLQ2At0HTnE3Dgm1WA/50+Mu7MozRnRszf9KJm6e6mdfb/whvA==" saltValue="TbcEo8prsT7/DqMzreJJN78+rlPLWxqM2lPfDKCTVT8HdDqQmceJlumpPc4GnW6/eW38mRoo6HakNkE2Ab4dJg==" spinCount="100000" sheet="1" objects="1" scenarios="1" formatColumns="0" formatRows="0" autoFilter="0"/>
  <autoFilter ref="C79:K223"/>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34"/>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21"/>
      <c r="C1" s="121"/>
      <c r="D1" s="122" t="s">
        <v>1</v>
      </c>
      <c r="E1" s="121"/>
      <c r="F1" s="123" t="s">
        <v>110</v>
      </c>
      <c r="G1" s="321" t="s">
        <v>111</v>
      </c>
      <c r="H1" s="321"/>
      <c r="I1" s="124"/>
      <c r="J1" s="123" t="s">
        <v>112</v>
      </c>
      <c r="K1" s="122" t="s">
        <v>113</v>
      </c>
      <c r="L1" s="123" t="s">
        <v>114</v>
      </c>
      <c r="M1" s="123"/>
      <c r="N1" s="123"/>
      <c r="O1" s="123"/>
      <c r="P1" s="123"/>
      <c r="Q1" s="123"/>
      <c r="R1" s="123"/>
      <c r="S1" s="123"/>
      <c r="T1" s="12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12"/>
      <c r="M2" s="312"/>
      <c r="N2" s="312"/>
      <c r="O2" s="312"/>
      <c r="P2" s="312"/>
      <c r="Q2" s="312"/>
      <c r="R2" s="312"/>
      <c r="S2" s="312"/>
      <c r="T2" s="312"/>
      <c r="U2" s="312"/>
      <c r="V2" s="312"/>
      <c r="AT2" s="23" t="s">
        <v>106</v>
      </c>
    </row>
    <row r="3" spans="1:70" ht="6.95" customHeight="1">
      <c r="B3" s="24"/>
      <c r="C3" s="25"/>
      <c r="D3" s="25"/>
      <c r="E3" s="25"/>
      <c r="F3" s="25"/>
      <c r="G3" s="25"/>
      <c r="H3" s="25"/>
      <c r="I3" s="125"/>
      <c r="J3" s="25"/>
      <c r="K3" s="26"/>
      <c r="AT3" s="23" t="s">
        <v>90</v>
      </c>
    </row>
    <row r="4" spans="1:70" ht="36.950000000000003" customHeight="1">
      <c r="B4" s="27"/>
      <c r="C4" s="28"/>
      <c r="D4" s="29" t="s">
        <v>115</v>
      </c>
      <c r="E4" s="28"/>
      <c r="F4" s="28"/>
      <c r="G4" s="28"/>
      <c r="H4" s="28"/>
      <c r="I4" s="126"/>
      <c r="J4" s="28"/>
      <c r="K4" s="30"/>
      <c r="M4" s="31" t="s">
        <v>12</v>
      </c>
      <c r="AT4" s="23" t="s">
        <v>6</v>
      </c>
    </row>
    <row r="5" spans="1:70" ht="6.95" customHeight="1">
      <c r="B5" s="27"/>
      <c r="C5" s="28"/>
      <c r="D5" s="28"/>
      <c r="E5" s="28"/>
      <c r="F5" s="28"/>
      <c r="G5" s="28"/>
      <c r="H5" s="28"/>
      <c r="I5" s="126"/>
      <c r="J5" s="28"/>
      <c r="K5" s="30"/>
    </row>
    <row r="6" spans="1:70" ht="15">
      <c r="B6" s="27"/>
      <c r="C6" s="28"/>
      <c r="D6" s="36" t="s">
        <v>18</v>
      </c>
      <c r="E6" s="28"/>
      <c r="F6" s="28"/>
      <c r="G6" s="28"/>
      <c r="H6" s="28"/>
      <c r="I6" s="126"/>
      <c r="J6" s="28"/>
      <c r="K6" s="30"/>
    </row>
    <row r="7" spans="1:70" ht="16.5" customHeight="1">
      <c r="B7" s="27"/>
      <c r="C7" s="28"/>
      <c r="D7" s="28"/>
      <c r="E7" s="313" t="str">
        <f>'Rekapitulace stavby'!K6</f>
        <v>II/124 Hostišov Jiřetice Hranice Okresu</v>
      </c>
      <c r="F7" s="314"/>
      <c r="G7" s="314"/>
      <c r="H7" s="314"/>
      <c r="I7" s="126"/>
      <c r="J7" s="28"/>
      <c r="K7" s="30"/>
    </row>
    <row r="8" spans="1:70" s="1" customFormat="1" ht="15">
      <c r="B8" s="41"/>
      <c r="C8" s="42"/>
      <c r="D8" s="36" t="s">
        <v>116</v>
      </c>
      <c r="E8" s="42"/>
      <c r="F8" s="42"/>
      <c r="G8" s="42"/>
      <c r="H8" s="42"/>
      <c r="I8" s="127"/>
      <c r="J8" s="42"/>
      <c r="K8" s="45"/>
    </row>
    <row r="9" spans="1:70" s="1" customFormat="1" ht="36.950000000000003" customHeight="1">
      <c r="B9" s="41"/>
      <c r="C9" s="42"/>
      <c r="D9" s="42"/>
      <c r="E9" s="315" t="s">
        <v>1060</v>
      </c>
      <c r="F9" s="316"/>
      <c r="G9" s="316"/>
      <c r="H9" s="316"/>
      <c r="I9" s="127"/>
      <c r="J9" s="42"/>
      <c r="K9" s="45"/>
    </row>
    <row r="10" spans="1:70" s="1" customFormat="1" ht="13.5">
      <c r="B10" s="41"/>
      <c r="C10" s="42"/>
      <c r="D10" s="42"/>
      <c r="E10" s="42"/>
      <c r="F10" s="42"/>
      <c r="G10" s="42"/>
      <c r="H10" s="42"/>
      <c r="I10" s="127"/>
      <c r="J10" s="42"/>
      <c r="K10" s="45"/>
    </row>
    <row r="11" spans="1:70" s="1" customFormat="1" ht="14.45" customHeight="1">
      <c r="B11" s="41"/>
      <c r="C11" s="42"/>
      <c r="D11" s="36" t="s">
        <v>20</v>
      </c>
      <c r="E11" s="42"/>
      <c r="F11" s="34" t="s">
        <v>78</v>
      </c>
      <c r="G11" s="42"/>
      <c r="H11" s="42"/>
      <c r="I11" s="128" t="s">
        <v>22</v>
      </c>
      <c r="J11" s="34" t="s">
        <v>78</v>
      </c>
      <c r="K11" s="45"/>
    </row>
    <row r="12" spans="1:70" s="1" customFormat="1" ht="14.45" customHeight="1">
      <c r="B12" s="41"/>
      <c r="C12" s="42"/>
      <c r="D12" s="36" t="s">
        <v>24</v>
      </c>
      <c r="E12" s="42"/>
      <c r="F12" s="34" t="s">
        <v>25</v>
      </c>
      <c r="G12" s="42"/>
      <c r="H12" s="42"/>
      <c r="I12" s="128" t="s">
        <v>26</v>
      </c>
      <c r="J12" s="129" t="str">
        <f>'Rekapitulace stavby'!AN8</f>
        <v>27.10.2017</v>
      </c>
      <c r="K12" s="45"/>
    </row>
    <row r="13" spans="1:70" s="1" customFormat="1" ht="10.9" customHeight="1">
      <c r="B13" s="41"/>
      <c r="C13" s="42"/>
      <c r="D13" s="42"/>
      <c r="E13" s="42"/>
      <c r="F13" s="42"/>
      <c r="G13" s="42"/>
      <c r="H13" s="42"/>
      <c r="I13" s="127"/>
      <c r="J13" s="42"/>
      <c r="K13" s="45"/>
    </row>
    <row r="14" spans="1:70" s="1" customFormat="1" ht="14.45" customHeight="1">
      <c r="B14" s="41"/>
      <c r="C14" s="42"/>
      <c r="D14" s="36" t="s">
        <v>30</v>
      </c>
      <c r="E14" s="42"/>
      <c r="F14" s="42"/>
      <c r="G14" s="42"/>
      <c r="H14" s="42"/>
      <c r="I14" s="128" t="s">
        <v>31</v>
      </c>
      <c r="J14" s="34" t="s">
        <v>32</v>
      </c>
      <c r="K14" s="45"/>
    </row>
    <row r="15" spans="1:70" s="1" customFormat="1" ht="18" customHeight="1">
      <c r="B15" s="41"/>
      <c r="C15" s="42"/>
      <c r="D15" s="42"/>
      <c r="E15" s="34" t="s">
        <v>33</v>
      </c>
      <c r="F15" s="42"/>
      <c r="G15" s="42"/>
      <c r="H15" s="42"/>
      <c r="I15" s="128" t="s">
        <v>34</v>
      </c>
      <c r="J15" s="34" t="s">
        <v>35</v>
      </c>
      <c r="K15" s="45"/>
    </row>
    <row r="16" spans="1:70" s="1" customFormat="1" ht="6.95" customHeight="1">
      <c r="B16" s="41"/>
      <c r="C16" s="42"/>
      <c r="D16" s="42"/>
      <c r="E16" s="42"/>
      <c r="F16" s="42"/>
      <c r="G16" s="42"/>
      <c r="H16" s="42"/>
      <c r="I16" s="127"/>
      <c r="J16" s="42"/>
      <c r="K16" s="45"/>
    </row>
    <row r="17" spans="2:11" s="1" customFormat="1" ht="14.45" customHeight="1">
      <c r="B17" s="41"/>
      <c r="C17" s="42"/>
      <c r="D17" s="36" t="s">
        <v>36</v>
      </c>
      <c r="E17" s="42"/>
      <c r="F17" s="42"/>
      <c r="G17" s="42"/>
      <c r="H17" s="42"/>
      <c r="I17" s="128" t="s">
        <v>31</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8" t="s">
        <v>34</v>
      </c>
      <c r="J18" s="34" t="str">
        <f>IF('Rekapitulace stavby'!AN14="Vyplň údaj","",IF('Rekapitulace stavby'!AN14="","",'Rekapitulace stavby'!AN14))</f>
        <v/>
      </c>
      <c r="K18" s="45"/>
    </row>
    <row r="19" spans="2:11" s="1" customFormat="1" ht="6.95" customHeight="1">
      <c r="B19" s="41"/>
      <c r="C19" s="42"/>
      <c r="D19" s="42"/>
      <c r="E19" s="42"/>
      <c r="F19" s="42"/>
      <c r="G19" s="42"/>
      <c r="H19" s="42"/>
      <c r="I19" s="127"/>
      <c r="J19" s="42"/>
      <c r="K19" s="45"/>
    </row>
    <row r="20" spans="2:11" s="1" customFormat="1" ht="14.45" customHeight="1">
      <c r="B20" s="41"/>
      <c r="C20" s="42"/>
      <c r="D20" s="36" t="s">
        <v>38</v>
      </c>
      <c r="E20" s="42"/>
      <c r="F20" s="42"/>
      <c r="G20" s="42"/>
      <c r="H20" s="42"/>
      <c r="I20" s="128" t="s">
        <v>31</v>
      </c>
      <c r="J20" s="34" t="s">
        <v>39</v>
      </c>
      <c r="K20" s="45"/>
    </row>
    <row r="21" spans="2:11" s="1" customFormat="1" ht="18" customHeight="1">
      <c r="B21" s="41"/>
      <c r="C21" s="42"/>
      <c r="D21" s="42"/>
      <c r="E21" s="34" t="s">
        <v>40</v>
      </c>
      <c r="F21" s="42"/>
      <c r="G21" s="42"/>
      <c r="H21" s="42"/>
      <c r="I21" s="128" t="s">
        <v>34</v>
      </c>
      <c r="J21" s="34" t="s">
        <v>41</v>
      </c>
      <c r="K21" s="45"/>
    </row>
    <row r="22" spans="2:11" s="1" customFormat="1" ht="6.95" customHeight="1">
      <c r="B22" s="41"/>
      <c r="C22" s="42"/>
      <c r="D22" s="42"/>
      <c r="E22" s="42"/>
      <c r="F22" s="42"/>
      <c r="G22" s="42"/>
      <c r="H22" s="42"/>
      <c r="I22" s="127"/>
      <c r="J22" s="42"/>
      <c r="K22" s="45"/>
    </row>
    <row r="23" spans="2:11" s="1" customFormat="1" ht="14.45" customHeight="1">
      <c r="B23" s="41"/>
      <c r="C23" s="42"/>
      <c r="D23" s="36" t="s">
        <v>43</v>
      </c>
      <c r="E23" s="42"/>
      <c r="F23" s="42"/>
      <c r="G23" s="42"/>
      <c r="H23" s="42"/>
      <c r="I23" s="127"/>
      <c r="J23" s="42"/>
      <c r="K23" s="45"/>
    </row>
    <row r="24" spans="2:11" s="7" customFormat="1" ht="71.25" customHeight="1">
      <c r="B24" s="130"/>
      <c r="C24" s="131"/>
      <c r="D24" s="131"/>
      <c r="E24" s="278" t="s">
        <v>44</v>
      </c>
      <c r="F24" s="278"/>
      <c r="G24" s="278"/>
      <c r="H24" s="278"/>
      <c r="I24" s="132"/>
      <c r="J24" s="131"/>
      <c r="K24" s="133"/>
    </row>
    <row r="25" spans="2:11" s="1" customFormat="1" ht="6.95" customHeight="1">
      <c r="B25" s="41"/>
      <c r="C25" s="42"/>
      <c r="D25" s="42"/>
      <c r="E25" s="42"/>
      <c r="F25" s="42"/>
      <c r="G25" s="42"/>
      <c r="H25" s="42"/>
      <c r="I25" s="127"/>
      <c r="J25" s="42"/>
      <c r="K25" s="45"/>
    </row>
    <row r="26" spans="2:11" s="1" customFormat="1" ht="6.95" customHeight="1">
      <c r="B26" s="41"/>
      <c r="C26" s="42"/>
      <c r="D26" s="85"/>
      <c r="E26" s="85"/>
      <c r="F26" s="85"/>
      <c r="G26" s="85"/>
      <c r="H26" s="85"/>
      <c r="I26" s="134"/>
      <c r="J26" s="85"/>
      <c r="K26" s="135"/>
    </row>
    <row r="27" spans="2:11" s="1" customFormat="1" ht="25.35" customHeight="1">
      <c r="B27" s="41"/>
      <c r="C27" s="42"/>
      <c r="D27" s="136" t="s">
        <v>45</v>
      </c>
      <c r="E27" s="42"/>
      <c r="F27" s="42"/>
      <c r="G27" s="42"/>
      <c r="H27" s="42"/>
      <c r="I27" s="127"/>
      <c r="J27" s="137">
        <f>ROUND(J86,2)</f>
        <v>0</v>
      </c>
      <c r="K27" s="45"/>
    </row>
    <row r="28" spans="2:11" s="1" customFormat="1" ht="6.95" customHeight="1">
      <c r="B28" s="41"/>
      <c r="C28" s="42"/>
      <c r="D28" s="85"/>
      <c r="E28" s="85"/>
      <c r="F28" s="85"/>
      <c r="G28" s="85"/>
      <c r="H28" s="85"/>
      <c r="I28" s="134"/>
      <c r="J28" s="85"/>
      <c r="K28" s="135"/>
    </row>
    <row r="29" spans="2:11" s="1" customFormat="1" ht="14.45" customHeight="1">
      <c r="B29" s="41"/>
      <c r="C29" s="42"/>
      <c r="D29" s="42"/>
      <c r="E29" s="42"/>
      <c r="F29" s="46" t="s">
        <v>47</v>
      </c>
      <c r="G29" s="42"/>
      <c r="H29" s="42"/>
      <c r="I29" s="138" t="s">
        <v>46</v>
      </c>
      <c r="J29" s="46" t="s">
        <v>48</v>
      </c>
      <c r="K29" s="45"/>
    </row>
    <row r="30" spans="2:11" s="1" customFormat="1" ht="14.45" customHeight="1">
      <c r="B30" s="41"/>
      <c r="C30" s="42"/>
      <c r="D30" s="49" t="s">
        <v>49</v>
      </c>
      <c r="E30" s="49" t="s">
        <v>50</v>
      </c>
      <c r="F30" s="139">
        <f>ROUND(SUM(BE86:BE233), 2)</f>
        <v>0</v>
      </c>
      <c r="G30" s="42"/>
      <c r="H30" s="42"/>
      <c r="I30" s="140">
        <v>0.21</v>
      </c>
      <c r="J30" s="139">
        <f>ROUND(ROUND((SUM(BE86:BE233)), 2)*I30, 2)</f>
        <v>0</v>
      </c>
      <c r="K30" s="45"/>
    </row>
    <row r="31" spans="2:11" s="1" customFormat="1" ht="14.45" customHeight="1">
      <c r="B31" s="41"/>
      <c r="C31" s="42"/>
      <c r="D31" s="42"/>
      <c r="E31" s="49" t="s">
        <v>51</v>
      </c>
      <c r="F31" s="139">
        <f>ROUND(SUM(BF86:BF233), 2)</f>
        <v>0</v>
      </c>
      <c r="G31" s="42"/>
      <c r="H31" s="42"/>
      <c r="I31" s="140">
        <v>0.15</v>
      </c>
      <c r="J31" s="139">
        <f>ROUND(ROUND((SUM(BF86:BF233)), 2)*I31, 2)</f>
        <v>0</v>
      </c>
      <c r="K31" s="45"/>
    </row>
    <row r="32" spans="2:11" s="1" customFormat="1" ht="14.45" hidden="1" customHeight="1">
      <c r="B32" s="41"/>
      <c r="C32" s="42"/>
      <c r="D32" s="42"/>
      <c r="E32" s="49" t="s">
        <v>52</v>
      </c>
      <c r="F32" s="139">
        <f>ROUND(SUM(BG86:BG233), 2)</f>
        <v>0</v>
      </c>
      <c r="G32" s="42"/>
      <c r="H32" s="42"/>
      <c r="I32" s="140">
        <v>0.21</v>
      </c>
      <c r="J32" s="139">
        <v>0</v>
      </c>
      <c r="K32" s="45"/>
    </row>
    <row r="33" spans="2:11" s="1" customFormat="1" ht="14.45" hidden="1" customHeight="1">
      <c r="B33" s="41"/>
      <c r="C33" s="42"/>
      <c r="D33" s="42"/>
      <c r="E33" s="49" t="s">
        <v>53</v>
      </c>
      <c r="F33" s="139">
        <f>ROUND(SUM(BH86:BH233), 2)</f>
        <v>0</v>
      </c>
      <c r="G33" s="42"/>
      <c r="H33" s="42"/>
      <c r="I33" s="140">
        <v>0.15</v>
      </c>
      <c r="J33" s="139">
        <v>0</v>
      </c>
      <c r="K33" s="45"/>
    </row>
    <row r="34" spans="2:11" s="1" customFormat="1" ht="14.45" hidden="1" customHeight="1">
      <c r="B34" s="41"/>
      <c r="C34" s="42"/>
      <c r="D34" s="42"/>
      <c r="E34" s="49" t="s">
        <v>54</v>
      </c>
      <c r="F34" s="139">
        <f>ROUND(SUM(BI86:BI233), 2)</f>
        <v>0</v>
      </c>
      <c r="G34" s="42"/>
      <c r="H34" s="42"/>
      <c r="I34" s="140">
        <v>0</v>
      </c>
      <c r="J34" s="139">
        <v>0</v>
      </c>
      <c r="K34" s="45"/>
    </row>
    <row r="35" spans="2:11" s="1" customFormat="1" ht="6.95" customHeight="1">
      <c r="B35" s="41"/>
      <c r="C35" s="42"/>
      <c r="D35" s="42"/>
      <c r="E35" s="42"/>
      <c r="F35" s="42"/>
      <c r="G35" s="42"/>
      <c r="H35" s="42"/>
      <c r="I35" s="127"/>
      <c r="J35" s="42"/>
      <c r="K35" s="45"/>
    </row>
    <row r="36" spans="2:11" s="1" customFormat="1" ht="25.35" customHeight="1">
      <c r="B36" s="41"/>
      <c r="C36" s="141"/>
      <c r="D36" s="142" t="s">
        <v>55</v>
      </c>
      <c r="E36" s="79"/>
      <c r="F36" s="79"/>
      <c r="G36" s="143" t="s">
        <v>56</v>
      </c>
      <c r="H36" s="144" t="s">
        <v>57</v>
      </c>
      <c r="I36" s="145"/>
      <c r="J36" s="146">
        <f>SUM(J27:J34)</f>
        <v>0</v>
      </c>
      <c r="K36" s="147"/>
    </row>
    <row r="37" spans="2:11" s="1" customFormat="1" ht="14.45" customHeight="1">
      <c r="B37" s="56"/>
      <c r="C37" s="57"/>
      <c r="D37" s="57"/>
      <c r="E37" s="57"/>
      <c r="F37" s="57"/>
      <c r="G37" s="57"/>
      <c r="H37" s="57"/>
      <c r="I37" s="148"/>
      <c r="J37" s="57"/>
      <c r="K37" s="58"/>
    </row>
    <row r="41" spans="2:11" s="1" customFormat="1" ht="6.95" customHeight="1">
      <c r="B41" s="149"/>
      <c r="C41" s="150"/>
      <c r="D41" s="150"/>
      <c r="E41" s="150"/>
      <c r="F41" s="150"/>
      <c r="G41" s="150"/>
      <c r="H41" s="150"/>
      <c r="I41" s="151"/>
      <c r="J41" s="150"/>
      <c r="K41" s="152"/>
    </row>
    <row r="42" spans="2:11" s="1" customFormat="1" ht="36.950000000000003" customHeight="1">
      <c r="B42" s="41"/>
      <c r="C42" s="29" t="s">
        <v>118</v>
      </c>
      <c r="D42" s="42"/>
      <c r="E42" s="42"/>
      <c r="F42" s="42"/>
      <c r="G42" s="42"/>
      <c r="H42" s="42"/>
      <c r="I42" s="127"/>
      <c r="J42" s="42"/>
      <c r="K42" s="45"/>
    </row>
    <row r="43" spans="2:11" s="1" customFormat="1" ht="6.95" customHeight="1">
      <c r="B43" s="41"/>
      <c r="C43" s="42"/>
      <c r="D43" s="42"/>
      <c r="E43" s="42"/>
      <c r="F43" s="42"/>
      <c r="G43" s="42"/>
      <c r="H43" s="42"/>
      <c r="I43" s="127"/>
      <c r="J43" s="42"/>
      <c r="K43" s="45"/>
    </row>
    <row r="44" spans="2:11" s="1" customFormat="1" ht="14.45" customHeight="1">
      <c r="B44" s="41"/>
      <c r="C44" s="36" t="s">
        <v>18</v>
      </c>
      <c r="D44" s="42"/>
      <c r="E44" s="42"/>
      <c r="F44" s="42"/>
      <c r="G44" s="42"/>
      <c r="H44" s="42"/>
      <c r="I44" s="127"/>
      <c r="J44" s="42"/>
      <c r="K44" s="45"/>
    </row>
    <row r="45" spans="2:11" s="1" customFormat="1" ht="16.5" customHeight="1">
      <c r="B45" s="41"/>
      <c r="C45" s="42"/>
      <c r="D45" s="42"/>
      <c r="E45" s="313" t="str">
        <f>E7</f>
        <v>II/124 Hostišov Jiřetice Hranice Okresu</v>
      </c>
      <c r="F45" s="314"/>
      <c r="G45" s="314"/>
      <c r="H45" s="314"/>
      <c r="I45" s="127"/>
      <c r="J45" s="42"/>
      <c r="K45" s="45"/>
    </row>
    <row r="46" spans="2:11" s="1" customFormat="1" ht="14.45" customHeight="1">
      <c r="B46" s="41"/>
      <c r="C46" s="36" t="s">
        <v>116</v>
      </c>
      <c r="D46" s="42"/>
      <c r="E46" s="42"/>
      <c r="F46" s="42"/>
      <c r="G46" s="42"/>
      <c r="H46" s="42"/>
      <c r="I46" s="127"/>
      <c r="J46" s="42"/>
      <c r="K46" s="45"/>
    </row>
    <row r="47" spans="2:11" s="1" customFormat="1" ht="17.25" customHeight="1">
      <c r="B47" s="41"/>
      <c r="C47" s="42"/>
      <c r="D47" s="42"/>
      <c r="E47" s="315" t="str">
        <f>E9</f>
        <v>SO 198 - Propustky</v>
      </c>
      <c r="F47" s="316"/>
      <c r="G47" s="316"/>
      <c r="H47" s="316"/>
      <c r="I47" s="127"/>
      <c r="J47" s="42"/>
      <c r="K47" s="45"/>
    </row>
    <row r="48" spans="2:11" s="1" customFormat="1" ht="6.95" customHeight="1">
      <c r="B48" s="41"/>
      <c r="C48" s="42"/>
      <c r="D48" s="42"/>
      <c r="E48" s="42"/>
      <c r="F48" s="42"/>
      <c r="G48" s="42"/>
      <c r="H48" s="42"/>
      <c r="I48" s="127"/>
      <c r="J48" s="42"/>
      <c r="K48" s="45"/>
    </row>
    <row r="49" spans="2:47" s="1" customFormat="1" ht="18" customHeight="1">
      <c r="B49" s="41"/>
      <c r="C49" s="36" t="s">
        <v>24</v>
      </c>
      <c r="D49" s="42"/>
      <c r="E49" s="42"/>
      <c r="F49" s="34" t="str">
        <f>F12</f>
        <v>město Votice, městys Neustupov</v>
      </c>
      <c r="G49" s="42"/>
      <c r="H49" s="42"/>
      <c r="I49" s="128" t="s">
        <v>26</v>
      </c>
      <c r="J49" s="129" t="str">
        <f>IF(J12="","",J12)</f>
        <v>27.10.2017</v>
      </c>
      <c r="K49" s="45"/>
    </row>
    <row r="50" spans="2:47" s="1" customFormat="1" ht="6.95" customHeight="1">
      <c r="B50" s="41"/>
      <c r="C50" s="42"/>
      <c r="D50" s="42"/>
      <c r="E50" s="42"/>
      <c r="F50" s="42"/>
      <c r="G50" s="42"/>
      <c r="H50" s="42"/>
      <c r="I50" s="127"/>
      <c r="J50" s="42"/>
      <c r="K50" s="45"/>
    </row>
    <row r="51" spans="2:47" s="1" customFormat="1" ht="15">
      <c r="B51" s="41"/>
      <c r="C51" s="36" t="s">
        <v>30</v>
      </c>
      <c r="D51" s="42"/>
      <c r="E51" s="42"/>
      <c r="F51" s="34" t="str">
        <f>E15</f>
        <v>Středočeský kraj</v>
      </c>
      <c r="G51" s="42"/>
      <c r="H51" s="42"/>
      <c r="I51" s="128" t="s">
        <v>38</v>
      </c>
      <c r="J51" s="278" t="str">
        <f>E21</f>
        <v>METROPROJEKT Praha a.s.</v>
      </c>
      <c r="K51" s="45"/>
    </row>
    <row r="52" spans="2:47" s="1" customFormat="1" ht="14.45" customHeight="1">
      <c r="B52" s="41"/>
      <c r="C52" s="36" t="s">
        <v>36</v>
      </c>
      <c r="D52" s="42"/>
      <c r="E52" s="42"/>
      <c r="F52" s="34" t="str">
        <f>IF(E18="","",E18)</f>
        <v/>
      </c>
      <c r="G52" s="42"/>
      <c r="H52" s="42"/>
      <c r="I52" s="127"/>
      <c r="J52" s="317"/>
      <c r="K52" s="45"/>
    </row>
    <row r="53" spans="2:47" s="1" customFormat="1" ht="10.35" customHeight="1">
      <c r="B53" s="41"/>
      <c r="C53" s="42"/>
      <c r="D53" s="42"/>
      <c r="E53" s="42"/>
      <c r="F53" s="42"/>
      <c r="G53" s="42"/>
      <c r="H53" s="42"/>
      <c r="I53" s="127"/>
      <c r="J53" s="42"/>
      <c r="K53" s="45"/>
    </row>
    <row r="54" spans="2:47" s="1" customFormat="1" ht="29.25" customHeight="1">
      <c r="B54" s="41"/>
      <c r="C54" s="153" t="s">
        <v>119</v>
      </c>
      <c r="D54" s="141"/>
      <c r="E54" s="141"/>
      <c r="F54" s="141"/>
      <c r="G54" s="141"/>
      <c r="H54" s="141"/>
      <c r="I54" s="154"/>
      <c r="J54" s="155" t="s">
        <v>120</v>
      </c>
      <c r="K54" s="156"/>
    </row>
    <row r="55" spans="2:47" s="1" customFormat="1" ht="10.35" customHeight="1">
      <c r="B55" s="41"/>
      <c r="C55" s="42"/>
      <c r="D55" s="42"/>
      <c r="E55" s="42"/>
      <c r="F55" s="42"/>
      <c r="G55" s="42"/>
      <c r="H55" s="42"/>
      <c r="I55" s="127"/>
      <c r="J55" s="42"/>
      <c r="K55" s="45"/>
    </row>
    <row r="56" spans="2:47" s="1" customFormat="1" ht="29.25" customHeight="1">
      <c r="B56" s="41"/>
      <c r="C56" s="157" t="s">
        <v>121</v>
      </c>
      <c r="D56" s="42"/>
      <c r="E56" s="42"/>
      <c r="F56" s="42"/>
      <c r="G56" s="42"/>
      <c r="H56" s="42"/>
      <c r="I56" s="127"/>
      <c r="J56" s="137">
        <f>J86</f>
        <v>0</v>
      </c>
      <c r="K56" s="45"/>
      <c r="AU56" s="23" t="s">
        <v>122</v>
      </c>
    </row>
    <row r="57" spans="2:47" s="8" customFormat="1" ht="24.95" customHeight="1">
      <c r="B57" s="158"/>
      <c r="C57" s="159"/>
      <c r="D57" s="160" t="s">
        <v>123</v>
      </c>
      <c r="E57" s="161"/>
      <c r="F57" s="161"/>
      <c r="G57" s="161"/>
      <c r="H57" s="161"/>
      <c r="I57" s="162"/>
      <c r="J57" s="163">
        <f>J87</f>
        <v>0</v>
      </c>
      <c r="K57" s="164"/>
    </row>
    <row r="58" spans="2:47" s="9" customFormat="1" ht="19.899999999999999" customHeight="1">
      <c r="B58" s="165"/>
      <c r="C58" s="166"/>
      <c r="D58" s="167" t="s">
        <v>124</v>
      </c>
      <c r="E58" s="168"/>
      <c r="F58" s="168"/>
      <c r="G58" s="168"/>
      <c r="H58" s="168"/>
      <c r="I58" s="169"/>
      <c r="J58" s="170">
        <f>J88</f>
        <v>0</v>
      </c>
      <c r="K58" s="171"/>
    </row>
    <row r="59" spans="2:47" s="9" customFormat="1" ht="19.899999999999999" customHeight="1">
      <c r="B59" s="165"/>
      <c r="C59" s="166"/>
      <c r="D59" s="167" t="s">
        <v>125</v>
      </c>
      <c r="E59" s="168"/>
      <c r="F59" s="168"/>
      <c r="G59" s="168"/>
      <c r="H59" s="168"/>
      <c r="I59" s="169"/>
      <c r="J59" s="170">
        <f>J122</f>
        <v>0</v>
      </c>
      <c r="K59" s="171"/>
    </row>
    <row r="60" spans="2:47" s="9" customFormat="1" ht="19.899999999999999" customHeight="1">
      <c r="B60" s="165"/>
      <c r="C60" s="166"/>
      <c r="D60" s="167" t="s">
        <v>1061</v>
      </c>
      <c r="E60" s="168"/>
      <c r="F60" s="168"/>
      <c r="G60" s="168"/>
      <c r="H60" s="168"/>
      <c r="I60" s="169"/>
      <c r="J60" s="170">
        <f>J141</f>
        <v>0</v>
      </c>
      <c r="K60" s="171"/>
    </row>
    <row r="61" spans="2:47" s="9" customFormat="1" ht="19.899999999999999" customHeight="1">
      <c r="B61" s="165"/>
      <c r="C61" s="166"/>
      <c r="D61" s="167" t="s">
        <v>1062</v>
      </c>
      <c r="E61" s="168"/>
      <c r="F61" s="168"/>
      <c r="G61" s="168"/>
      <c r="H61" s="168"/>
      <c r="I61" s="169"/>
      <c r="J61" s="170">
        <f>J170</f>
        <v>0</v>
      </c>
      <c r="K61" s="171"/>
    </row>
    <row r="62" spans="2:47" s="9" customFormat="1" ht="19.899999999999999" customHeight="1">
      <c r="B62" s="165"/>
      <c r="C62" s="166"/>
      <c r="D62" s="167" t="s">
        <v>262</v>
      </c>
      <c r="E62" s="168"/>
      <c r="F62" s="168"/>
      <c r="G62" s="168"/>
      <c r="H62" s="168"/>
      <c r="I62" s="169"/>
      <c r="J62" s="170">
        <f>J196</f>
        <v>0</v>
      </c>
      <c r="K62" s="171"/>
    </row>
    <row r="63" spans="2:47" s="9" customFormat="1" ht="19.899999999999999" customHeight="1">
      <c r="B63" s="165"/>
      <c r="C63" s="166"/>
      <c r="D63" s="167" t="s">
        <v>126</v>
      </c>
      <c r="E63" s="168"/>
      <c r="F63" s="168"/>
      <c r="G63" s="168"/>
      <c r="H63" s="168"/>
      <c r="I63" s="169"/>
      <c r="J63" s="170">
        <f>J217</f>
        <v>0</v>
      </c>
      <c r="K63" s="171"/>
    </row>
    <row r="64" spans="2:47" s="9" customFormat="1" ht="19.899999999999999" customHeight="1">
      <c r="B64" s="165"/>
      <c r="C64" s="166"/>
      <c r="D64" s="167" t="s">
        <v>660</v>
      </c>
      <c r="E64" s="168"/>
      <c r="F64" s="168"/>
      <c r="G64" s="168"/>
      <c r="H64" s="168"/>
      <c r="I64" s="169"/>
      <c r="J64" s="170">
        <f>J226</f>
        <v>0</v>
      </c>
      <c r="K64" s="171"/>
    </row>
    <row r="65" spans="2:12" s="8" customFormat="1" ht="24.95" customHeight="1">
      <c r="B65" s="158"/>
      <c r="C65" s="159"/>
      <c r="D65" s="160" t="s">
        <v>263</v>
      </c>
      <c r="E65" s="161"/>
      <c r="F65" s="161"/>
      <c r="G65" s="161"/>
      <c r="H65" s="161"/>
      <c r="I65" s="162"/>
      <c r="J65" s="163">
        <f>J229</f>
        <v>0</v>
      </c>
      <c r="K65" s="164"/>
    </row>
    <row r="66" spans="2:12" s="9" customFormat="1" ht="19.899999999999999" customHeight="1">
      <c r="B66" s="165"/>
      <c r="C66" s="166"/>
      <c r="D66" s="167" t="s">
        <v>1063</v>
      </c>
      <c r="E66" s="168"/>
      <c r="F66" s="168"/>
      <c r="G66" s="168"/>
      <c r="H66" s="168"/>
      <c r="I66" s="169"/>
      <c r="J66" s="170">
        <f>J230</f>
        <v>0</v>
      </c>
      <c r="K66" s="171"/>
    </row>
    <row r="67" spans="2:12" s="1" customFormat="1" ht="21.75" customHeight="1">
      <c r="B67" s="41"/>
      <c r="C67" s="42"/>
      <c r="D67" s="42"/>
      <c r="E67" s="42"/>
      <c r="F67" s="42"/>
      <c r="G67" s="42"/>
      <c r="H67" s="42"/>
      <c r="I67" s="127"/>
      <c r="J67" s="42"/>
      <c r="K67" s="45"/>
    </row>
    <row r="68" spans="2:12" s="1" customFormat="1" ht="6.95" customHeight="1">
      <c r="B68" s="56"/>
      <c r="C68" s="57"/>
      <c r="D68" s="57"/>
      <c r="E68" s="57"/>
      <c r="F68" s="57"/>
      <c r="G68" s="57"/>
      <c r="H68" s="57"/>
      <c r="I68" s="148"/>
      <c r="J68" s="57"/>
      <c r="K68" s="58"/>
    </row>
    <row r="72" spans="2:12" s="1" customFormat="1" ht="6.95" customHeight="1">
      <c r="B72" s="59"/>
      <c r="C72" s="60"/>
      <c r="D72" s="60"/>
      <c r="E72" s="60"/>
      <c r="F72" s="60"/>
      <c r="G72" s="60"/>
      <c r="H72" s="60"/>
      <c r="I72" s="151"/>
      <c r="J72" s="60"/>
      <c r="K72" s="60"/>
      <c r="L72" s="61"/>
    </row>
    <row r="73" spans="2:12" s="1" customFormat="1" ht="36.950000000000003" customHeight="1">
      <c r="B73" s="41"/>
      <c r="C73" s="62" t="s">
        <v>127</v>
      </c>
      <c r="D73" s="63"/>
      <c r="E73" s="63"/>
      <c r="F73" s="63"/>
      <c r="G73" s="63"/>
      <c r="H73" s="63"/>
      <c r="I73" s="172"/>
      <c r="J73" s="63"/>
      <c r="K73" s="63"/>
      <c r="L73" s="61"/>
    </row>
    <row r="74" spans="2:12" s="1" customFormat="1" ht="6.95" customHeight="1">
      <c r="B74" s="41"/>
      <c r="C74" s="63"/>
      <c r="D74" s="63"/>
      <c r="E74" s="63"/>
      <c r="F74" s="63"/>
      <c r="G74" s="63"/>
      <c r="H74" s="63"/>
      <c r="I74" s="172"/>
      <c r="J74" s="63"/>
      <c r="K74" s="63"/>
      <c r="L74" s="61"/>
    </row>
    <row r="75" spans="2:12" s="1" customFormat="1" ht="14.45" customHeight="1">
      <c r="B75" s="41"/>
      <c r="C75" s="65" t="s">
        <v>18</v>
      </c>
      <c r="D75" s="63"/>
      <c r="E75" s="63"/>
      <c r="F75" s="63"/>
      <c r="G75" s="63"/>
      <c r="H75" s="63"/>
      <c r="I75" s="172"/>
      <c r="J75" s="63"/>
      <c r="K75" s="63"/>
      <c r="L75" s="61"/>
    </row>
    <row r="76" spans="2:12" s="1" customFormat="1" ht="16.5" customHeight="1">
      <c r="B76" s="41"/>
      <c r="C76" s="63"/>
      <c r="D76" s="63"/>
      <c r="E76" s="318" t="str">
        <f>E7</f>
        <v>II/124 Hostišov Jiřetice Hranice Okresu</v>
      </c>
      <c r="F76" s="319"/>
      <c r="G76" s="319"/>
      <c r="H76" s="319"/>
      <c r="I76" s="172"/>
      <c r="J76" s="63"/>
      <c r="K76" s="63"/>
      <c r="L76" s="61"/>
    </row>
    <row r="77" spans="2:12" s="1" customFormat="1" ht="14.45" customHeight="1">
      <c r="B77" s="41"/>
      <c r="C77" s="65" t="s">
        <v>116</v>
      </c>
      <c r="D77" s="63"/>
      <c r="E77" s="63"/>
      <c r="F77" s="63"/>
      <c r="G77" s="63"/>
      <c r="H77" s="63"/>
      <c r="I77" s="172"/>
      <c r="J77" s="63"/>
      <c r="K77" s="63"/>
      <c r="L77" s="61"/>
    </row>
    <row r="78" spans="2:12" s="1" customFormat="1" ht="17.25" customHeight="1">
      <c r="B78" s="41"/>
      <c r="C78" s="63"/>
      <c r="D78" s="63"/>
      <c r="E78" s="289" t="str">
        <f>E9</f>
        <v>SO 198 - Propustky</v>
      </c>
      <c r="F78" s="320"/>
      <c r="G78" s="320"/>
      <c r="H78" s="320"/>
      <c r="I78" s="172"/>
      <c r="J78" s="63"/>
      <c r="K78" s="63"/>
      <c r="L78" s="61"/>
    </row>
    <row r="79" spans="2:12" s="1" customFormat="1" ht="6.95" customHeight="1">
      <c r="B79" s="41"/>
      <c r="C79" s="63"/>
      <c r="D79" s="63"/>
      <c r="E79" s="63"/>
      <c r="F79" s="63"/>
      <c r="G79" s="63"/>
      <c r="H79" s="63"/>
      <c r="I79" s="172"/>
      <c r="J79" s="63"/>
      <c r="K79" s="63"/>
      <c r="L79" s="61"/>
    </row>
    <row r="80" spans="2:12" s="1" customFormat="1" ht="18" customHeight="1">
      <c r="B80" s="41"/>
      <c r="C80" s="65" t="s">
        <v>24</v>
      </c>
      <c r="D80" s="63"/>
      <c r="E80" s="63"/>
      <c r="F80" s="173" t="str">
        <f>F12</f>
        <v>město Votice, městys Neustupov</v>
      </c>
      <c r="G80" s="63"/>
      <c r="H80" s="63"/>
      <c r="I80" s="174" t="s">
        <v>26</v>
      </c>
      <c r="J80" s="73" t="str">
        <f>IF(J12="","",J12)</f>
        <v>27.10.2017</v>
      </c>
      <c r="K80" s="63"/>
      <c r="L80" s="61"/>
    </row>
    <row r="81" spans="2:65" s="1" customFormat="1" ht="6.95" customHeight="1">
      <c r="B81" s="41"/>
      <c r="C81" s="63"/>
      <c r="D81" s="63"/>
      <c r="E81" s="63"/>
      <c r="F81" s="63"/>
      <c r="G81" s="63"/>
      <c r="H81" s="63"/>
      <c r="I81" s="172"/>
      <c r="J81" s="63"/>
      <c r="K81" s="63"/>
      <c r="L81" s="61"/>
    </row>
    <row r="82" spans="2:65" s="1" customFormat="1" ht="15">
      <c r="B82" s="41"/>
      <c r="C82" s="65" t="s">
        <v>30</v>
      </c>
      <c r="D82" s="63"/>
      <c r="E82" s="63"/>
      <c r="F82" s="173" t="str">
        <f>E15</f>
        <v>Středočeský kraj</v>
      </c>
      <c r="G82" s="63"/>
      <c r="H82" s="63"/>
      <c r="I82" s="174" t="s">
        <v>38</v>
      </c>
      <c r="J82" s="173" t="str">
        <f>E21</f>
        <v>METROPROJEKT Praha a.s.</v>
      </c>
      <c r="K82" s="63"/>
      <c r="L82" s="61"/>
    </row>
    <row r="83" spans="2:65" s="1" customFormat="1" ht="14.45" customHeight="1">
      <c r="B83" s="41"/>
      <c r="C83" s="65" t="s">
        <v>36</v>
      </c>
      <c r="D83" s="63"/>
      <c r="E83" s="63"/>
      <c r="F83" s="173" t="str">
        <f>IF(E18="","",E18)</f>
        <v/>
      </c>
      <c r="G83" s="63"/>
      <c r="H83" s="63"/>
      <c r="I83" s="172"/>
      <c r="J83" s="63"/>
      <c r="K83" s="63"/>
      <c r="L83" s="61"/>
    </row>
    <row r="84" spans="2:65" s="1" customFormat="1" ht="10.35" customHeight="1">
      <c r="B84" s="41"/>
      <c r="C84" s="63"/>
      <c r="D84" s="63"/>
      <c r="E84" s="63"/>
      <c r="F84" s="63"/>
      <c r="G84" s="63"/>
      <c r="H84" s="63"/>
      <c r="I84" s="172"/>
      <c r="J84" s="63"/>
      <c r="K84" s="63"/>
      <c r="L84" s="61"/>
    </row>
    <row r="85" spans="2:65" s="10" customFormat="1" ht="29.25" customHeight="1">
      <c r="B85" s="175"/>
      <c r="C85" s="176" t="s">
        <v>128</v>
      </c>
      <c r="D85" s="177" t="s">
        <v>64</v>
      </c>
      <c r="E85" s="177" t="s">
        <v>60</v>
      </c>
      <c r="F85" s="177" t="s">
        <v>129</v>
      </c>
      <c r="G85" s="177" t="s">
        <v>130</v>
      </c>
      <c r="H85" s="177" t="s">
        <v>131</v>
      </c>
      <c r="I85" s="178" t="s">
        <v>132</v>
      </c>
      <c r="J85" s="177" t="s">
        <v>120</v>
      </c>
      <c r="K85" s="179" t="s">
        <v>133</v>
      </c>
      <c r="L85" s="180"/>
      <c r="M85" s="81" t="s">
        <v>134</v>
      </c>
      <c r="N85" s="82" t="s">
        <v>49</v>
      </c>
      <c r="O85" s="82" t="s">
        <v>135</v>
      </c>
      <c r="P85" s="82" t="s">
        <v>136</v>
      </c>
      <c r="Q85" s="82" t="s">
        <v>137</v>
      </c>
      <c r="R85" s="82" t="s">
        <v>138</v>
      </c>
      <c r="S85" s="82" t="s">
        <v>139</v>
      </c>
      <c r="T85" s="83" t="s">
        <v>140</v>
      </c>
    </row>
    <row r="86" spans="2:65" s="1" customFormat="1" ht="29.25" customHeight="1">
      <c r="B86" s="41"/>
      <c r="C86" s="87" t="s">
        <v>121</v>
      </c>
      <c r="D86" s="63"/>
      <c r="E86" s="63"/>
      <c r="F86" s="63"/>
      <c r="G86" s="63"/>
      <c r="H86" s="63"/>
      <c r="I86" s="172"/>
      <c r="J86" s="181">
        <f>BK86</f>
        <v>0</v>
      </c>
      <c r="K86" s="63"/>
      <c r="L86" s="61"/>
      <c r="M86" s="84"/>
      <c r="N86" s="85"/>
      <c r="O86" s="85"/>
      <c r="P86" s="182">
        <f>P87+P229</f>
        <v>0</v>
      </c>
      <c r="Q86" s="85"/>
      <c r="R86" s="182">
        <f>R87+R229</f>
        <v>2274.9934691999997</v>
      </c>
      <c r="S86" s="85"/>
      <c r="T86" s="183">
        <f>T87+T229</f>
        <v>589.21800000000007</v>
      </c>
      <c r="AT86" s="23" t="s">
        <v>79</v>
      </c>
      <c r="AU86" s="23" t="s">
        <v>122</v>
      </c>
      <c r="BK86" s="184">
        <f>BK87+BK229</f>
        <v>0</v>
      </c>
    </row>
    <row r="87" spans="2:65" s="11" customFormat="1" ht="37.35" customHeight="1">
      <c r="B87" s="185"/>
      <c r="C87" s="186"/>
      <c r="D87" s="187" t="s">
        <v>79</v>
      </c>
      <c r="E87" s="188" t="s">
        <v>141</v>
      </c>
      <c r="F87" s="188" t="s">
        <v>142</v>
      </c>
      <c r="G87" s="186"/>
      <c r="H87" s="186"/>
      <c r="I87" s="189"/>
      <c r="J87" s="190">
        <f>BK87</f>
        <v>0</v>
      </c>
      <c r="K87" s="186"/>
      <c r="L87" s="191"/>
      <c r="M87" s="192"/>
      <c r="N87" s="193"/>
      <c r="O87" s="193"/>
      <c r="P87" s="194">
        <f>P88+P122+P141+P170+P196+P217+P226</f>
        <v>0</v>
      </c>
      <c r="Q87" s="193"/>
      <c r="R87" s="194">
        <f>R88+R122+R141+R170+R196+R217+R226</f>
        <v>2274.7712185999999</v>
      </c>
      <c r="S87" s="193"/>
      <c r="T87" s="195">
        <f>T88+T122+T141+T170+T196+T217+T226</f>
        <v>589.21800000000007</v>
      </c>
      <c r="AR87" s="196" t="s">
        <v>88</v>
      </c>
      <c r="AT87" s="197" t="s">
        <v>79</v>
      </c>
      <c r="AU87" s="197" t="s">
        <v>80</v>
      </c>
      <c r="AY87" s="196" t="s">
        <v>143</v>
      </c>
      <c r="BK87" s="198">
        <f>BK88+BK122+BK141+BK170+BK196+BK217+BK226</f>
        <v>0</v>
      </c>
    </row>
    <row r="88" spans="2:65" s="11" customFormat="1" ht="19.899999999999999" customHeight="1">
      <c r="B88" s="185"/>
      <c r="C88" s="186"/>
      <c r="D88" s="187" t="s">
        <v>79</v>
      </c>
      <c r="E88" s="199" t="s">
        <v>88</v>
      </c>
      <c r="F88" s="199" t="s">
        <v>144</v>
      </c>
      <c r="G88" s="186"/>
      <c r="H88" s="186"/>
      <c r="I88" s="189"/>
      <c r="J88" s="200">
        <f>BK88</f>
        <v>0</v>
      </c>
      <c r="K88" s="186"/>
      <c r="L88" s="191"/>
      <c r="M88" s="192"/>
      <c r="N88" s="193"/>
      <c r="O88" s="193"/>
      <c r="P88" s="194">
        <f>SUM(P89:P121)</f>
        <v>0</v>
      </c>
      <c r="Q88" s="193"/>
      <c r="R88" s="194">
        <f>SUM(R89:R121)</f>
        <v>1875.8985</v>
      </c>
      <c r="S88" s="193"/>
      <c r="T88" s="195">
        <f>SUM(T89:T121)</f>
        <v>0</v>
      </c>
      <c r="AR88" s="196" t="s">
        <v>88</v>
      </c>
      <c r="AT88" s="197" t="s">
        <v>79</v>
      </c>
      <c r="AU88" s="197" t="s">
        <v>88</v>
      </c>
      <c r="AY88" s="196" t="s">
        <v>143</v>
      </c>
      <c r="BK88" s="198">
        <f>SUM(BK89:BK121)</f>
        <v>0</v>
      </c>
    </row>
    <row r="89" spans="2:65" s="1" customFormat="1" ht="16.5" customHeight="1">
      <c r="B89" s="41"/>
      <c r="C89" s="201" t="s">
        <v>88</v>
      </c>
      <c r="D89" s="201" t="s">
        <v>145</v>
      </c>
      <c r="E89" s="202" t="s">
        <v>1064</v>
      </c>
      <c r="F89" s="203" t="s">
        <v>1065</v>
      </c>
      <c r="G89" s="204" t="s">
        <v>522</v>
      </c>
      <c r="H89" s="205">
        <v>50</v>
      </c>
      <c r="I89" s="206"/>
      <c r="J89" s="207">
        <f>ROUND(I89*H89,2)</f>
        <v>0</v>
      </c>
      <c r="K89" s="203" t="s">
        <v>149</v>
      </c>
      <c r="L89" s="61"/>
      <c r="M89" s="208" t="s">
        <v>78</v>
      </c>
      <c r="N89" s="209" t="s">
        <v>50</v>
      </c>
      <c r="O89" s="42"/>
      <c r="P89" s="210">
        <f>O89*H89</f>
        <v>0</v>
      </c>
      <c r="Q89" s="210">
        <v>1.797E-2</v>
      </c>
      <c r="R89" s="210">
        <f>Q89*H89</f>
        <v>0.89849999999999997</v>
      </c>
      <c r="S89" s="210">
        <v>0</v>
      </c>
      <c r="T89" s="211">
        <f>S89*H89</f>
        <v>0</v>
      </c>
      <c r="AR89" s="23" t="s">
        <v>150</v>
      </c>
      <c r="AT89" s="23" t="s">
        <v>145</v>
      </c>
      <c r="AU89" s="23" t="s">
        <v>90</v>
      </c>
      <c r="AY89" s="23" t="s">
        <v>143</v>
      </c>
      <c r="BE89" s="212">
        <f>IF(N89="základní",J89,0)</f>
        <v>0</v>
      </c>
      <c r="BF89" s="212">
        <f>IF(N89="snížená",J89,0)</f>
        <v>0</v>
      </c>
      <c r="BG89" s="212">
        <f>IF(N89="zákl. přenesená",J89,0)</f>
        <v>0</v>
      </c>
      <c r="BH89" s="212">
        <f>IF(N89="sníž. přenesená",J89,0)</f>
        <v>0</v>
      </c>
      <c r="BI89" s="212">
        <f>IF(N89="nulová",J89,0)</f>
        <v>0</v>
      </c>
      <c r="BJ89" s="23" t="s">
        <v>88</v>
      </c>
      <c r="BK89" s="212">
        <f>ROUND(I89*H89,2)</f>
        <v>0</v>
      </c>
      <c r="BL89" s="23" t="s">
        <v>150</v>
      </c>
      <c r="BM89" s="23" t="s">
        <v>1066</v>
      </c>
    </row>
    <row r="90" spans="2:65" s="1" customFormat="1" ht="148.5">
      <c r="B90" s="41"/>
      <c r="C90" s="63"/>
      <c r="D90" s="213" t="s">
        <v>152</v>
      </c>
      <c r="E90" s="63"/>
      <c r="F90" s="214" t="s">
        <v>1067</v>
      </c>
      <c r="G90" s="63"/>
      <c r="H90" s="63"/>
      <c r="I90" s="172"/>
      <c r="J90" s="63"/>
      <c r="K90" s="63"/>
      <c r="L90" s="61"/>
      <c r="M90" s="215"/>
      <c r="N90" s="42"/>
      <c r="O90" s="42"/>
      <c r="P90" s="42"/>
      <c r="Q90" s="42"/>
      <c r="R90" s="42"/>
      <c r="S90" s="42"/>
      <c r="T90" s="78"/>
      <c r="AT90" s="23" t="s">
        <v>152</v>
      </c>
      <c r="AU90" s="23" t="s">
        <v>90</v>
      </c>
    </row>
    <row r="91" spans="2:65" s="1" customFormat="1" ht="25.5" customHeight="1">
      <c r="B91" s="41"/>
      <c r="C91" s="201" t="s">
        <v>90</v>
      </c>
      <c r="D91" s="201" t="s">
        <v>145</v>
      </c>
      <c r="E91" s="202" t="s">
        <v>1068</v>
      </c>
      <c r="F91" s="203" t="s">
        <v>1069</v>
      </c>
      <c r="G91" s="204" t="s">
        <v>1070</v>
      </c>
      <c r="H91" s="205">
        <v>300</v>
      </c>
      <c r="I91" s="206"/>
      <c r="J91" s="207">
        <f>ROUND(I91*H91,2)</f>
        <v>0</v>
      </c>
      <c r="K91" s="203" t="s">
        <v>149</v>
      </c>
      <c r="L91" s="61"/>
      <c r="M91" s="208" t="s">
        <v>78</v>
      </c>
      <c r="N91" s="209" t="s">
        <v>50</v>
      </c>
      <c r="O91" s="42"/>
      <c r="P91" s="210">
        <f>O91*H91</f>
        <v>0</v>
      </c>
      <c r="Q91" s="210">
        <v>0</v>
      </c>
      <c r="R91" s="210">
        <f>Q91*H91</f>
        <v>0</v>
      </c>
      <c r="S91" s="210">
        <v>0</v>
      </c>
      <c r="T91" s="211">
        <f>S91*H91</f>
        <v>0</v>
      </c>
      <c r="AR91" s="23" t="s">
        <v>150</v>
      </c>
      <c r="AT91" s="23" t="s">
        <v>145</v>
      </c>
      <c r="AU91" s="23" t="s">
        <v>90</v>
      </c>
      <c r="AY91" s="23" t="s">
        <v>143</v>
      </c>
      <c r="BE91" s="212">
        <f>IF(N91="základní",J91,0)</f>
        <v>0</v>
      </c>
      <c r="BF91" s="212">
        <f>IF(N91="snížená",J91,0)</f>
        <v>0</v>
      </c>
      <c r="BG91" s="212">
        <f>IF(N91="zákl. přenesená",J91,0)</f>
        <v>0</v>
      </c>
      <c r="BH91" s="212">
        <f>IF(N91="sníž. přenesená",J91,0)</f>
        <v>0</v>
      </c>
      <c r="BI91" s="212">
        <f>IF(N91="nulová",J91,0)</f>
        <v>0</v>
      </c>
      <c r="BJ91" s="23" t="s">
        <v>88</v>
      </c>
      <c r="BK91" s="212">
        <f>ROUND(I91*H91,2)</f>
        <v>0</v>
      </c>
      <c r="BL91" s="23" t="s">
        <v>150</v>
      </c>
      <c r="BM91" s="23" t="s">
        <v>1071</v>
      </c>
    </row>
    <row r="92" spans="2:65" s="1" customFormat="1" ht="256.5">
      <c r="B92" s="41"/>
      <c r="C92" s="63"/>
      <c r="D92" s="213" t="s">
        <v>152</v>
      </c>
      <c r="E92" s="63"/>
      <c r="F92" s="214" t="s">
        <v>1072</v>
      </c>
      <c r="G92" s="63"/>
      <c r="H92" s="63"/>
      <c r="I92" s="172"/>
      <c r="J92" s="63"/>
      <c r="K92" s="63"/>
      <c r="L92" s="61"/>
      <c r="M92" s="215"/>
      <c r="N92" s="42"/>
      <c r="O92" s="42"/>
      <c r="P92" s="42"/>
      <c r="Q92" s="42"/>
      <c r="R92" s="42"/>
      <c r="S92" s="42"/>
      <c r="T92" s="78"/>
      <c r="AT92" s="23" t="s">
        <v>152</v>
      </c>
      <c r="AU92" s="23" t="s">
        <v>90</v>
      </c>
    </row>
    <row r="93" spans="2:65" s="1" customFormat="1" ht="25.5" customHeight="1">
      <c r="B93" s="41"/>
      <c r="C93" s="201" t="s">
        <v>159</v>
      </c>
      <c r="D93" s="201" t="s">
        <v>145</v>
      </c>
      <c r="E93" s="202" t="s">
        <v>661</v>
      </c>
      <c r="F93" s="203" t="s">
        <v>662</v>
      </c>
      <c r="G93" s="204" t="s">
        <v>162</v>
      </c>
      <c r="H93" s="205">
        <v>2690</v>
      </c>
      <c r="I93" s="206"/>
      <c r="J93" s="207">
        <f>ROUND(I93*H93,2)</f>
        <v>0</v>
      </c>
      <c r="K93" s="203" t="s">
        <v>149</v>
      </c>
      <c r="L93" s="61"/>
      <c r="M93" s="208" t="s">
        <v>78</v>
      </c>
      <c r="N93" s="209" t="s">
        <v>50</v>
      </c>
      <c r="O93" s="42"/>
      <c r="P93" s="210">
        <f>O93*H93</f>
        <v>0</v>
      </c>
      <c r="Q93" s="210">
        <v>0</v>
      </c>
      <c r="R93" s="210">
        <f>Q93*H93</f>
        <v>0</v>
      </c>
      <c r="S93" s="210">
        <v>0</v>
      </c>
      <c r="T93" s="211">
        <f>S93*H93</f>
        <v>0</v>
      </c>
      <c r="AR93" s="23" t="s">
        <v>150</v>
      </c>
      <c r="AT93" s="23" t="s">
        <v>145</v>
      </c>
      <c r="AU93" s="23" t="s">
        <v>90</v>
      </c>
      <c r="AY93" s="23" t="s">
        <v>143</v>
      </c>
      <c r="BE93" s="212">
        <f>IF(N93="základní",J93,0)</f>
        <v>0</v>
      </c>
      <c r="BF93" s="212">
        <f>IF(N93="snížená",J93,0)</f>
        <v>0</v>
      </c>
      <c r="BG93" s="212">
        <f>IF(N93="zákl. přenesená",J93,0)</f>
        <v>0</v>
      </c>
      <c r="BH93" s="212">
        <f>IF(N93="sníž. přenesená",J93,0)</f>
        <v>0</v>
      </c>
      <c r="BI93" s="212">
        <f>IF(N93="nulová",J93,0)</f>
        <v>0</v>
      </c>
      <c r="BJ93" s="23" t="s">
        <v>88</v>
      </c>
      <c r="BK93" s="212">
        <f>ROUND(I93*H93,2)</f>
        <v>0</v>
      </c>
      <c r="BL93" s="23" t="s">
        <v>150</v>
      </c>
      <c r="BM93" s="23" t="s">
        <v>1073</v>
      </c>
    </row>
    <row r="94" spans="2:65" s="1" customFormat="1" ht="202.5">
      <c r="B94" s="41"/>
      <c r="C94" s="63"/>
      <c r="D94" s="213" t="s">
        <v>152</v>
      </c>
      <c r="E94" s="63"/>
      <c r="F94" s="214" t="s">
        <v>664</v>
      </c>
      <c r="G94" s="63"/>
      <c r="H94" s="63"/>
      <c r="I94" s="172"/>
      <c r="J94" s="63"/>
      <c r="K94" s="63"/>
      <c r="L94" s="61"/>
      <c r="M94" s="215"/>
      <c r="N94" s="42"/>
      <c r="O94" s="42"/>
      <c r="P94" s="42"/>
      <c r="Q94" s="42"/>
      <c r="R94" s="42"/>
      <c r="S94" s="42"/>
      <c r="T94" s="78"/>
      <c r="AT94" s="23" t="s">
        <v>152</v>
      </c>
      <c r="AU94" s="23" t="s">
        <v>90</v>
      </c>
    </row>
    <row r="95" spans="2:65" s="13" customFormat="1" ht="13.5">
      <c r="B95" s="230"/>
      <c r="C95" s="231"/>
      <c r="D95" s="213" t="s">
        <v>154</v>
      </c>
      <c r="E95" s="232" t="s">
        <v>78</v>
      </c>
      <c r="F95" s="233" t="s">
        <v>1074</v>
      </c>
      <c r="G95" s="231"/>
      <c r="H95" s="232" t="s">
        <v>78</v>
      </c>
      <c r="I95" s="234"/>
      <c r="J95" s="231"/>
      <c r="K95" s="231"/>
      <c r="L95" s="235"/>
      <c r="M95" s="236"/>
      <c r="N95" s="237"/>
      <c r="O95" s="237"/>
      <c r="P95" s="237"/>
      <c r="Q95" s="237"/>
      <c r="R95" s="237"/>
      <c r="S95" s="237"/>
      <c r="T95" s="238"/>
      <c r="AT95" s="239" t="s">
        <v>154</v>
      </c>
      <c r="AU95" s="239" t="s">
        <v>90</v>
      </c>
      <c r="AV95" s="13" t="s">
        <v>88</v>
      </c>
      <c r="AW95" s="13" t="s">
        <v>42</v>
      </c>
      <c r="AX95" s="13" t="s">
        <v>80</v>
      </c>
      <c r="AY95" s="239" t="s">
        <v>143</v>
      </c>
    </row>
    <row r="96" spans="2:65" s="12" customFormat="1" ht="13.5">
      <c r="B96" s="216"/>
      <c r="C96" s="217"/>
      <c r="D96" s="213" t="s">
        <v>154</v>
      </c>
      <c r="E96" s="218" t="s">
        <v>78</v>
      </c>
      <c r="F96" s="219" t="s">
        <v>1075</v>
      </c>
      <c r="G96" s="217"/>
      <c r="H96" s="220">
        <v>2690</v>
      </c>
      <c r="I96" s="221"/>
      <c r="J96" s="217"/>
      <c r="K96" s="217"/>
      <c r="L96" s="222"/>
      <c r="M96" s="223"/>
      <c r="N96" s="224"/>
      <c r="O96" s="224"/>
      <c r="P96" s="224"/>
      <c r="Q96" s="224"/>
      <c r="R96" s="224"/>
      <c r="S96" s="224"/>
      <c r="T96" s="225"/>
      <c r="AT96" s="226" t="s">
        <v>154</v>
      </c>
      <c r="AU96" s="226" t="s">
        <v>90</v>
      </c>
      <c r="AV96" s="12" t="s">
        <v>90</v>
      </c>
      <c r="AW96" s="12" t="s">
        <v>42</v>
      </c>
      <c r="AX96" s="12" t="s">
        <v>88</v>
      </c>
      <c r="AY96" s="226" t="s">
        <v>143</v>
      </c>
    </row>
    <row r="97" spans="2:65" s="1" customFormat="1" ht="25.5" customHeight="1">
      <c r="B97" s="41"/>
      <c r="C97" s="201" t="s">
        <v>150</v>
      </c>
      <c r="D97" s="201" t="s">
        <v>145</v>
      </c>
      <c r="E97" s="202" t="s">
        <v>666</v>
      </c>
      <c r="F97" s="203" t="s">
        <v>667</v>
      </c>
      <c r="G97" s="204" t="s">
        <v>162</v>
      </c>
      <c r="H97" s="205">
        <v>807</v>
      </c>
      <c r="I97" s="206"/>
      <c r="J97" s="207">
        <f>ROUND(I97*H97,2)</f>
        <v>0</v>
      </c>
      <c r="K97" s="203" t="s">
        <v>149</v>
      </c>
      <c r="L97" s="61"/>
      <c r="M97" s="208" t="s">
        <v>78</v>
      </c>
      <c r="N97" s="209" t="s">
        <v>50</v>
      </c>
      <c r="O97" s="42"/>
      <c r="P97" s="210">
        <f>O97*H97</f>
        <v>0</v>
      </c>
      <c r="Q97" s="210">
        <v>0</v>
      </c>
      <c r="R97" s="210">
        <f>Q97*H97</f>
        <v>0</v>
      </c>
      <c r="S97" s="210">
        <v>0</v>
      </c>
      <c r="T97" s="211">
        <f>S97*H97</f>
        <v>0</v>
      </c>
      <c r="AR97" s="23" t="s">
        <v>150</v>
      </c>
      <c r="AT97" s="23" t="s">
        <v>145</v>
      </c>
      <c r="AU97" s="23" t="s">
        <v>90</v>
      </c>
      <c r="AY97" s="23" t="s">
        <v>143</v>
      </c>
      <c r="BE97" s="212">
        <f>IF(N97="základní",J97,0)</f>
        <v>0</v>
      </c>
      <c r="BF97" s="212">
        <f>IF(N97="snížená",J97,0)</f>
        <v>0</v>
      </c>
      <c r="BG97" s="212">
        <f>IF(N97="zákl. přenesená",J97,0)</f>
        <v>0</v>
      </c>
      <c r="BH97" s="212">
        <f>IF(N97="sníž. přenesená",J97,0)</f>
        <v>0</v>
      </c>
      <c r="BI97" s="212">
        <f>IF(N97="nulová",J97,0)</f>
        <v>0</v>
      </c>
      <c r="BJ97" s="23" t="s">
        <v>88</v>
      </c>
      <c r="BK97" s="212">
        <f>ROUND(I97*H97,2)</f>
        <v>0</v>
      </c>
      <c r="BL97" s="23" t="s">
        <v>150</v>
      </c>
      <c r="BM97" s="23" t="s">
        <v>1076</v>
      </c>
    </row>
    <row r="98" spans="2:65" s="1" customFormat="1" ht="202.5">
      <c r="B98" s="41"/>
      <c r="C98" s="63"/>
      <c r="D98" s="213" t="s">
        <v>152</v>
      </c>
      <c r="E98" s="63"/>
      <c r="F98" s="214" t="s">
        <v>664</v>
      </c>
      <c r="G98" s="63"/>
      <c r="H98" s="63"/>
      <c r="I98" s="172"/>
      <c r="J98" s="63"/>
      <c r="K98" s="63"/>
      <c r="L98" s="61"/>
      <c r="M98" s="215"/>
      <c r="N98" s="42"/>
      <c r="O98" s="42"/>
      <c r="P98" s="42"/>
      <c r="Q98" s="42"/>
      <c r="R98" s="42"/>
      <c r="S98" s="42"/>
      <c r="T98" s="78"/>
      <c r="AT98" s="23" t="s">
        <v>152</v>
      </c>
      <c r="AU98" s="23" t="s">
        <v>90</v>
      </c>
    </row>
    <row r="99" spans="2:65" s="12" customFormat="1" ht="13.5">
      <c r="B99" s="216"/>
      <c r="C99" s="217"/>
      <c r="D99" s="213" t="s">
        <v>154</v>
      </c>
      <c r="E99" s="218" t="s">
        <v>78</v>
      </c>
      <c r="F99" s="219" t="s">
        <v>1077</v>
      </c>
      <c r="G99" s="217"/>
      <c r="H99" s="220">
        <v>807</v>
      </c>
      <c r="I99" s="221"/>
      <c r="J99" s="217"/>
      <c r="K99" s="217"/>
      <c r="L99" s="222"/>
      <c r="M99" s="223"/>
      <c r="N99" s="224"/>
      <c r="O99" s="224"/>
      <c r="P99" s="224"/>
      <c r="Q99" s="224"/>
      <c r="R99" s="224"/>
      <c r="S99" s="224"/>
      <c r="T99" s="225"/>
      <c r="AT99" s="226" t="s">
        <v>154</v>
      </c>
      <c r="AU99" s="226" t="s">
        <v>90</v>
      </c>
      <c r="AV99" s="12" t="s">
        <v>90</v>
      </c>
      <c r="AW99" s="12" t="s">
        <v>42</v>
      </c>
      <c r="AX99" s="12" t="s">
        <v>88</v>
      </c>
      <c r="AY99" s="226" t="s">
        <v>143</v>
      </c>
    </row>
    <row r="100" spans="2:65" s="1" customFormat="1" ht="38.25" customHeight="1">
      <c r="B100" s="41"/>
      <c r="C100" s="201" t="s">
        <v>173</v>
      </c>
      <c r="D100" s="201" t="s">
        <v>145</v>
      </c>
      <c r="E100" s="202" t="s">
        <v>1078</v>
      </c>
      <c r="F100" s="203" t="s">
        <v>1079</v>
      </c>
      <c r="G100" s="204" t="s">
        <v>162</v>
      </c>
      <c r="H100" s="205">
        <v>937.5</v>
      </c>
      <c r="I100" s="206"/>
      <c r="J100" s="207">
        <f>ROUND(I100*H100,2)</f>
        <v>0</v>
      </c>
      <c r="K100" s="203" t="s">
        <v>149</v>
      </c>
      <c r="L100" s="61"/>
      <c r="M100" s="208" t="s">
        <v>78</v>
      </c>
      <c r="N100" s="209" t="s">
        <v>50</v>
      </c>
      <c r="O100" s="42"/>
      <c r="P100" s="210">
        <f>O100*H100</f>
        <v>0</v>
      </c>
      <c r="Q100" s="210">
        <v>0</v>
      </c>
      <c r="R100" s="210">
        <f>Q100*H100</f>
        <v>0</v>
      </c>
      <c r="S100" s="210">
        <v>0</v>
      </c>
      <c r="T100" s="211">
        <f>S100*H100</f>
        <v>0</v>
      </c>
      <c r="AR100" s="23" t="s">
        <v>150</v>
      </c>
      <c r="AT100" s="23" t="s">
        <v>145</v>
      </c>
      <c r="AU100" s="23" t="s">
        <v>90</v>
      </c>
      <c r="AY100" s="23" t="s">
        <v>143</v>
      </c>
      <c r="BE100" s="212">
        <f>IF(N100="základní",J100,0)</f>
        <v>0</v>
      </c>
      <c r="BF100" s="212">
        <f>IF(N100="snížená",J100,0)</f>
        <v>0</v>
      </c>
      <c r="BG100" s="212">
        <f>IF(N100="zákl. přenesená",J100,0)</f>
        <v>0</v>
      </c>
      <c r="BH100" s="212">
        <f>IF(N100="sníž. přenesená",J100,0)</f>
        <v>0</v>
      </c>
      <c r="BI100" s="212">
        <f>IF(N100="nulová",J100,0)</f>
        <v>0</v>
      </c>
      <c r="BJ100" s="23" t="s">
        <v>88</v>
      </c>
      <c r="BK100" s="212">
        <f>ROUND(I100*H100,2)</f>
        <v>0</v>
      </c>
      <c r="BL100" s="23" t="s">
        <v>150</v>
      </c>
      <c r="BM100" s="23" t="s">
        <v>1080</v>
      </c>
    </row>
    <row r="101" spans="2:65" s="1" customFormat="1" ht="189">
      <c r="B101" s="41"/>
      <c r="C101" s="63"/>
      <c r="D101" s="213" t="s">
        <v>152</v>
      </c>
      <c r="E101" s="63"/>
      <c r="F101" s="214" t="s">
        <v>171</v>
      </c>
      <c r="G101" s="63"/>
      <c r="H101" s="63"/>
      <c r="I101" s="172"/>
      <c r="J101" s="63"/>
      <c r="K101" s="63"/>
      <c r="L101" s="61"/>
      <c r="M101" s="215"/>
      <c r="N101" s="42"/>
      <c r="O101" s="42"/>
      <c r="P101" s="42"/>
      <c r="Q101" s="42"/>
      <c r="R101" s="42"/>
      <c r="S101" s="42"/>
      <c r="T101" s="78"/>
      <c r="AT101" s="23" t="s">
        <v>152</v>
      </c>
      <c r="AU101" s="23" t="s">
        <v>90</v>
      </c>
    </row>
    <row r="102" spans="2:65" s="13" customFormat="1" ht="13.5">
      <c r="B102" s="230"/>
      <c r="C102" s="231"/>
      <c r="D102" s="213" t="s">
        <v>154</v>
      </c>
      <c r="E102" s="232" t="s">
        <v>78</v>
      </c>
      <c r="F102" s="233" t="s">
        <v>1081</v>
      </c>
      <c r="G102" s="231"/>
      <c r="H102" s="232" t="s">
        <v>78</v>
      </c>
      <c r="I102" s="234"/>
      <c r="J102" s="231"/>
      <c r="K102" s="231"/>
      <c r="L102" s="235"/>
      <c r="M102" s="236"/>
      <c r="N102" s="237"/>
      <c r="O102" s="237"/>
      <c r="P102" s="237"/>
      <c r="Q102" s="237"/>
      <c r="R102" s="237"/>
      <c r="S102" s="237"/>
      <c r="T102" s="238"/>
      <c r="AT102" s="239" t="s">
        <v>154</v>
      </c>
      <c r="AU102" s="239" t="s">
        <v>90</v>
      </c>
      <c r="AV102" s="13" t="s">
        <v>88</v>
      </c>
      <c r="AW102" s="13" t="s">
        <v>42</v>
      </c>
      <c r="AX102" s="13" t="s">
        <v>80</v>
      </c>
      <c r="AY102" s="239" t="s">
        <v>143</v>
      </c>
    </row>
    <row r="103" spans="2:65" s="12" customFormat="1" ht="13.5">
      <c r="B103" s="216"/>
      <c r="C103" s="217"/>
      <c r="D103" s="213" t="s">
        <v>154</v>
      </c>
      <c r="E103" s="218" t="s">
        <v>78</v>
      </c>
      <c r="F103" s="219" t="s">
        <v>1082</v>
      </c>
      <c r="G103" s="217"/>
      <c r="H103" s="220">
        <v>937.5</v>
      </c>
      <c r="I103" s="221"/>
      <c r="J103" s="217"/>
      <c r="K103" s="217"/>
      <c r="L103" s="222"/>
      <c r="M103" s="223"/>
      <c r="N103" s="224"/>
      <c r="O103" s="224"/>
      <c r="P103" s="224"/>
      <c r="Q103" s="224"/>
      <c r="R103" s="224"/>
      <c r="S103" s="224"/>
      <c r="T103" s="225"/>
      <c r="AT103" s="226" t="s">
        <v>154</v>
      </c>
      <c r="AU103" s="226" t="s">
        <v>90</v>
      </c>
      <c r="AV103" s="12" t="s">
        <v>90</v>
      </c>
      <c r="AW103" s="12" t="s">
        <v>42</v>
      </c>
      <c r="AX103" s="12" t="s">
        <v>88</v>
      </c>
      <c r="AY103" s="226" t="s">
        <v>143</v>
      </c>
    </row>
    <row r="104" spans="2:65" s="1" customFormat="1" ht="25.5" customHeight="1">
      <c r="B104" s="41"/>
      <c r="C104" s="201" t="s">
        <v>178</v>
      </c>
      <c r="D104" s="201" t="s">
        <v>145</v>
      </c>
      <c r="E104" s="202" t="s">
        <v>1083</v>
      </c>
      <c r="F104" s="203" t="s">
        <v>1084</v>
      </c>
      <c r="G104" s="204" t="s">
        <v>162</v>
      </c>
      <c r="H104" s="205">
        <v>937.5</v>
      </c>
      <c r="I104" s="206"/>
      <c r="J104" s="207">
        <f>ROUND(I104*H104,2)</f>
        <v>0</v>
      </c>
      <c r="K104" s="203" t="s">
        <v>149</v>
      </c>
      <c r="L104" s="61"/>
      <c r="M104" s="208" t="s">
        <v>78</v>
      </c>
      <c r="N104" s="209" t="s">
        <v>50</v>
      </c>
      <c r="O104" s="42"/>
      <c r="P104" s="210">
        <f>O104*H104</f>
        <v>0</v>
      </c>
      <c r="Q104" s="210">
        <v>0</v>
      </c>
      <c r="R104" s="210">
        <f>Q104*H104</f>
        <v>0</v>
      </c>
      <c r="S104" s="210">
        <v>0</v>
      </c>
      <c r="T104" s="211">
        <f>S104*H104</f>
        <v>0</v>
      </c>
      <c r="AR104" s="23" t="s">
        <v>150</v>
      </c>
      <c r="AT104" s="23" t="s">
        <v>145</v>
      </c>
      <c r="AU104" s="23" t="s">
        <v>90</v>
      </c>
      <c r="AY104" s="23" t="s">
        <v>143</v>
      </c>
      <c r="BE104" s="212">
        <f>IF(N104="základní",J104,0)</f>
        <v>0</v>
      </c>
      <c r="BF104" s="212">
        <f>IF(N104="snížená",J104,0)</f>
        <v>0</v>
      </c>
      <c r="BG104" s="212">
        <f>IF(N104="zákl. přenesená",J104,0)</f>
        <v>0</v>
      </c>
      <c r="BH104" s="212">
        <f>IF(N104="sníž. přenesená",J104,0)</f>
        <v>0</v>
      </c>
      <c r="BI104" s="212">
        <f>IF(N104="nulová",J104,0)</f>
        <v>0</v>
      </c>
      <c r="BJ104" s="23" t="s">
        <v>88</v>
      </c>
      <c r="BK104" s="212">
        <f>ROUND(I104*H104,2)</f>
        <v>0</v>
      </c>
      <c r="BL104" s="23" t="s">
        <v>150</v>
      </c>
      <c r="BM104" s="23" t="s">
        <v>1085</v>
      </c>
    </row>
    <row r="105" spans="2:65" s="1" customFormat="1" ht="148.5">
      <c r="B105" s="41"/>
      <c r="C105" s="63"/>
      <c r="D105" s="213" t="s">
        <v>152</v>
      </c>
      <c r="E105" s="63"/>
      <c r="F105" s="214" t="s">
        <v>1086</v>
      </c>
      <c r="G105" s="63"/>
      <c r="H105" s="63"/>
      <c r="I105" s="172"/>
      <c r="J105" s="63"/>
      <c r="K105" s="63"/>
      <c r="L105" s="61"/>
      <c r="M105" s="215"/>
      <c r="N105" s="42"/>
      <c r="O105" s="42"/>
      <c r="P105" s="42"/>
      <c r="Q105" s="42"/>
      <c r="R105" s="42"/>
      <c r="S105" s="42"/>
      <c r="T105" s="78"/>
      <c r="AT105" s="23" t="s">
        <v>152</v>
      </c>
      <c r="AU105" s="23" t="s">
        <v>90</v>
      </c>
    </row>
    <row r="106" spans="2:65" s="12" customFormat="1" ht="13.5">
      <c r="B106" s="216"/>
      <c r="C106" s="217"/>
      <c r="D106" s="213" t="s">
        <v>154</v>
      </c>
      <c r="E106" s="218" t="s">
        <v>78</v>
      </c>
      <c r="F106" s="219" t="s">
        <v>1082</v>
      </c>
      <c r="G106" s="217"/>
      <c r="H106" s="220">
        <v>937.5</v>
      </c>
      <c r="I106" s="221"/>
      <c r="J106" s="217"/>
      <c r="K106" s="217"/>
      <c r="L106" s="222"/>
      <c r="M106" s="223"/>
      <c r="N106" s="224"/>
      <c r="O106" s="224"/>
      <c r="P106" s="224"/>
      <c r="Q106" s="224"/>
      <c r="R106" s="224"/>
      <c r="S106" s="224"/>
      <c r="T106" s="225"/>
      <c r="AT106" s="226" t="s">
        <v>154</v>
      </c>
      <c r="AU106" s="226" t="s">
        <v>90</v>
      </c>
      <c r="AV106" s="12" t="s">
        <v>90</v>
      </c>
      <c r="AW106" s="12" t="s">
        <v>42</v>
      </c>
      <c r="AX106" s="12" t="s">
        <v>88</v>
      </c>
      <c r="AY106" s="226" t="s">
        <v>143</v>
      </c>
    </row>
    <row r="107" spans="2:65" s="1" customFormat="1" ht="25.5" customHeight="1">
      <c r="B107" s="41"/>
      <c r="C107" s="201" t="s">
        <v>185</v>
      </c>
      <c r="D107" s="201" t="s">
        <v>145</v>
      </c>
      <c r="E107" s="202" t="s">
        <v>186</v>
      </c>
      <c r="F107" s="203" t="s">
        <v>187</v>
      </c>
      <c r="G107" s="204" t="s">
        <v>162</v>
      </c>
      <c r="H107" s="205">
        <v>1875</v>
      </c>
      <c r="I107" s="206"/>
      <c r="J107" s="207">
        <f>ROUND(I107*H107,2)</f>
        <v>0</v>
      </c>
      <c r="K107" s="203" t="s">
        <v>149</v>
      </c>
      <c r="L107" s="61"/>
      <c r="M107" s="208" t="s">
        <v>78</v>
      </c>
      <c r="N107" s="209" t="s">
        <v>50</v>
      </c>
      <c r="O107" s="42"/>
      <c r="P107" s="210">
        <f>O107*H107</f>
        <v>0</v>
      </c>
      <c r="Q107" s="210">
        <v>0</v>
      </c>
      <c r="R107" s="210">
        <f>Q107*H107</f>
        <v>0</v>
      </c>
      <c r="S107" s="210">
        <v>0</v>
      </c>
      <c r="T107" s="211">
        <f>S107*H107</f>
        <v>0</v>
      </c>
      <c r="AR107" s="23" t="s">
        <v>150</v>
      </c>
      <c r="AT107" s="23" t="s">
        <v>145</v>
      </c>
      <c r="AU107" s="23" t="s">
        <v>90</v>
      </c>
      <c r="AY107" s="23" t="s">
        <v>143</v>
      </c>
      <c r="BE107" s="212">
        <f>IF(N107="základní",J107,0)</f>
        <v>0</v>
      </c>
      <c r="BF107" s="212">
        <f>IF(N107="snížená",J107,0)</f>
        <v>0</v>
      </c>
      <c r="BG107" s="212">
        <f>IF(N107="zákl. přenesená",J107,0)</f>
        <v>0</v>
      </c>
      <c r="BH107" s="212">
        <f>IF(N107="sníž. přenesená",J107,0)</f>
        <v>0</v>
      </c>
      <c r="BI107" s="212">
        <f>IF(N107="nulová",J107,0)</f>
        <v>0</v>
      </c>
      <c r="BJ107" s="23" t="s">
        <v>88</v>
      </c>
      <c r="BK107" s="212">
        <f>ROUND(I107*H107,2)</f>
        <v>0</v>
      </c>
      <c r="BL107" s="23" t="s">
        <v>150</v>
      </c>
      <c r="BM107" s="23" t="s">
        <v>1087</v>
      </c>
    </row>
    <row r="108" spans="2:65" s="1" customFormat="1" ht="409.5">
      <c r="B108" s="41"/>
      <c r="C108" s="63"/>
      <c r="D108" s="213" t="s">
        <v>152</v>
      </c>
      <c r="E108" s="63"/>
      <c r="F108" s="214" t="s">
        <v>189</v>
      </c>
      <c r="G108" s="63"/>
      <c r="H108" s="63"/>
      <c r="I108" s="172"/>
      <c r="J108" s="63"/>
      <c r="K108" s="63"/>
      <c r="L108" s="61"/>
      <c r="M108" s="215"/>
      <c r="N108" s="42"/>
      <c r="O108" s="42"/>
      <c r="P108" s="42"/>
      <c r="Q108" s="42"/>
      <c r="R108" s="42"/>
      <c r="S108" s="42"/>
      <c r="T108" s="78"/>
      <c r="AT108" s="23" t="s">
        <v>152</v>
      </c>
      <c r="AU108" s="23" t="s">
        <v>90</v>
      </c>
    </row>
    <row r="109" spans="2:65" s="13" customFormat="1" ht="13.5">
      <c r="B109" s="230"/>
      <c r="C109" s="231"/>
      <c r="D109" s="213" t="s">
        <v>154</v>
      </c>
      <c r="E109" s="232" t="s">
        <v>78</v>
      </c>
      <c r="F109" s="233" t="s">
        <v>1088</v>
      </c>
      <c r="G109" s="231"/>
      <c r="H109" s="232" t="s">
        <v>78</v>
      </c>
      <c r="I109" s="234"/>
      <c r="J109" s="231"/>
      <c r="K109" s="231"/>
      <c r="L109" s="235"/>
      <c r="M109" s="236"/>
      <c r="N109" s="237"/>
      <c r="O109" s="237"/>
      <c r="P109" s="237"/>
      <c r="Q109" s="237"/>
      <c r="R109" s="237"/>
      <c r="S109" s="237"/>
      <c r="T109" s="238"/>
      <c r="AT109" s="239" t="s">
        <v>154</v>
      </c>
      <c r="AU109" s="239" t="s">
        <v>90</v>
      </c>
      <c r="AV109" s="13" t="s">
        <v>88</v>
      </c>
      <c r="AW109" s="13" t="s">
        <v>42</v>
      </c>
      <c r="AX109" s="13" t="s">
        <v>80</v>
      </c>
      <c r="AY109" s="239" t="s">
        <v>143</v>
      </c>
    </row>
    <row r="110" spans="2:65" s="12" customFormat="1" ht="13.5">
      <c r="B110" s="216"/>
      <c r="C110" s="217"/>
      <c r="D110" s="213" t="s">
        <v>154</v>
      </c>
      <c r="E110" s="218" t="s">
        <v>78</v>
      </c>
      <c r="F110" s="219" t="s">
        <v>1089</v>
      </c>
      <c r="G110" s="217"/>
      <c r="H110" s="220">
        <v>1875</v>
      </c>
      <c r="I110" s="221"/>
      <c r="J110" s="217"/>
      <c r="K110" s="217"/>
      <c r="L110" s="222"/>
      <c r="M110" s="223"/>
      <c r="N110" s="224"/>
      <c r="O110" s="224"/>
      <c r="P110" s="224"/>
      <c r="Q110" s="224"/>
      <c r="R110" s="224"/>
      <c r="S110" s="224"/>
      <c r="T110" s="225"/>
      <c r="AT110" s="226" t="s">
        <v>154</v>
      </c>
      <c r="AU110" s="226" t="s">
        <v>90</v>
      </c>
      <c r="AV110" s="12" t="s">
        <v>90</v>
      </c>
      <c r="AW110" s="12" t="s">
        <v>42</v>
      </c>
      <c r="AX110" s="12" t="s">
        <v>88</v>
      </c>
      <c r="AY110" s="226" t="s">
        <v>143</v>
      </c>
    </row>
    <row r="111" spans="2:65" s="1" customFormat="1" ht="16.5" customHeight="1">
      <c r="B111" s="41"/>
      <c r="C111" s="251" t="s">
        <v>191</v>
      </c>
      <c r="D111" s="251" t="s">
        <v>305</v>
      </c>
      <c r="E111" s="252" t="s">
        <v>306</v>
      </c>
      <c r="F111" s="253" t="s">
        <v>307</v>
      </c>
      <c r="G111" s="254" t="s">
        <v>181</v>
      </c>
      <c r="H111" s="255">
        <v>1875</v>
      </c>
      <c r="I111" s="256"/>
      <c r="J111" s="257">
        <f>ROUND(I111*H111,2)</f>
        <v>0</v>
      </c>
      <c r="K111" s="253" t="s">
        <v>149</v>
      </c>
      <c r="L111" s="258"/>
      <c r="M111" s="259" t="s">
        <v>78</v>
      </c>
      <c r="N111" s="260" t="s">
        <v>50</v>
      </c>
      <c r="O111" s="42"/>
      <c r="P111" s="210">
        <f>O111*H111</f>
        <v>0</v>
      </c>
      <c r="Q111" s="210">
        <v>1</v>
      </c>
      <c r="R111" s="210">
        <f>Q111*H111</f>
        <v>1875</v>
      </c>
      <c r="S111" s="210">
        <v>0</v>
      </c>
      <c r="T111" s="211">
        <f>S111*H111</f>
        <v>0</v>
      </c>
      <c r="AR111" s="23" t="s">
        <v>191</v>
      </c>
      <c r="AT111" s="23" t="s">
        <v>305</v>
      </c>
      <c r="AU111" s="23" t="s">
        <v>90</v>
      </c>
      <c r="AY111" s="23" t="s">
        <v>143</v>
      </c>
      <c r="BE111" s="212">
        <f>IF(N111="základní",J111,0)</f>
        <v>0</v>
      </c>
      <c r="BF111" s="212">
        <f>IF(N111="snížená",J111,0)</f>
        <v>0</v>
      </c>
      <c r="BG111" s="212">
        <f>IF(N111="zákl. přenesená",J111,0)</f>
        <v>0</v>
      </c>
      <c r="BH111" s="212">
        <f>IF(N111="sníž. přenesená",J111,0)</f>
        <v>0</v>
      </c>
      <c r="BI111" s="212">
        <f>IF(N111="nulová",J111,0)</f>
        <v>0</v>
      </c>
      <c r="BJ111" s="23" t="s">
        <v>88</v>
      </c>
      <c r="BK111" s="212">
        <f>ROUND(I111*H111,2)</f>
        <v>0</v>
      </c>
      <c r="BL111" s="23" t="s">
        <v>150</v>
      </c>
      <c r="BM111" s="23" t="s">
        <v>1090</v>
      </c>
    </row>
    <row r="112" spans="2:65" s="13" customFormat="1" ht="13.5">
      <c r="B112" s="230"/>
      <c r="C112" s="231"/>
      <c r="D112" s="213" t="s">
        <v>154</v>
      </c>
      <c r="E112" s="232" t="s">
        <v>78</v>
      </c>
      <c r="F112" s="233" t="s">
        <v>1081</v>
      </c>
      <c r="G112" s="231"/>
      <c r="H112" s="232" t="s">
        <v>78</v>
      </c>
      <c r="I112" s="234"/>
      <c r="J112" s="231"/>
      <c r="K112" s="231"/>
      <c r="L112" s="235"/>
      <c r="M112" s="236"/>
      <c r="N112" s="237"/>
      <c r="O112" s="237"/>
      <c r="P112" s="237"/>
      <c r="Q112" s="237"/>
      <c r="R112" s="237"/>
      <c r="S112" s="237"/>
      <c r="T112" s="238"/>
      <c r="AT112" s="239" t="s">
        <v>154</v>
      </c>
      <c r="AU112" s="239" t="s">
        <v>90</v>
      </c>
      <c r="AV112" s="13" t="s">
        <v>88</v>
      </c>
      <c r="AW112" s="13" t="s">
        <v>42</v>
      </c>
      <c r="AX112" s="13" t="s">
        <v>80</v>
      </c>
      <c r="AY112" s="239" t="s">
        <v>143</v>
      </c>
    </row>
    <row r="113" spans="2:65" s="12" customFormat="1" ht="13.5">
      <c r="B113" s="216"/>
      <c r="C113" s="217"/>
      <c r="D113" s="213" t="s">
        <v>154</v>
      </c>
      <c r="E113" s="218" t="s">
        <v>78</v>
      </c>
      <c r="F113" s="219" t="s">
        <v>1091</v>
      </c>
      <c r="G113" s="217"/>
      <c r="H113" s="220">
        <v>1875</v>
      </c>
      <c r="I113" s="221"/>
      <c r="J113" s="217"/>
      <c r="K113" s="217"/>
      <c r="L113" s="222"/>
      <c r="M113" s="223"/>
      <c r="N113" s="224"/>
      <c r="O113" s="224"/>
      <c r="P113" s="224"/>
      <c r="Q113" s="224"/>
      <c r="R113" s="224"/>
      <c r="S113" s="224"/>
      <c r="T113" s="225"/>
      <c r="AT113" s="226" t="s">
        <v>154</v>
      </c>
      <c r="AU113" s="226" t="s">
        <v>90</v>
      </c>
      <c r="AV113" s="12" t="s">
        <v>90</v>
      </c>
      <c r="AW113" s="12" t="s">
        <v>42</v>
      </c>
      <c r="AX113" s="12" t="s">
        <v>88</v>
      </c>
      <c r="AY113" s="226" t="s">
        <v>143</v>
      </c>
    </row>
    <row r="114" spans="2:65" s="1" customFormat="1" ht="38.25" customHeight="1">
      <c r="B114" s="41"/>
      <c r="C114" s="201" t="s">
        <v>198</v>
      </c>
      <c r="D114" s="201" t="s">
        <v>145</v>
      </c>
      <c r="E114" s="202" t="s">
        <v>168</v>
      </c>
      <c r="F114" s="203" t="s">
        <v>169</v>
      </c>
      <c r="G114" s="204" t="s">
        <v>162</v>
      </c>
      <c r="H114" s="205">
        <v>1752.5</v>
      </c>
      <c r="I114" s="206"/>
      <c r="J114" s="207">
        <f>ROUND(I114*H114,2)</f>
        <v>0</v>
      </c>
      <c r="K114" s="203" t="s">
        <v>149</v>
      </c>
      <c r="L114" s="61"/>
      <c r="M114" s="208" t="s">
        <v>78</v>
      </c>
      <c r="N114" s="209" t="s">
        <v>50</v>
      </c>
      <c r="O114" s="42"/>
      <c r="P114" s="210">
        <f>O114*H114</f>
        <v>0</v>
      </c>
      <c r="Q114" s="210">
        <v>0</v>
      </c>
      <c r="R114" s="210">
        <f>Q114*H114</f>
        <v>0</v>
      </c>
      <c r="S114" s="210">
        <v>0</v>
      </c>
      <c r="T114" s="211">
        <f>S114*H114</f>
        <v>0</v>
      </c>
      <c r="AR114" s="23" t="s">
        <v>150</v>
      </c>
      <c r="AT114" s="23" t="s">
        <v>145</v>
      </c>
      <c r="AU114" s="23" t="s">
        <v>90</v>
      </c>
      <c r="AY114" s="23" t="s">
        <v>143</v>
      </c>
      <c r="BE114" s="212">
        <f>IF(N114="základní",J114,0)</f>
        <v>0</v>
      </c>
      <c r="BF114" s="212">
        <f>IF(N114="snížená",J114,0)</f>
        <v>0</v>
      </c>
      <c r="BG114" s="212">
        <f>IF(N114="zákl. přenesená",J114,0)</f>
        <v>0</v>
      </c>
      <c r="BH114" s="212">
        <f>IF(N114="sníž. přenesená",J114,0)</f>
        <v>0</v>
      </c>
      <c r="BI114" s="212">
        <f>IF(N114="nulová",J114,0)</f>
        <v>0</v>
      </c>
      <c r="BJ114" s="23" t="s">
        <v>88</v>
      </c>
      <c r="BK114" s="212">
        <f>ROUND(I114*H114,2)</f>
        <v>0</v>
      </c>
      <c r="BL114" s="23" t="s">
        <v>150</v>
      </c>
      <c r="BM114" s="23" t="s">
        <v>1092</v>
      </c>
    </row>
    <row r="115" spans="2:65" s="1" customFormat="1" ht="189">
      <c r="B115" s="41"/>
      <c r="C115" s="63"/>
      <c r="D115" s="213" t="s">
        <v>152</v>
      </c>
      <c r="E115" s="63"/>
      <c r="F115" s="214" t="s">
        <v>171</v>
      </c>
      <c r="G115" s="63"/>
      <c r="H115" s="63"/>
      <c r="I115" s="172"/>
      <c r="J115" s="63"/>
      <c r="K115" s="63"/>
      <c r="L115" s="61"/>
      <c r="M115" s="215"/>
      <c r="N115" s="42"/>
      <c r="O115" s="42"/>
      <c r="P115" s="42"/>
      <c r="Q115" s="42"/>
      <c r="R115" s="42"/>
      <c r="S115" s="42"/>
      <c r="T115" s="78"/>
      <c r="AT115" s="23" t="s">
        <v>152</v>
      </c>
      <c r="AU115" s="23" t="s">
        <v>90</v>
      </c>
    </row>
    <row r="116" spans="2:65" s="12" customFormat="1" ht="13.5">
      <c r="B116" s="216"/>
      <c r="C116" s="217"/>
      <c r="D116" s="213" t="s">
        <v>154</v>
      </c>
      <c r="E116" s="218" t="s">
        <v>78</v>
      </c>
      <c r="F116" s="219" t="s">
        <v>1093</v>
      </c>
      <c r="G116" s="217"/>
      <c r="H116" s="220">
        <v>1752.5</v>
      </c>
      <c r="I116" s="221"/>
      <c r="J116" s="217"/>
      <c r="K116" s="217"/>
      <c r="L116" s="222"/>
      <c r="M116" s="223"/>
      <c r="N116" s="224"/>
      <c r="O116" s="224"/>
      <c r="P116" s="224"/>
      <c r="Q116" s="224"/>
      <c r="R116" s="224"/>
      <c r="S116" s="224"/>
      <c r="T116" s="225"/>
      <c r="AT116" s="226" t="s">
        <v>154</v>
      </c>
      <c r="AU116" s="226" t="s">
        <v>90</v>
      </c>
      <c r="AV116" s="12" t="s">
        <v>90</v>
      </c>
      <c r="AW116" s="12" t="s">
        <v>42</v>
      </c>
      <c r="AX116" s="12" t="s">
        <v>88</v>
      </c>
      <c r="AY116" s="226" t="s">
        <v>143</v>
      </c>
    </row>
    <row r="117" spans="2:65" s="1" customFormat="1" ht="51" customHeight="1">
      <c r="B117" s="41"/>
      <c r="C117" s="201" t="s">
        <v>204</v>
      </c>
      <c r="D117" s="201" t="s">
        <v>145</v>
      </c>
      <c r="E117" s="202" t="s">
        <v>174</v>
      </c>
      <c r="F117" s="203" t="s">
        <v>175</v>
      </c>
      <c r="G117" s="204" t="s">
        <v>162</v>
      </c>
      <c r="H117" s="205">
        <v>17525</v>
      </c>
      <c r="I117" s="206"/>
      <c r="J117" s="207">
        <f>ROUND(I117*H117,2)</f>
        <v>0</v>
      </c>
      <c r="K117" s="203" t="s">
        <v>149</v>
      </c>
      <c r="L117" s="61"/>
      <c r="M117" s="208" t="s">
        <v>78</v>
      </c>
      <c r="N117" s="209" t="s">
        <v>50</v>
      </c>
      <c r="O117" s="42"/>
      <c r="P117" s="210">
        <f>O117*H117</f>
        <v>0</v>
      </c>
      <c r="Q117" s="210">
        <v>0</v>
      </c>
      <c r="R117" s="210">
        <f>Q117*H117</f>
        <v>0</v>
      </c>
      <c r="S117" s="210">
        <v>0</v>
      </c>
      <c r="T117" s="211">
        <f>S117*H117</f>
        <v>0</v>
      </c>
      <c r="AR117" s="23" t="s">
        <v>150</v>
      </c>
      <c r="AT117" s="23" t="s">
        <v>145</v>
      </c>
      <c r="AU117" s="23" t="s">
        <v>90</v>
      </c>
      <c r="AY117" s="23" t="s">
        <v>143</v>
      </c>
      <c r="BE117" s="212">
        <f>IF(N117="základní",J117,0)</f>
        <v>0</v>
      </c>
      <c r="BF117" s="212">
        <f>IF(N117="snížená",J117,0)</f>
        <v>0</v>
      </c>
      <c r="BG117" s="212">
        <f>IF(N117="zákl. přenesená",J117,0)</f>
        <v>0</v>
      </c>
      <c r="BH117" s="212">
        <f>IF(N117="sníž. přenesená",J117,0)</f>
        <v>0</v>
      </c>
      <c r="BI117" s="212">
        <f>IF(N117="nulová",J117,0)</f>
        <v>0</v>
      </c>
      <c r="BJ117" s="23" t="s">
        <v>88</v>
      </c>
      <c r="BK117" s="212">
        <f>ROUND(I117*H117,2)</f>
        <v>0</v>
      </c>
      <c r="BL117" s="23" t="s">
        <v>150</v>
      </c>
      <c r="BM117" s="23" t="s">
        <v>1094</v>
      </c>
    </row>
    <row r="118" spans="2:65" s="1" customFormat="1" ht="189">
      <c r="B118" s="41"/>
      <c r="C118" s="63"/>
      <c r="D118" s="213" t="s">
        <v>152</v>
      </c>
      <c r="E118" s="63"/>
      <c r="F118" s="214" t="s">
        <v>171</v>
      </c>
      <c r="G118" s="63"/>
      <c r="H118" s="63"/>
      <c r="I118" s="172"/>
      <c r="J118" s="63"/>
      <c r="K118" s="63"/>
      <c r="L118" s="61"/>
      <c r="M118" s="215"/>
      <c r="N118" s="42"/>
      <c r="O118" s="42"/>
      <c r="P118" s="42"/>
      <c r="Q118" s="42"/>
      <c r="R118" s="42"/>
      <c r="S118" s="42"/>
      <c r="T118" s="78"/>
      <c r="AT118" s="23" t="s">
        <v>152</v>
      </c>
      <c r="AU118" s="23" t="s">
        <v>90</v>
      </c>
    </row>
    <row r="119" spans="2:65" s="1" customFormat="1" ht="16.5" customHeight="1">
      <c r="B119" s="41"/>
      <c r="C119" s="201" t="s">
        <v>210</v>
      </c>
      <c r="D119" s="201" t="s">
        <v>145</v>
      </c>
      <c r="E119" s="202" t="s">
        <v>179</v>
      </c>
      <c r="F119" s="203" t="s">
        <v>180</v>
      </c>
      <c r="G119" s="204" t="s">
        <v>181</v>
      </c>
      <c r="H119" s="205">
        <v>3505</v>
      </c>
      <c r="I119" s="206"/>
      <c r="J119" s="207">
        <f>ROUND(I119*H119,2)</f>
        <v>0</v>
      </c>
      <c r="K119" s="203" t="s">
        <v>149</v>
      </c>
      <c r="L119" s="61"/>
      <c r="M119" s="208" t="s">
        <v>78</v>
      </c>
      <c r="N119" s="209" t="s">
        <v>50</v>
      </c>
      <c r="O119" s="42"/>
      <c r="P119" s="210">
        <f>O119*H119</f>
        <v>0</v>
      </c>
      <c r="Q119" s="210">
        <v>0</v>
      </c>
      <c r="R119" s="210">
        <f>Q119*H119</f>
        <v>0</v>
      </c>
      <c r="S119" s="210">
        <v>0</v>
      </c>
      <c r="T119" s="211">
        <f>S119*H119</f>
        <v>0</v>
      </c>
      <c r="AR119" s="23" t="s">
        <v>150</v>
      </c>
      <c r="AT119" s="23" t="s">
        <v>145</v>
      </c>
      <c r="AU119" s="23" t="s">
        <v>90</v>
      </c>
      <c r="AY119" s="23" t="s">
        <v>143</v>
      </c>
      <c r="BE119" s="212">
        <f>IF(N119="základní",J119,0)</f>
        <v>0</v>
      </c>
      <c r="BF119" s="212">
        <f>IF(N119="snížená",J119,0)</f>
        <v>0</v>
      </c>
      <c r="BG119" s="212">
        <f>IF(N119="zákl. přenesená",J119,0)</f>
        <v>0</v>
      </c>
      <c r="BH119" s="212">
        <f>IF(N119="sníž. přenesená",J119,0)</f>
        <v>0</v>
      </c>
      <c r="BI119" s="212">
        <f>IF(N119="nulová",J119,0)</f>
        <v>0</v>
      </c>
      <c r="BJ119" s="23" t="s">
        <v>88</v>
      </c>
      <c r="BK119" s="212">
        <f>ROUND(I119*H119,2)</f>
        <v>0</v>
      </c>
      <c r="BL119" s="23" t="s">
        <v>150</v>
      </c>
      <c r="BM119" s="23" t="s">
        <v>1095</v>
      </c>
    </row>
    <row r="120" spans="2:65" s="1" customFormat="1" ht="297">
      <c r="B120" s="41"/>
      <c r="C120" s="63"/>
      <c r="D120" s="213" t="s">
        <v>152</v>
      </c>
      <c r="E120" s="63"/>
      <c r="F120" s="214" t="s">
        <v>183</v>
      </c>
      <c r="G120" s="63"/>
      <c r="H120" s="63"/>
      <c r="I120" s="172"/>
      <c r="J120" s="63"/>
      <c r="K120" s="63"/>
      <c r="L120" s="61"/>
      <c r="M120" s="215"/>
      <c r="N120" s="42"/>
      <c r="O120" s="42"/>
      <c r="P120" s="42"/>
      <c r="Q120" s="42"/>
      <c r="R120" s="42"/>
      <c r="S120" s="42"/>
      <c r="T120" s="78"/>
      <c r="AT120" s="23" t="s">
        <v>152</v>
      </c>
      <c r="AU120" s="23" t="s">
        <v>90</v>
      </c>
    </row>
    <row r="121" spans="2:65" s="12" customFormat="1" ht="13.5">
      <c r="B121" s="216"/>
      <c r="C121" s="217"/>
      <c r="D121" s="213" t="s">
        <v>154</v>
      </c>
      <c r="E121" s="218" t="s">
        <v>78</v>
      </c>
      <c r="F121" s="219" t="s">
        <v>1096</v>
      </c>
      <c r="G121" s="217"/>
      <c r="H121" s="220">
        <v>3505</v>
      </c>
      <c r="I121" s="221"/>
      <c r="J121" s="217"/>
      <c r="K121" s="217"/>
      <c r="L121" s="222"/>
      <c r="M121" s="223"/>
      <c r="N121" s="224"/>
      <c r="O121" s="224"/>
      <c r="P121" s="224"/>
      <c r="Q121" s="224"/>
      <c r="R121" s="224"/>
      <c r="S121" s="224"/>
      <c r="T121" s="225"/>
      <c r="AT121" s="226" t="s">
        <v>154</v>
      </c>
      <c r="AU121" s="226" t="s">
        <v>90</v>
      </c>
      <c r="AV121" s="12" t="s">
        <v>90</v>
      </c>
      <c r="AW121" s="12" t="s">
        <v>42</v>
      </c>
      <c r="AX121" s="12" t="s">
        <v>88</v>
      </c>
      <c r="AY121" s="226" t="s">
        <v>143</v>
      </c>
    </row>
    <row r="122" spans="2:65" s="11" customFormat="1" ht="29.85" customHeight="1">
      <c r="B122" s="185"/>
      <c r="C122" s="186"/>
      <c r="D122" s="187" t="s">
        <v>79</v>
      </c>
      <c r="E122" s="199" t="s">
        <v>90</v>
      </c>
      <c r="F122" s="199" t="s">
        <v>197</v>
      </c>
      <c r="G122" s="186"/>
      <c r="H122" s="186"/>
      <c r="I122" s="189"/>
      <c r="J122" s="200">
        <f>BK122</f>
        <v>0</v>
      </c>
      <c r="K122" s="186"/>
      <c r="L122" s="191"/>
      <c r="M122" s="192"/>
      <c r="N122" s="193"/>
      <c r="O122" s="193"/>
      <c r="P122" s="194">
        <f>SUM(P123:P140)</f>
        <v>0</v>
      </c>
      <c r="Q122" s="193"/>
      <c r="R122" s="194">
        <f>SUM(R123:R140)</f>
        <v>12.6308016</v>
      </c>
      <c r="S122" s="193"/>
      <c r="T122" s="195">
        <f>SUM(T123:T140)</f>
        <v>0</v>
      </c>
      <c r="AR122" s="196" t="s">
        <v>88</v>
      </c>
      <c r="AT122" s="197" t="s">
        <v>79</v>
      </c>
      <c r="AU122" s="197" t="s">
        <v>88</v>
      </c>
      <c r="AY122" s="196" t="s">
        <v>143</v>
      </c>
      <c r="BK122" s="198">
        <f>SUM(BK123:BK140)</f>
        <v>0</v>
      </c>
    </row>
    <row r="123" spans="2:65" s="1" customFormat="1" ht="16.5" customHeight="1">
      <c r="B123" s="41"/>
      <c r="C123" s="201" t="s">
        <v>214</v>
      </c>
      <c r="D123" s="201" t="s">
        <v>145</v>
      </c>
      <c r="E123" s="202" t="s">
        <v>1097</v>
      </c>
      <c r="F123" s="203" t="s">
        <v>1098</v>
      </c>
      <c r="G123" s="204" t="s">
        <v>522</v>
      </c>
      <c r="H123" s="205">
        <v>65</v>
      </c>
      <c r="I123" s="206"/>
      <c r="J123" s="207">
        <f>ROUND(I123*H123,2)</f>
        <v>0</v>
      </c>
      <c r="K123" s="203" t="s">
        <v>149</v>
      </c>
      <c r="L123" s="61"/>
      <c r="M123" s="208" t="s">
        <v>78</v>
      </c>
      <c r="N123" s="209" t="s">
        <v>50</v>
      </c>
      <c r="O123" s="42"/>
      <c r="P123" s="210">
        <f>O123*H123</f>
        <v>0</v>
      </c>
      <c r="Q123" s="210">
        <v>9.2000000000000003E-4</v>
      </c>
      <c r="R123" s="210">
        <f>Q123*H123</f>
        <v>5.9799999999999999E-2</v>
      </c>
      <c r="S123" s="210">
        <v>0</v>
      </c>
      <c r="T123" s="211">
        <f>S123*H123</f>
        <v>0</v>
      </c>
      <c r="AR123" s="23" t="s">
        <v>150</v>
      </c>
      <c r="AT123" s="23" t="s">
        <v>145</v>
      </c>
      <c r="AU123" s="23" t="s">
        <v>90</v>
      </c>
      <c r="AY123" s="23" t="s">
        <v>143</v>
      </c>
      <c r="BE123" s="212">
        <f>IF(N123="základní",J123,0)</f>
        <v>0</v>
      </c>
      <c r="BF123" s="212">
        <f>IF(N123="snížená",J123,0)</f>
        <v>0</v>
      </c>
      <c r="BG123" s="212">
        <f>IF(N123="zákl. přenesená",J123,0)</f>
        <v>0</v>
      </c>
      <c r="BH123" s="212">
        <f>IF(N123="sníž. přenesená",J123,0)</f>
        <v>0</v>
      </c>
      <c r="BI123" s="212">
        <f>IF(N123="nulová",J123,0)</f>
        <v>0</v>
      </c>
      <c r="BJ123" s="23" t="s">
        <v>88</v>
      </c>
      <c r="BK123" s="212">
        <f>ROUND(I123*H123,2)</f>
        <v>0</v>
      </c>
      <c r="BL123" s="23" t="s">
        <v>150</v>
      </c>
      <c r="BM123" s="23" t="s">
        <v>1099</v>
      </c>
    </row>
    <row r="124" spans="2:65" s="1" customFormat="1" ht="108">
      <c r="B124" s="41"/>
      <c r="C124" s="63"/>
      <c r="D124" s="213" t="s">
        <v>152</v>
      </c>
      <c r="E124" s="63"/>
      <c r="F124" s="214" t="s">
        <v>1100</v>
      </c>
      <c r="G124" s="63"/>
      <c r="H124" s="63"/>
      <c r="I124" s="172"/>
      <c r="J124" s="63"/>
      <c r="K124" s="63"/>
      <c r="L124" s="61"/>
      <c r="M124" s="215"/>
      <c r="N124" s="42"/>
      <c r="O124" s="42"/>
      <c r="P124" s="42"/>
      <c r="Q124" s="42"/>
      <c r="R124" s="42"/>
      <c r="S124" s="42"/>
      <c r="T124" s="78"/>
      <c r="AT124" s="23" t="s">
        <v>152</v>
      </c>
      <c r="AU124" s="23" t="s">
        <v>90</v>
      </c>
    </row>
    <row r="125" spans="2:65" s="12" customFormat="1" ht="13.5">
      <c r="B125" s="216"/>
      <c r="C125" s="217"/>
      <c r="D125" s="213" t="s">
        <v>154</v>
      </c>
      <c r="E125" s="218" t="s">
        <v>78</v>
      </c>
      <c r="F125" s="219" t="s">
        <v>1101</v>
      </c>
      <c r="G125" s="217"/>
      <c r="H125" s="220">
        <v>65</v>
      </c>
      <c r="I125" s="221"/>
      <c r="J125" s="217"/>
      <c r="K125" s="217"/>
      <c r="L125" s="222"/>
      <c r="M125" s="223"/>
      <c r="N125" s="224"/>
      <c r="O125" s="224"/>
      <c r="P125" s="224"/>
      <c r="Q125" s="224"/>
      <c r="R125" s="224"/>
      <c r="S125" s="224"/>
      <c r="T125" s="225"/>
      <c r="AT125" s="226" t="s">
        <v>154</v>
      </c>
      <c r="AU125" s="226" t="s">
        <v>90</v>
      </c>
      <c r="AV125" s="12" t="s">
        <v>90</v>
      </c>
      <c r="AW125" s="12" t="s">
        <v>42</v>
      </c>
      <c r="AX125" s="12" t="s">
        <v>88</v>
      </c>
      <c r="AY125" s="226" t="s">
        <v>143</v>
      </c>
    </row>
    <row r="126" spans="2:65" s="1" customFormat="1" ht="25.5" customHeight="1">
      <c r="B126" s="41"/>
      <c r="C126" s="201" t="s">
        <v>220</v>
      </c>
      <c r="D126" s="201" t="s">
        <v>145</v>
      </c>
      <c r="E126" s="202" t="s">
        <v>1102</v>
      </c>
      <c r="F126" s="203" t="s">
        <v>1103</v>
      </c>
      <c r="G126" s="204" t="s">
        <v>162</v>
      </c>
      <c r="H126" s="205">
        <v>43.23</v>
      </c>
      <c r="I126" s="206"/>
      <c r="J126" s="207">
        <f>ROUND(I126*H126,2)</f>
        <v>0</v>
      </c>
      <c r="K126" s="203" t="s">
        <v>149</v>
      </c>
      <c r="L126" s="61"/>
      <c r="M126" s="208" t="s">
        <v>78</v>
      </c>
      <c r="N126" s="209" t="s">
        <v>50</v>
      </c>
      <c r="O126" s="42"/>
      <c r="P126" s="210">
        <f>O126*H126</f>
        <v>0</v>
      </c>
      <c r="Q126" s="210">
        <v>0</v>
      </c>
      <c r="R126" s="210">
        <f>Q126*H126</f>
        <v>0</v>
      </c>
      <c r="S126" s="210">
        <v>0</v>
      </c>
      <c r="T126" s="211">
        <f>S126*H126</f>
        <v>0</v>
      </c>
      <c r="AR126" s="23" t="s">
        <v>150</v>
      </c>
      <c r="AT126" s="23" t="s">
        <v>145</v>
      </c>
      <c r="AU126" s="23" t="s">
        <v>90</v>
      </c>
      <c r="AY126" s="23" t="s">
        <v>143</v>
      </c>
      <c r="BE126" s="212">
        <f>IF(N126="základní",J126,0)</f>
        <v>0</v>
      </c>
      <c r="BF126" s="212">
        <f>IF(N126="snížená",J126,0)</f>
        <v>0</v>
      </c>
      <c r="BG126" s="212">
        <f>IF(N126="zákl. přenesená",J126,0)</f>
        <v>0</v>
      </c>
      <c r="BH126" s="212">
        <f>IF(N126="sníž. přenesená",J126,0)</f>
        <v>0</v>
      </c>
      <c r="BI126" s="212">
        <f>IF(N126="nulová",J126,0)</f>
        <v>0</v>
      </c>
      <c r="BJ126" s="23" t="s">
        <v>88</v>
      </c>
      <c r="BK126" s="212">
        <f>ROUND(I126*H126,2)</f>
        <v>0</v>
      </c>
      <c r="BL126" s="23" t="s">
        <v>150</v>
      </c>
      <c r="BM126" s="23" t="s">
        <v>1104</v>
      </c>
    </row>
    <row r="127" spans="2:65" s="1" customFormat="1" ht="108">
      <c r="B127" s="41"/>
      <c r="C127" s="63"/>
      <c r="D127" s="213" t="s">
        <v>152</v>
      </c>
      <c r="E127" s="63"/>
      <c r="F127" s="214" t="s">
        <v>1105</v>
      </c>
      <c r="G127" s="63"/>
      <c r="H127" s="63"/>
      <c r="I127" s="172"/>
      <c r="J127" s="63"/>
      <c r="K127" s="63"/>
      <c r="L127" s="61"/>
      <c r="M127" s="215"/>
      <c r="N127" s="42"/>
      <c r="O127" s="42"/>
      <c r="P127" s="42"/>
      <c r="Q127" s="42"/>
      <c r="R127" s="42"/>
      <c r="S127" s="42"/>
      <c r="T127" s="78"/>
      <c r="AT127" s="23" t="s">
        <v>152</v>
      </c>
      <c r="AU127" s="23" t="s">
        <v>90</v>
      </c>
    </row>
    <row r="128" spans="2:65" s="13" customFormat="1" ht="13.5">
      <c r="B128" s="230"/>
      <c r="C128" s="231"/>
      <c r="D128" s="213" t="s">
        <v>154</v>
      </c>
      <c r="E128" s="232" t="s">
        <v>78</v>
      </c>
      <c r="F128" s="233" t="s">
        <v>1106</v>
      </c>
      <c r="G128" s="231"/>
      <c r="H128" s="232" t="s">
        <v>78</v>
      </c>
      <c r="I128" s="234"/>
      <c r="J128" s="231"/>
      <c r="K128" s="231"/>
      <c r="L128" s="235"/>
      <c r="M128" s="236"/>
      <c r="N128" s="237"/>
      <c r="O128" s="237"/>
      <c r="P128" s="237"/>
      <c r="Q128" s="237"/>
      <c r="R128" s="237"/>
      <c r="S128" s="237"/>
      <c r="T128" s="238"/>
      <c r="AT128" s="239" t="s">
        <v>154</v>
      </c>
      <c r="AU128" s="239" t="s">
        <v>90</v>
      </c>
      <c r="AV128" s="13" t="s">
        <v>88</v>
      </c>
      <c r="AW128" s="13" t="s">
        <v>42</v>
      </c>
      <c r="AX128" s="13" t="s">
        <v>80</v>
      </c>
      <c r="AY128" s="239" t="s">
        <v>143</v>
      </c>
    </row>
    <row r="129" spans="2:65" s="12" customFormat="1" ht="13.5">
      <c r="B129" s="216"/>
      <c r="C129" s="217"/>
      <c r="D129" s="213" t="s">
        <v>154</v>
      </c>
      <c r="E129" s="218" t="s">
        <v>78</v>
      </c>
      <c r="F129" s="219" t="s">
        <v>1107</v>
      </c>
      <c r="G129" s="217"/>
      <c r="H129" s="220">
        <v>43.23</v>
      </c>
      <c r="I129" s="221"/>
      <c r="J129" s="217"/>
      <c r="K129" s="217"/>
      <c r="L129" s="222"/>
      <c r="M129" s="223"/>
      <c r="N129" s="224"/>
      <c r="O129" s="224"/>
      <c r="P129" s="224"/>
      <c r="Q129" s="224"/>
      <c r="R129" s="224"/>
      <c r="S129" s="224"/>
      <c r="T129" s="225"/>
      <c r="AT129" s="226" t="s">
        <v>154</v>
      </c>
      <c r="AU129" s="226" t="s">
        <v>90</v>
      </c>
      <c r="AV129" s="12" t="s">
        <v>90</v>
      </c>
      <c r="AW129" s="12" t="s">
        <v>42</v>
      </c>
      <c r="AX129" s="12" t="s">
        <v>88</v>
      </c>
      <c r="AY129" s="226" t="s">
        <v>143</v>
      </c>
    </row>
    <row r="130" spans="2:65" s="1" customFormat="1" ht="16.5" customHeight="1">
      <c r="B130" s="41"/>
      <c r="C130" s="201" t="s">
        <v>225</v>
      </c>
      <c r="D130" s="201" t="s">
        <v>145</v>
      </c>
      <c r="E130" s="202" t="s">
        <v>1108</v>
      </c>
      <c r="F130" s="203" t="s">
        <v>1109</v>
      </c>
      <c r="G130" s="204" t="s">
        <v>148</v>
      </c>
      <c r="H130" s="205">
        <v>75.92</v>
      </c>
      <c r="I130" s="206"/>
      <c r="J130" s="207">
        <f>ROUND(I130*H130,2)</f>
        <v>0</v>
      </c>
      <c r="K130" s="203" t="s">
        <v>149</v>
      </c>
      <c r="L130" s="61"/>
      <c r="M130" s="208" t="s">
        <v>78</v>
      </c>
      <c r="N130" s="209" t="s">
        <v>50</v>
      </c>
      <c r="O130" s="42"/>
      <c r="P130" s="210">
        <f>O130*H130</f>
        <v>0</v>
      </c>
      <c r="Q130" s="210">
        <v>1.4400000000000001E-3</v>
      </c>
      <c r="R130" s="210">
        <f>Q130*H130</f>
        <v>0.10932480000000001</v>
      </c>
      <c r="S130" s="210">
        <v>0</v>
      </c>
      <c r="T130" s="211">
        <f>S130*H130</f>
        <v>0</v>
      </c>
      <c r="AR130" s="23" t="s">
        <v>150</v>
      </c>
      <c r="AT130" s="23" t="s">
        <v>145</v>
      </c>
      <c r="AU130" s="23" t="s">
        <v>90</v>
      </c>
      <c r="AY130" s="23" t="s">
        <v>143</v>
      </c>
      <c r="BE130" s="212">
        <f>IF(N130="základní",J130,0)</f>
        <v>0</v>
      </c>
      <c r="BF130" s="212">
        <f>IF(N130="snížená",J130,0)</f>
        <v>0</v>
      </c>
      <c r="BG130" s="212">
        <f>IF(N130="zákl. přenesená",J130,0)</f>
        <v>0</v>
      </c>
      <c r="BH130" s="212">
        <f>IF(N130="sníž. přenesená",J130,0)</f>
        <v>0</v>
      </c>
      <c r="BI130" s="212">
        <f>IF(N130="nulová",J130,0)</f>
        <v>0</v>
      </c>
      <c r="BJ130" s="23" t="s">
        <v>88</v>
      </c>
      <c r="BK130" s="212">
        <f>ROUND(I130*H130,2)</f>
        <v>0</v>
      </c>
      <c r="BL130" s="23" t="s">
        <v>150</v>
      </c>
      <c r="BM130" s="23" t="s">
        <v>1110</v>
      </c>
    </row>
    <row r="131" spans="2:65" s="1" customFormat="1" ht="121.5">
      <c r="B131" s="41"/>
      <c r="C131" s="63"/>
      <c r="D131" s="213" t="s">
        <v>152</v>
      </c>
      <c r="E131" s="63"/>
      <c r="F131" s="214" t="s">
        <v>1111</v>
      </c>
      <c r="G131" s="63"/>
      <c r="H131" s="63"/>
      <c r="I131" s="172"/>
      <c r="J131" s="63"/>
      <c r="K131" s="63"/>
      <c r="L131" s="61"/>
      <c r="M131" s="215"/>
      <c r="N131" s="42"/>
      <c r="O131" s="42"/>
      <c r="P131" s="42"/>
      <c r="Q131" s="42"/>
      <c r="R131" s="42"/>
      <c r="S131" s="42"/>
      <c r="T131" s="78"/>
      <c r="AT131" s="23" t="s">
        <v>152</v>
      </c>
      <c r="AU131" s="23" t="s">
        <v>90</v>
      </c>
    </row>
    <row r="132" spans="2:65" s="13" customFormat="1" ht="13.5">
      <c r="B132" s="230"/>
      <c r="C132" s="231"/>
      <c r="D132" s="213" t="s">
        <v>154</v>
      </c>
      <c r="E132" s="232" t="s">
        <v>78</v>
      </c>
      <c r="F132" s="233" t="s">
        <v>1112</v>
      </c>
      <c r="G132" s="231"/>
      <c r="H132" s="232" t="s">
        <v>78</v>
      </c>
      <c r="I132" s="234"/>
      <c r="J132" s="231"/>
      <c r="K132" s="231"/>
      <c r="L132" s="235"/>
      <c r="M132" s="236"/>
      <c r="N132" s="237"/>
      <c r="O132" s="237"/>
      <c r="P132" s="237"/>
      <c r="Q132" s="237"/>
      <c r="R132" s="237"/>
      <c r="S132" s="237"/>
      <c r="T132" s="238"/>
      <c r="AT132" s="239" t="s">
        <v>154</v>
      </c>
      <c r="AU132" s="239" t="s">
        <v>90</v>
      </c>
      <c r="AV132" s="13" t="s">
        <v>88</v>
      </c>
      <c r="AW132" s="13" t="s">
        <v>42</v>
      </c>
      <c r="AX132" s="13" t="s">
        <v>80</v>
      </c>
      <c r="AY132" s="239" t="s">
        <v>143</v>
      </c>
    </row>
    <row r="133" spans="2:65" s="12" customFormat="1" ht="13.5">
      <c r="B133" s="216"/>
      <c r="C133" s="217"/>
      <c r="D133" s="213" t="s">
        <v>154</v>
      </c>
      <c r="E133" s="218" t="s">
        <v>78</v>
      </c>
      <c r="F133" s="219" t="s">
        <v>1113</v>
      </c>
      <c r="G133" s="217"/>
      <c r="H133" s="220">
        <v>75.92</v>
      </c>
      <c r="I133" s="221"/>
      <c r="J133" s="217"/>
      <c r="K133" s="217"/>
      <c r="L133" s="222"/>
      <c r="M133" s="223"/>
      <c r="N133" s="224"/>
      <c r="O133" s="224"/>
      <c r="P133" s="224"/>
      <c r="Q133" s="224"/>
      <c r="R133" s="224"/>
      <c r="S133" s="224"/>
      <c r="T133" s="225"/>
      <c r="AT133" s="226" t="s">
        <v>154</v>
      </c>
      <c r="AU133" s="226" t="s">
        <v>90</v>
      </c>
      <c r="AV133" s="12" t="s">
        <v>90</v>
      </c>
      <c r="AW133" s="12" t="s">
        <v>42</v>
      </c>
      <c r="AX133" s="12" t="s">
        <v>88</v>
      </c>
      <c r="AY133" s="226" t="s">
        <v>143</v>
      </c>
    </row>
    <row r="134" spans="2:65" s="1" customFormat="1" ht="25.5" customHeight="1">
      <c r="B134" s="41"/>
      <c r="C134" s="201" t="s">
        <v>10</v>
      </c>
      <c r="D134" s="201" t="s">
        <v>145</v>
      </c>
      <c r="E134" s="202" t="s">
        <v>1114</v>
      </c>
      <c r="F134" s="203" t="s">
        <v>1115</v>
      </c>
      <c r="G134" s="204" t="s">
        <v>148</v>
      </c>
      <c r="H134" s="205">
        <v>75.92</v>
      </c>
      <c r="I134" s="206"/>
      <c r="J134" s="207">
        <f>ROUND(I134*H134,2)</f>
        <v>0</v>
      </c>
      <c r="K134" s="203" t="s">
        <v>149</v>
      </c>
      <c r="L134" s="61"/>
      <c r="M134" s="208" t="s">
        <v>78</v>
      </c>
      <c r="N134" s="209" t="s">
        <v>50</v>
      </c>
      <c r="O134" s="42"/>
      <c r="P134" s="210">
        <f>O134*H134</f>
        <v>0</v>
      </c>
      <c r="Q134" s="210">
        <v>4.0000000000000003E-5</v>
      </c>
      <c r="R134" s="210">
        <f>Q134*H134</f>
        <v>3.0368000000000005E-3</v>
      </c>
      <c r="S134" s="210">
        <v>0</v>
      </c>
      <c r="T134" s="211">
        <f>S134*H134</f>
        <v>0</v>
      </c>
      <c r="AR134" s="23" t="s">
        <v>150</v>
      </c>
      <c r="AT134" s="23" t="s">
        <v>145</v>
      </c>
      <c r="AU134" s="23" t="s">
        <v>90</v>
      </c>
      <c r="AY134" s="23" t="s">
        <v>143</v>
      </c>
      <c r="BE134" s="212">
        <f>IF(N134="základní",J134,0)</f>
        <v>0</v>
      </c>
      <c r="BF134" s="212">
        <f>IF(N134="snížená",J134,0)</f>
        <v>0</v>
      </c>
      <c r="BG134" s="212">
        <f>IF(N134="zákl. přenesená",J134,0)</f>
        <v>0</v>
      </c>
      <c r="BH134" s="212">
        <f>IF(N134="sníž. přenesená",J134,0)</f>
        <v>0</v>
      </c>
      <c r="BI134" s="212">
        <f>IF(N134="nulová",J134,0)</f>
        <v>0</v>
      </c>
      <c r="BJ134" s="23" t="s">
        <v>88</v>
      </c>
      <c r="BK134" s="212">
        <f>ROUND(I134*H134,2)</f>
        <v>0</v>
      </c>
      <c r="BL134" s="23" t="s">
        <v>150</v>
      </c>
      <c r="BM134" s="23" t="s">
        <v>1116</v>
      </c>
    </row>
    <row r="135" spans="2:65" s="1" customFormat="1" ht="121.5">
      <c r="B135" s="41"/>
      <c r="C135" s="63"/>
      <c r="D135" s="213" t="s">
        <v>152</v>
      </c>
      <c r="E135" s="63"/>
      <c r="F135" s="214" t="s">
        <v>1111</v>
      </c>
      <c r="G135" s="63"/>
      <c r="H135" s="63"/>
      <c r="I135" s="172"/>
      <c r="J135" s="63"/>
      <c r="K135" s="63"/>
      <c r="L135" s="61"/>
      <c r="M135" s="215"/>
      <c r="N135" s="42"/>
      <c r="O135" s="42"/>
      <c r="P135" s="42"/>
      <c r="Q135" s="42"/>
      <c r="R135" s="42"/>
      <c r="S135" s="42"/>
      <c r="T135" s="78"/>
      <c r="AT135" s="23" t="s">
        <v>152</v>
      </c>
      <c r="AU135" s="23" t="s">
        <v>90</v>
      </c>
    </row>
    <row r="136" spans="2:65" s="1" customFormat="1" ht="25.5" customHeight="1">
      <c r="B136" s="41"/>
      <c r="C136" s="201" t="s">
        <v>233</v>
      </c>
      <c r="D136" s="201" t="s">
        <v>145</v>
      </c>
      <c r="E136" s="202" t="s">
        <v>686</v>
      </c>
      <c r="F136" s="203" t="s">
        <v>687</v>
      </c>
      <c r="G136" s="204" t="s">
        <v>181</v>
      </c>
      <c r="H136" s="205">
        <v>12</v>
      </c>
      <c r="I136" s="206"/>
      <c r="J136" s="207">
        <f>ROUND(I136*H136,2)</f>
        <v>0</v>
      </c>
      <c r="K136" s="203" t="s">
        <v>149</v>
      </c>
      <c r="L136" s="61"/>
      <c r="M136" s="208" t="s">
        <v>78</v>
      </c>
      <c r="N136" s="209" t="s">
        <v>50</v>
      </c>
      <c r="O136" s="42"/>
      <c r="P136" s="210">
        <f>O136*H136</f>
        <v>0</v>
      </c>
      <c r="Q136" s="210">
        <v>1.0382199999999999</v>
      </c>
      <c r="R136" s="210">
        <f>Q136*H136</f>
        <v>12.458639999999999</v>
      </c>
      <c r="S136" s="210">
        <v>0</v>
      </c>
      <c r="T136" s="211">
        <f>S136*H136</f>
        <v>0</v>
      </c>
      <c r="AR136" s="23" t="s">
        <v>150</v>
      </c>
      <c r="AT136" s="23" t="s">
        <v>145</v>
      </c>
      <c r="AU136" s="23" t="s">
        <v>90</v>
      </c>
      <c r="AY136" s="23" t="s">
        <v>143</v>
      </c>
      <c r="BE136" s="212">
        <f>IF(N136="základní",J136,0)</f>
        <v>0</v>
      </c>
      <c r="BF136" s="212">
        <f>IF(N136="snížená",J136,0)</f>
        <v>0</v>
      </c>
      <c r="BG136" s="212">
        <f>IF(N136="zákl. přenesená",J136,0)</f>
        <v>0</v>
      </c>
      <c r="BH136" s="212">
        <f>IF(N136="sníž. přenesená",J136,0)</f>
        <v>0</v>
      </c>
      <c r="BI136" s="212">
        <f>IF(N136="nulová",J136,0)</f>
        <v>0</v>
      </c>
      <c r="BJ136" s="23" t="s">
        <v>88</v>
      </c>
      <c r="BK136" s="212">
        <f>ROUND(I136*H136,2)</f>
        <v>0</v>
      </c>
      <c r="BL136" s="23" t="s">
        <v>150</v>
      </c>
      <c r="BM136" s="23" t="s">
        <v>1117</v>
      </c>
    </row>
    <row r="137" spans="2:65" s="1" customFormat="1" ht="94.5">
      <c r="B137" s="41"/>
      <c r="C137" s="63"/>
      <c r="D137" s="213" t="s">
        <v>152</v>
      </c>
      <c r="E137" s="63"/>
      <c r="F137" s="214" t="s">
        <v>689</v>
      </c>
      <c r="G137" s="63"/>
      <c r="H137" s="63"/>
      <c r="I137" s="172"/>
      <c r="J137" s="63"/>
      <c r="K137" s="63"/>
      <c r="L137" s="61"/>
      <c r="M137" s="215"/>
      <c r="N137" s="42"/>
      <c r="O137" s="42"/>
      <c r="P137" s="42"/>
      <c r="Q137" s="42"/>
      <c r="R137" s="42"/>
      <c r="S137" s="42"/>
      <c r="T137" s="78"/>
      <c r="AT137" s="23" t="s">
        <v>152</v>
      </c>
      <c r="AU137" s="23" t="s">
        <v>90</v>
      </c>
    </row>
    <row r="138" spans="2:65" s="12" customFormat="1" ht="13.5">
      <c r="B138" s="216"/>
      <c r="C138" s="217"/>
      <c r="D138" s="213" t="s">
        <v>154</v>
      </c>
      <c r="E138" s="218" t="s">
        <v>78</v>
      </c>
      <c r="F138" s="219" t="s">
        <v>78</v>
      </c>
      <c r="G138" s="217"/>
      <c r="H138" s="220">
        <v>0</v>
      </c>
      <c r="I138" s="221"/>
      <c r="J138" s="217"/>
      <c r="K138" s="217"/>
      <c r="L138" s="222"/>
      <c r="M138" s="223"/>
      <c r="N138" s="224"/>
      <c r="O138" s="224"/>
      <c r="P138" s="224"/>
      <c r="Q138" s="224"/>
      <c r="R138" s="224"/>
      <c r="S138" s="224"/>
      <c r="T138" s="225"/>
      <c r="AT138" s="226" t="s">
        <v>154</v>
      </c>
      <c r="AU138" s="226" t="s">
        <v>90</v>
      </c>
      <c r="AV138" s="12" t="s">
        <v>90</v>
      </c>
      <c r="AW138" s="12" t="s">
        <v>42</v>
      </c>
      <c r="AX138" s="12" t="s">
        <v>80</v>
      </c>
      <c r="AY138" s="226" t="s">
        <v>143</v>
      </c>
    </row>
    <row r="139" spans="2:65" s="12" customFormat="1" ht="13.5">
      <c r="B139" s="216"/>
      <c r="C139" s="217"/>
      <c r="D139" s="213" t="s">
        <v>154</v>
      </c>
      <c r="E139" s="218" t="s">
        <v>78</v>
      </c>
      <c r="F139" s="219" t="s">
        <v>214</v>
      </c>
      <c r="G139" s="217"/>
      <c r="H139" s="220">
        <v>12</v>
      </c>
      <c r="I139" s="221"/>
      <c r="J139" s="217"/>
      <c r="K139" s="217"/>
      <c r="L139" s="222"/>
      <c r="M139" s="223"/>
      <c r="N139" s="224"/>
      <c r="O139" s="224"/>
      <c r="P139" s="224"/>
      <c r="Q139" s="224"/>
      <c r="R139" s="224"/>
      <c r="S139" s="224"/>
      <c r="T139" s="225"/>
      <c r="AT139" s="226" t="s">
        <v>154</v>
      </c>
      <c r="AU139" s="226" t="s">
        <v>90</v>
      </c>
      <c r="AV139" s="12" t="s">
        <v>90</v>
      </c>
      <c r="AW139" s="12" t="s">
        <v>42</v>
      </c>
      <c r="AX139" s="12" t="s">
        <v>80</v>
      </c>
      <c r="AY139" s="226" t="s">
        <v>143</v>
      </c>
    </row>
    <row r="140" spans="2:65" s="14" customFormat="1" ht="13.5">
      <c r="B140" s="240"/>
      <c r="C140" s="241"/>
      <c r="D140" s="213" t="s">
        <v>154</v>
      </c>
      <c r="E140" s="242" t="s">
        <v>78</v>
      </c>
      <c r="F140" s="243" t="s">
        <v>289</v>
      </c>
      <c r="G140" s="241"/>
      <c r="H140" s="244">
        <v>12</v>
      </c>
      <c r="I140" s="245"/>
      <c r="J140" s="241"/>
      <c r="K140" s="241"/>
      <c r="L140" s="246"/>
      <c r="M140" s="247"/>
      <c r="N140" s="248"/>
      <c r="O140" s="248"/>
      <c r="P140" s="248"/>
      <c r="Q140" s="248"/>
      <c r="R140" s="248"/>
      <c r="S140" s="248"/>
      <c r="T140" s="249"/>
      <c r="AT140" s="250" t="s">
        <v>154</v>
      </c>
      <c r="AU140" s="250" t="s">
        <v>90</v>
      </c>
      <c r="AV140" s="14" t="s">
        <v>150</v>
      </c>
      <c r="AW140" s="14" t="s">
        <v>42</v>
      </c>
      <c r="AX140" s="14" t="s">
        <v>88</v>
      </c>
      <c r="AY140" s="250" t="s">
        <v>143</v>
      </c>
    </row>
    <row r="141" spans="2:65" s="11" customFormat="1" ht="29.85" customHeight="1">
      <c r="B141" s="185"/>
      <c r="C141" s="186"/>
      <c r="D141" s="187" t="s">
        <v>79</v>
      </c>
      <c r="E141" s="199" t="s">
        <v>159</v>
      </c>
      <c r="F141" s="199" t="s">
        <v>1118</v>
      </c>
      <c r="G141" s="186"/>
      <c r="H141" s="186"/>
      <c r="I141" s="189"/>
      <c r="J141" s="200">
        <f>BK141</f>
        <v>0</v>
      </c>
      <c r="K141" s="186"/>
      <c r="L141" s="191"/>
      <c r="M141" s="192"/>
      <c r="N141" s="193"/>
      <c r="O141" s="193"/>
      <c r="P141" s="194">
        <f>SUM(P142:P169)</f>
        <v>0</v>
      </c>
      <c r="Q141" s="193"/>
      <c r="R141" s="194">
        <f>SUM(R142:R169)</f>
        <v>29.828802</v>
      </c>
      <c r="S141" s="193"/>
      <c r="T141" s="195">
        <f>SUM(T142:T169)</f>
        <v>0</v>
      </c>
      <c r="AR141" s="196" t="s">
        <v>88</v>
      </c>
      <c r="AT141" s="197" t="s">
        <v>79</v>
      </c>
      <c r="AU141" s="197" t="s">
        <v>88</v>
      </c>
      <c r="AY141" s="196" t="s">
        <v>143</v>
      </c>
      <c r="BK141" s="198">
        <f>SUM(BK142:BK169)</f>
        <v>0</v>
      </c>
    </row>
    <row r="142" spans="2:65" s="1" customFormat="1" ht="16.5" customHeight="1">
      <c r="B142" s="41"/>
      <c r="C142" s="201" t="s">
        <v>240</v>
      </c>
      <c r="D142" s="201" t="s">
        <v>145</v>
      </c>
      <c r="E142" s="202" t="s">
        <v>1119</v>
      </c>
      <c r="F142" s="203" t="s">
        <v>1120</v>
      </c>
      <c r="G142" s="204" t="s">
        <v>162</v>
      </c>
      <c r="H142" s="205">
        <v>15.5</v>
      </c>
      <c r="I142" s="206"/>
      <c r="J142" s="207">
        <f>ROUND(I142*H142,2)</f>
        <v>0</v>
      </c>
      <c r="K142" s="203" t="s">
        <v>149</v>
      </c>
      <c r="L142" s="61"/>
      <c r="M142" s="208" t="s">
        <v>78</v>
      </c>
      <c r="N142" s="209" t="s">
        <v>50</v>
      </c>
      <c r="O142" s="42"/>
      <c r="P142" s="210">
        <f>O142*H142</f>
        <v>0</v>
      </c>
      <c r="Q142" s="210">
        <v>0</v>
      </c>
      <c r="R142" s="210">
        <f>Q142*H142</f>
        <v>0</v>
      </c>
      <c r="S142" s="210">
        <v>0</v>
      </c>
      <c r="T142" s="211">
        <f>S142*H142</f>
        <v>0</v>
      </c>
      <c r="AR142" s="23" t="s">
        <v>150</v>
      </c>
      <c r="AT142" s="23" t="s">
        <v>145</v>
      </c>
      <c r="AU142" s="23" t="s">
        <v>90</v>
      </c>
      <c r="AY142" s="23" t="s">
        <v>143</v>
      </c>
      <c r="BE142" s="212">
        <f>IF(N142="základní",J142,0)</f>
        <v>0</v>
      </c>
      <c r="BF142" s="212">
        <f>IF(N142="snížená",J142,0)</f>
        <v>0</v>
      </c>
      <c r="BG142" s="212">
        <f>IF(N142="zákl. přenesená",J142,0)</f>
        <v>0</v>
      </c>
      <c r="BH142" s="212">
        <f>IF(N142="sníž. přenesená",J142,0)</f>
        <v>0</v>
      </c>
      <c r="BI142" s="212">
        <f>IF(N142="nulová",J142,0)</f>
        <v>0</v>
      </c>
      <c r="BJ142" s="23" t="s">
        <v>88</v>
      </c>
      <c r="BK142" s="212">
        <f>ROUND(I142*H142,2)</f>
        <v>0</v>
      </c>
      <c r="BL142" s="23" t="s">
        <v>150</v>
      </c>
      <c r="BM142" s="23" t="s">
        <v>1121</v>
      </c>
    </row>
    <row r="143" spans="2:65" s="1" customFormat="1" ht="54">
      <c r="B143" s="41"/>
      <c r="C143" s="63"/>
      <c r="D143" s="213" t="s">
        <v>152</v>
      </c>
      <c r="E143" s="63"/>
      <c r="F143" s="214" t="s">
        <v>1122</v>
      </c>
      <c r="G143" s="63"/>
      <c r="H143" s="63"/>
      <c r="I143" s="172"/>
      <c r="J143" s="63"/>
      <c r="K143" s="63"/>
      <c r="L143" s="61"/>
      <c r="M143" s="215"/>
      <c r="N143" s="42"/>
      <c r="O143" s="42"/>
      <c r="P143" s="42"/>
      <c r="Q143" s="42"/>
      <c r="R143" s="42"/>
      <c r="S143" s="42"/>
      <c r="T143" s="78"/>
      <c r="AT143" s="23" t="s">
        <v>152</v>
      </c>
      <c r="AU143" s="23" t="s">
        <v>90</v>
      </c>
    </row>
    <row r="144" spans="2:65" s="13" customFormat="1" ht="13.5">
      <c r="B144" s="230"/>
      <c r="C144" s="231"/>
      <c r="D144" s="213" t="s">
        <v>154</v>
      </c>
      <c r="E144" s="232" t="s">
        <v>78</v>
      </c>
      <c r="F144" s="233" t="s">
        <v>1123</v>
      </c>
      <c r="G144" s="231"/>
      <c r="H144" s="232" t="s">
        <v>78</v>
      </c>
      <c r="I144" s="234"/>
      <c r="J144" s="231"/>
      <c r="K144" s="231"/>
      <c r="L144" s="235"/>
      <c r="M144" s="236"/>
      <c r="N144" s="237"/>
      <c r="O144" s="237"/>
      <c r="P144" s="237"/>
      <c r="Q144" s="237"/>
      <c r="R144" s="237"/>
      <c r="S144" s="237"/>
      <c r="T144" s="238"/>
      <c r="AT144" s="239" t="s">
        <v>154</v>
      </c>
      <c r="AU144" s="239" t="s">
        <v>90</v>
      </c>
      <c r="AV144" s="13" t="s">
        <v>88</v>
      </c>
      <c r="AW144" s="13" t="s">
        <v>42</v>
      </c>
      <c r="AX144" s="13" t="s">
        <v>80</v>
      </c>
      <c r="AY144" s="239" t="s">
        <v>143</v>
      </c>
    </row>
    <row r="145" spans="2:65" s="12" customFormat="1" ht="13.5">
      <c r="B145" s="216"/>
      <c r="C145" s="217"/>
      <c r="D145" s="213" t="s">
        <v>154</v>
      </c>
      <c r="E145" s="218" t="s">
        <v>78</v>
      </c>
      <c r="F145" s="219" t="s">
        <v>1124</v>
      </c>
      <c r="G145" s="217"/>
      <c r="H145" s="220">
        <v>15.5</v>
      </c>
      <c r="I145" s="221"/>
      <c r="J145" s="217"/>
      <c r="K145" s="217"/>
      <c r="L145" s="222"/>
      <c r="M145" s="223"/>
      <c r="N145" s="224"/>
      <c r="O145" s="224"/>
      <c r="P145" s="224"/>
      <c r="Q145" s="224"/>
      <c r="R145" s="224"/>
      <c r="S145" s="224"/>
      <c r="T145" s="225"/>
      <c r="AT145" s="226" t="s">
        <v>154</v>
      </c>
      <c r="AU145" s="226" t="s">
        <v>90</v>
      </c>
      <c r="AV145" s="12" t="s">
        <v>90</v>
      </c>
      <c r="AW145" s="12" t="s">
        <v>42</v>
      </c>
      <c r="AX145" s="12" t="s">
        <v>88</v>
      </c>
      <c r="AY145" s="226" t="s">
        <v>143</v>
      </c>
    </row>
    <row r="146" spans="2:65" s="1" customFormat="1" ht="16.5" customHeight="1">
      <c r="B146" s="41"/>
      <c r="C146" s="201" t="s">
        <v>245</v>
      </c>
      <c r="D146" s="201" t="s">
        <v>145</v>
      </c>
      <c r="E146" s="202" t="s">
        <v>1125</v>
      </c>
      <c r="F146" s="203" t="s">
        <v>1126</v>
      </c>
      <c r="G146" s="204" t="s">
        <v>148</v>
      </c>
      <c r="H146" s="205">
        <v>88.8</v>
      </c>
      <c r="I146" s="206"/>
      <c r="J146" s="207">
        <f>ROUND(I146*H146,2)</f>
        <v>0</v>
      </c>
      <c r="K146" s="203" t="s">
        <v>149</v>
      </c>
      <c r="L146" s="61"/>
      <c r="M146" s="208" t="s">
        <v>78</v>
      </c>
      <c r="N146" s="209" t="s">
        <v>50</v>
      </c>
      <c r="O146" s="42"/>
      <c r="P146" s="210">
        <f>O146*H146</f>
        <v>0</v>
      </c>
      <c r="Q146" s="210">
        <v>4.1739999999999999E-2</v>
      </c>
      <c r="R146" s="210">
        <f>Q146*H146</f>
        <v>3.706512</v>
      </c>
      <c r="S146" s="210">
        <v>0</v>
      </c>
      <c r="T146" s="211">
        <f>S146*H146</f>
        <v>0</v>
      </c>
      <c r="AR146" s="23" t="s">
        <v>150</v>
      </c>
      <c r="AT146" s="23" t="s">
        <v>145</v>
      </c>
      <c r="AU146" s="23" t="s">
        <v>90</v>
      </c>
      <c r="AY146" s="23" t="s">
        <v>143</v>
      </c>
      <c r="BE146" s="212">
        <f>IF(N146="základní",J146,0)</f>
        <v>0</v>
      </c>
      <c r="BF146" s="212">
        <f>IF(N146="snížená",J146,0)</f>
        <v>0</v>
      </c>
      <c r="BG146" s="212">
        <f>IF(N146="zákl. přenesená",J146,0)</f>
        <v>0</v>
      </c>
      <c r="BH146" s="212">
        <f>IF(N146="sníž. přenesená",J146,0)</f>
        <v>0</v>
      </c>
      <c r="BI146" s="212">
        <f>IF(N146="nulová",J146,0)</f>
        <v>0</v>
      </c>
      <c r="BJ146" s="23" t="s">
        <v>88</v>
      </c>
      <c r="BK146" s="212">
        <f>ROUND(I146*H146,2)</f>
        <v>0</v>
      </c>
      <c r="BL146" s="23" t="s">
        <v>150</v>
      </c>
      <c r="BM146" s="23" t="s">
        <v>1127</v>
      </c>
    </row>
    <row r="147" spans="2:65" s="1" customFormat="1" ht="283.5">
      <c r="B147" s="41"/>
      <c r="C147" s="63"/>
      <c r="D147" s="213" t="s">
        <v>152</v>
      </c>
      <c r="E147" s="63"/>
      <c r="F147" s="214" t="s">
        <v>1128</v>
      </c>
      <c r="G147" s="63"/>
      <c r="H147" s="63"/>
      <c r="I147" s="172"/>
      <c r="J147" s="63"/>
      <c r="K147" s="63"/>
      <c r="L147" s="61"/>
      <c r="M147" s="215"/>
      <c r="N147" s="42"/>
      <c r="O147" s="42"/>
      <c r="P147" s="42"/>
      <c r="Q147" s="42"/>
      <c r="R147" s="42"/>
      <c r="S147" s="42"/>
      <c r="T147" s="78"/>
      <c r="AT147" s="23" t="s">
        <v>152</v>
      </c>
      <c r="AU147" s="23" t="s">
        <v>90</v>
      </c>
    </row>
    <row r="148" spans="2:65" s="13" customFormat="1" ht="13.5">
      <c r="B148" s="230"/>
      <c r="C148" s="231"/>
      <c r="D148" s="213" t="s">
        <v>154</v>
      </c>
      <c r="E148" s="232" t="s">
        <v>78</v>
      </c>
      <c r="F148" s="233" t="s">
        <v>1129</v>
      </c>
      <c r="G148" s="231"/>
      <c r="H148" s="232" t="s">
        <v>78</v>
      </c>
      <c r="I148" s="234"/>
      <c r="J148" s="231"/>
      <c r="K148" s="231"/>
      <c r="L148" s="235"/>
      <c r="M148" s="236"/>
      <c r="N148" s="237"/>
      <c r="O148" s="237"/>
      <c r="P148" s="237"/>
      <c r="Q148" s="237"/>
      <c r="R148" s="237"/>
      <c r="S148" s="237"/>
      <c r="T148" s="238"/>
      <c r="AT148" s="239" t="s">
        <v>154</v>
      </c>
      <c r="AU148" s="239" t="s">
        <v>90</v>
      </c>
      <c r="AV148" s="13" t="s">
        <v>88</v>
      </c>
      <c r="AW148" s="13" t="s">
        <v>42</v>
      </c>
      <c r="AX148" s="13" t="s">
        <v>80</v>
      </c>
      <c r="AY148" s="239" t="s">
        <v>143</v>
      </c>
    </row>
    <row r="149" spans="2:65" s="12" customFormat="1" ht="13.5">
      <c r="B149" s="216"/>
      <c r="C149" s="217"/>
      <c r="D149" s="213" t="s">
        <v>154</v>
      </c>
      <c r="E149" s="218" t="s">
        <v>78</v>
      </c>
      <c r="F149" s="219" t="s">
        <v>1130</v>
      </c>
      <c r="G149" s="217"/>
      <c r="H149" s="220">
        <v>88.8</v>
      </c>
      <c r="I149" s="221"/>
      <c r="J149" s="217"/>
      <c r="K149" s="217"/>
      <c r="L149" s="222"/>
      <c r="M149" s="223"/>
      <c r="N149" s="224"/>
      <c r="O149" s="224"/>
      <c r="P149" s="224"/>
      <c r="Q149" s="224"/>
      <c r="R149" s="224"/>
      <c r="S149" s="224"/>
      <c r="T149" s="225"/>
      <c r="AT149" s="226" t="s">
        <v>154</v>
      </c>
      <c r="AU149" s="226" t="s">
        <v>90</v>
      </c>
      <c r="AV149" s="12" t="s">
        <v>90</v>
      </c>
      <c r="AW149" s="12" t="s">
        <v>42</v>
      </c>
      <c r="AX149" s="12" t="s">
        <v>88</v>
      </c>
      <c r="AY149" s="226" t="s">
        <v>143</v>
      </c>
    </row>
    <row r="150" spans="2:65" s="1" customFormat="1" ht="16.5" customHeight="1">
      <c r="B150" s="41"/>
      <c r="C150" s="201" t="s">
        <v>250</v>
      </c>
      <c r="D150" s="201" t="s">
        <v>145</v>
      </c>
      <c r="E150" s="202" t="s">
        <v>1131</v>
      </c>
      <c r="F150" s="203" t="s">
        <v>1132</v>
      </c>
      <c r="G150" s="204" t="s">
        <v>148</v>
      </c>
      <c r="H150" s="205">
        <v>88.8</v>
      </c>
      <c r="I150" s="206"/>
      <c r="J150" s="207">
        <f>ROUND(I150*H150,2)</f>
        <v>0</v>
      </c>
      <c r="K150" s="203" t="s">
        <v>149</v>
      </c>
      <c r="L150" s="61"/>
      <c r="M150" s="208" t="s">
        <v>78</v>
      </c>
      <c r="N150" s="209" t="s">
        <v>50</v>
      </c>
      <c r="O150" s="42"/>
      <c r="P150" s="210">
        <f>O150*H150</f>
        <v>0</v>
      </c>
      <c r="Q150" s="210">
        <v>2.0000000000000002E-5</v>
      </c>
      <c r="R150" s="210">
        <f>Q150*H150</f>
        <v>1.776E-3</v>
      </c>
      <c r="S150" s="210">
        <v>0</v>
      </c>
      <c r="T150" s="211">
        <f>S150*H150</f>
        <v>0</v>
      </c>
      <c r="AR150" s="23" t="s">
        <v>150</v>
      </c>
      <c r="AT150" s="23" t="s">
        <v>145</v>
      </c>
      <c r="AU150" s="23" t="s">
        <v>90</v>
      </c>
      <c r="AY150" s="23" t="s">
        <v>143</v>
      </c>
      <c r="BE150" s="212">
        <f>IF(N150="základní",J150,0)</f>
        <v>0</v>
      </c>
      <c r="BF150" s="212">
        <f>IF(N150="snížená",J150,0)</f>
        <v>0</v>
      </c>
      <c r="BG150" s="212">
        <f>IF(N150="zákl. přenesená",J150,0)</f>
        <v>0</v>
      </c>
      <c r="BH150" s="212">
        <f>IF(N150="sníž. přenesená",J150,0)</f>
        <v>0</v>
      </c>
      <c r="BI150" s="212">
        <f>IF(N150="nulová",J150,0)</f>
        <v>0</v>
      </c>
      <c r="BJ150" s="23" t="s">
        <v>88</v>
      </c>
      <c r="BK150" s="212">
        <f>ROUND(I150*H150,2)</f>
        <v>0</v>
      </c>
      <c r="BL150" s="23" t="s">
        <v>150</v>
      </c>
      <c r="BM150" s="23" t="s">
        <v>1133</v>
      </c>
    </row>
    <row r="151" spans="2:65" s="1" customFormat="1" ht="283.5">
      <c r="B151" s="41"/>
      <c r="C151" s="63"/>
      <c r="D151" s="213" t="s">
        <v>152</v>
      </c>
      <c r="E151" s="63"/>
      <c r="F151" s="214" t="s">
        <v>1128</v>
      </c>
      <c r="G151" s="63"/>
      <c r="H151" s="63"/>
      <c r="I151" s="172"/>
      <c r="J151" s="63"/>
      <c r="K151" s="63"/>
      <c r="L151" s="61"/>
      <c r="M151" s="215"/>
      <c r="N151" s="42"/>
      <c r="O151" s="42"/>
      <c r="P151" s="42"/>
      <c r="Q151" s="42"/>
      <c r="R151" s="42"/>
      <c r="S151" s="42"/>
      <c r="T151" s="78"/>
      <c r="AT151" s="23" t="s">
        <v>152</v>
      </c>
      <c r="AU151" s="23" t="s">
        <v>90</v>
      </c>
    </row>
    <row r="152" spans="2:65" s="1" customFormat="1" ht="25.5" customHeight="1">
      <c r="B152" s="41"/>
      <c r="C152" s="201" t="s">
        <v>255</v>
      </c>
      <c r="D152" s="201" t="s">
        <v>145</v>
      </c>
      <c r="E152" s="202" t="s">
        <v>1134</v>
      </c>
      <c r="F152" s="203" t="s">
        <v>1135</v>
      </c>
      <c r="G152" s="204" t="s">
        <v>181</v>
      </c>
      <c r="H152" s="205">
        <v>5.4</v>
      </c>
      <c r="I152" s="206"/>
      <c r="J152" s="207">
        <f>ROUND(I152*H152,2)</f>
        <v>0</v>
      </c>
      <c r="K152" s="203" t="s">
        <v>149</v>
      </c>
      <c r="L152" s="61"/>
      <c r="M152" s="208" t="s">
        <v>78</v>
      </c>
      <c r="N152" s="209" t="s">
        <v>50</v>
      </c>
      <c r="O152" s="42"/>
      <c r="P152" s="210">
        <f>O152*H152</f>
        <v>0</v>
      </c>
      <c r="Q152" s="210">
        <v>1.04877</v>
      </c>
      <c r="R152" s="210">
        <f>Q152*H152</f>
        <v>5.6633580000000006</v>
      </c>
      <c r="S152" s="210">
        <v>0</v>
      </c>
      <c r="T152" s="211">
        <f>S152*H152</f>
        <v>0</v>
      </c>
      <c r="AR152" s="23" t="s">
        <v>150</v>
      </c>
      <c r="AT152" s="23" t="s">
        <v>145</v>
      </c>
      <c r="AU152" s="23" t="s">
        <v>90</v>
      </c>
      <c r="AY152" s="23" t="s">
        <v>143</v>
      </c>
      <c r="BE152" s="212">
        <f>IF(N152="základní",J152,0)</f>
        <v>0</v>
      </c>
      <c r="BF152" s="212">
        <f>IF(N152="snížená",J152,0)</f>
        <v>0</v>
      </c>
      <c r="BG152" s="212">
        <f>IF(N152="zákl. přenesená",J152,0)</f>
        <v>0</v>
      </c>
      <c r="BH152" s="212">
        <f>IF(N152="sníž. přenesená",J152,0)</f>
        <v>0</v>
      </c>
      <c r="BI152" s="212">
        <f>IF(N152="nulová",J152,0)</f>
        <v>0</v>
      </c>
      <c r="BJ152" s="23" t="s">
        <v>88</v>
      </c>
      <c r="BK152" s="212">
        <f>ROUND(I152*H152,2)</f>
        <v>0</v>
      </c>
      <c r="BL152" s="23" t="s">
        <v>150</v>
      </c>
      <c r="BM152" s="23" t="s">
        <v>1136</v>
      </c>
    </row>
    <row r="153" spans="2:65" s="1" customFormat="1" ht="148.5">
      <c r="B153" s="41"/>
      <c r="C153" s="63"/>
      <c r="D153" s="213" t="s">
        <v>152</v>
      </c>
      <c r="E153" s="63"/>
      <c r="F153" s="214" t="s">
        <v>1137</v>
      </c>
      <c r="G153" s="63"/>
      <c r="H153" s="63"/>
      <c r="I153" s="172"/>
      <c r="J153" s="63"/>
      <c r="K153" s="63"/>
      <c r="L153" s="61"/>
      <c r="M153" s="215"/>
      <c r="N153" s="42"/>
      <c r="O153" s="42"/>
      <c r="P153" s="42"/>
      <c r="Q153" s="42"/>
      <c r="R153" s="42"/>
      <c r="S153" s="42"/>
      <c r="T153" s="78"/>
      <c r="AT153" s="23" t="s">
        <v>152</v>
      </c>
      <c r="AU153" s="23" t="s">
        <v>90</v>
      </c>
    </row>
    <row r="154" spans="2:65" s="1" customFormat="1" ht="16.5" customHeight="1">
      <c r="B154" s="41"/>
      <c r="C154" s="201" t="s">
        <v>9</v>
      </c>
      <c r="D154" s="201" t="s">
        <v>145</v>
      </c>
      <c r="E154" s="202" t="s">
        <v>1138</v>
      </c>
      <c r="F154" s="203" t="s">
        <v>1139</v>
      </c>
      <c r="G154" s="204" t="s">
        <v>162</v>
      </c>
      <c r="H154" s="205">
        <v>99.3</v>
      </c>
      <c r="I154" s="206"/>
      <c r="J154" s="207">
        <f>ROUND(I154*H154,2)</f>
        <v>0</v>
      </c>
      <c r="K154" s="203" t="s">
        <v>149</v>
      </c>
      <c r="L154" s="61"/>
      <c r="M154" s="208" t="s">
        <v>78</v>
      </c>
      <c r="N154" s="209" t="s">
        <v>50</v>
      </c>
      <c r="O154" s="42"/>
      <c r="P154" s="210">
        <f>O154*H154</f>
        <v>0</v>
      </c>
      <c r="Q154" s="210">
        <v>0</v>
      </c>
      <c r="R154" s="210">
        <f>Q154*H154</f>
        <v>0</v>
      </c>
      <c r="S154" s="210">
        <v>0</v>
      </c>
      <c r="T154" s="211">
        <f>S154*H154</f>
        <v>0</v>
      </c>
      <c r="AR154" s="23" t="s">
        <v>150</v>
      </c>
      <c r="AT154" s="23" t="s">
        <v>145</v>
      </c>
      <c r="AU154" s="23" t="s">
        <v>90</v>
      </c>
      <c r="AY154" s="23" t="s">
        <v>143</v>
      </c>
      <c r="BE154" s="212">
        <f>IF(N154="základní",J154,0)</f>
        <v>0</v>
      </c>
      <c r="BF154" s="212">
        <f>IF(N154="snížená",J154,0)</f>
        <v>0</v>
      </c>
      <c r="BG154" s="212">
        <f>IF(N154="zákl. přenesená",J154,0)</f>
        <v>0</v>
      </c>
      <c r="BH154" s="212">
        <f>IF(N154="sníž. přenesená",J154,0)</f>
        <v>0</v>
      </c>
      <c r="BI154" s="212">
        <f>IF(N154="nulová",J154,0)</f>
        <v>0</v>
      </c>
      <c r="BJ154" s="23" t="s">
        <v>88</v>
      </c>
      <c r="BK154" s="212">
        <f>ROUND(I154*H154,2)</f>
        <v>0</v>
      </c>
      <c r="BL154" s="23" t="s">
        <v>150</v>
      </c>
      <c r="BM154" s="23" t="s">
        <v>1140</v>
      </c>
    </row>
    <row r="155" spans="2:65" s="1" customFormat="1" ht="189">
      <c r="B155" s="41"/>
      <c r="C155" s="63"/>
      <c r="D155" s="213" t="s">
        <v>152</v>
      </c>
      <c r="E155" s="63"/>
      <c r="F155" s="214" t="s">
        <v>1141</v>
      </c>
      <c r="G155" s="63"/>
      <c r="H155" s="63"/>
      <c r="I155" s="172"/>
      <c r="J155" s="63"/>
      <c r="K155" s="63"/>
      <c r="L155" s="61"/>
      <c r="M155" s="215"/>
      <c r="N155" s="42"/>
      <c r="O155" s="42"/>
      <c r="P155" s="42"/>
      <c r="Q155" s="42"/>
      <c r="R155" s="42"/>
      <c r="S155" s="42"/>
      <c r="T155" s="78"/>
      <c r="AT155" s="23" t="s">
        <v>152</v>
      </c>
      <c r="AU155" s="23" t="s">
        <v>90</v>
      </c>
    </row>
    <row r="156" spans="2:65" s="13" customFormat="1" ht="13.5">
      <c r="B156" s="230"/>
      <c r="C156" s="231"/>
      <c r="D156" s="213" t="s">
        <v>154</v>
      </c>
      <c r="E156" s="232" t="s">
        <v>78</v>
      </c>
      <c r="F156" s="233" t="s">
        <v>1142</v>
      </c>
      <c r="G156" s="231"/>
      <c r="H156" s="232" t="s">
        <v>78</v>
      </c>
      <c r="I156" s="234"/>
      <c r="J156" s="231"/>
      <c r="K156" s="231"/>
      <c r="L156" s="235"/>
      <c r="M156" s="236"/>
      <c r="N156" s="237"/>
      <c r="O156" s="237"/>
      <c r="P156" s="237"/>
      <c r="Q156" s="237"/>
      <c r="R156" s="237"/>
      <c r="S156" s="237"/>
      <c r="T156" s="238"/>
      <c r="AT156" s="239" t="s">
        <v>154</v>
      </c>
      <c r="AU156" s="239" t="s">
        <v>90</v>
      </c>
      <c r="AV156" s="13" t="s">
        <v>88</v>
      </c>
      <c r="AW156" s="13" t="s">
        <v>42</v>
      </c>
      <c r="AX156" s="13" t="s">
        <v>80</v>
      </c>
      <c r="AY156" s="239" t="s">
        <v>143</v>
      </c>
    </row>
    <row r="157" spans="2:65" s="12" customFormat="1" ht="13.5">
      <c r="B157" s="216"/>
      <c r="C157" s="217"/>
      <c r="D157" s="213" t="s">
        <v>154</v>
      </c>
      <c r="E157" s="218" t="s">
        <v>78</v>
      </c>
      <c r="F157" s="219" t="s">
        <v>1143</v>
      </c>
      <c r="G157" s="217"/>
      <c r="H157" s="220">
        <v>99.3</v>
      </c>
      <c r="I157" s="221"/>
      <c r="J157" s="217"/>
      <c r="K157" s="217"/>
      <c r="L157" s="222"/>
      <c r="M157" s="223"/>
      <c r="N157" s="224"/>
      <c r="O157" s="224"/>
      <c r="P157" s="224"/>
      <c r="Q157" s="224"/>
      <c r="R157" s="224"/>
      <c r="S157" s="224"/>
      <c r="T157" s="225"/>
      <c r="AT157" s="226" t="s">
        <v>154</v>
      </c>
      <c r="AU157" s="226" t="s">
        <v>90</v>
      </c>
      <c r="AV157" s="12" t="s">
        <v>90</v>
      </c>
      <c r="AW157" s="12" t="s">
        <v>42</v>
      </c>
      <c r="AX157" s="12" t="s">
        <v>88</v>
      </c>
      <c r="AY157" s="226" t="s">
        <v>143</v>
      </c>
    </row>
    <row r="158" spans="2:65" s="1" customFormat="1" ht="25.5" customHeight="1">
      <c r="B158" s="41"/>
      <c r="C158" s="201" t="s">
        <v>364</v>
      </c>
      <c r="D158" s="201" t="s">
        <v>145</v>
      </c>
      <c r="E158" s="202" t="s">
        <v>1144</v>
      </c>
      <c r="F158" s="203" t="s">
        <v>1145</v>
      </c>
      <c r="G158" s="204" t="s">
        <v>148</v>
      </c>
      <c r="H158" s="205">
        <v>530</v>
      </c>
      <c r="I158" s="206"/>
      <c r="J158" s="207">
        <f>ROUND(I158*H158,2)</f>
        <v>0</v>
      </c>
      <c r="K158" s="203" t="s">
        <v>149</v>
      </c>
      <c r="L158" s="61"/>
      <c r="M158" s="208" t="s">
        <v>78</v>
      </c>
      <c r="N158" s="209" t="s">
        <v>50</v>
      </c>
      <c r="O158" s="42"/>
      <c r="P158" s="210">
        <f>O158*H158</f>
        <v>0</v>
      </c>
      <c r="Q158" s="210">
        <v>1.82E-3</v>
      </c>
      <c r="R158" s="210">
        <f>Q158*H158</f>
        <v>0.96460000000000001</v>
      </c>
      <c r="S158" s="210">
        <v>0</v>
      </c>
      <c r="T158" s="211">
        <f>S158*H158</f>
        <v>0</v>
      </c>
      <c r="AR158" s="23" t="s">
        <v>150</v>
      </c>
      <c r="AT158" s="23" t="s">
        <v>145</v>
      </c>
      <c r="AU158" s="23" t="s">
        <v>90</v>
      </c>
      <c r="AY158" s="23" t="s">
        <v>143</v>
      </c>
      <c r="BE158" s="212">
        <f>IF(N158="základní",J158,0)</f>
        <v>0</v>
      </c>
      <c r="BF158" s="212">
        <f>IF(N158="snížená",J158,0)</f>
        <v>0</v>
      </c>
      <c r="BG158" s="212">
        <f>IF(N158="zákl. přenesená",J158,0)</f>
        <v>0</v>
      </c>
      <c r="BH158" s="212">
        <f>IF(N158="sníž. přenesená",J158,0)</f>
        <v>0</v>
      </c>
      <c r="BI158" s="212">
        <f>IF(N158="nulová",J158,0)</f>
        <v>0</v>
      </c>
      <c r="BJ158" s="23" t="s">
        <v>88</v>
      </c>
      <c r="BK158" s="212">
        <f>ROUND(I158*H158,2)</f>
        <v>0</v>
      </c>
      <c r="BL158" s="23" t="s">
        <v>150</v>
      </c>
      <c r="BM158" s="23" t="s">
        <v>1146</v>
      </c>
    </row>
    <row r="159" spans="2:65" s="1" customFormat="1" ht="283.5">
      <c r="B159" s="41"/>
      <c r="C159" s="63"/>
      <c r="D159" s="213" t="s">
        <v>152</v>
      </c>
      <c r="E159" s="63"/>
      <c r="F159" s="214" t="s">
        <v>1147</v>
      </c>
      <c r="G159" s="63"/>
      <c r="H159" s="63"/>
      <c r="I159" s="172"/>
      <c r="J159" s="63"/>
      <c r="K159" s="63"/>
      <c r="L159" s="61"/>
      <c r="M159" s="215"/>
      <c r="N159" s="42"/>
      <c r="O159" s="42"/>
      <c r="P159" s="42"/>
      <c r="Q159" s="42"/>
      <c r="R159" s="42"/>
      <c r="S159" s="42"/>
      <c r="T159" s="78"/>
      <c r="AT159" s="23" t="s">
        <v>152</v>
      </c>
      <c r="AU159" s="23" t="s">
        <v>90</v>
      </c>
    </row>
    <row r="160" spans="2:65" s="13" customFormat="1" ht="13.5">
      <c r="B160" s="230"/>
      <c r="C160" s="231"/>
      <c r="D160" s="213" t="s">
        <v>154</v>
      </c>
      <c r="E160" s="232" t="s">
        <v>78</v>
      </c>
      <c r="F160" s="233" t="s">
        <v>1148</v>
      </c>
      <c r="G160" s="231"/>
      <c r="H160" s="232" t="s">
        <v>78</v>
      </c>
      <c r="I160" s="234"/>
      <c r="J160" s="231"/>
      <c r="K160" s="231"/>
      <c r="L160" s="235"/>
      <c r="M160" s="236"/>
      <c r="N160" s="237"/>
      <c r="O160" s="237"/>
      <c r="P160" s="237"/>
      <c r="Q160" s="237"/>
      <c r="R160" s="237"/>
      <c r="S160" s="237"/>
      <c r="T160" s="238"/>
      <c r="AT160" s="239" t="s">
        <v>154</v>
      </c>
      <c r="AU160" s="239" t="s">
        <v>90</v>
      </c>
      <c r="AV160" s="13" t="s">
        <v>88</v>
      </c>
      <c r="AW160" s="13" t="s">
        <v>42</v>
      </c>
      <c r="AX160" s="13" t="s">
        <v>80</v>
      </c>
      <c r="AY160" s="239" t="s">
        <v>143</v>
      </c>
    </row>
    <row r="161" spans="2:65" s="13" customFormat="1" ht="13.5">
      <c r="B161" s="230"/>
      <c r="C161" s="231"/>
      <c r="D161" s="213" t="s">
        <v>154</v>
      </c>
      <c r="E161" s="232" t="s">
        <v>78</v>
      </c>
      <c r="F161" s="233" t="s">
        <v>1149</v>
      </c>
      <c r="G161" s="231"/>
      <c r="H161" s="232" t="s">
        <v>78</v>
      </c>
      <c r="I161" s="234"/>
      <c r="J161" s="231"/>
      <c r="K161" s="231"/>
      <c r="L161" s="235"/>
      <c r="M161" s="236"/>
      <c r="N161" s="237"/>
      <c r="O161" s="237"/>
      <c r="P161" s="237"/>
      <c r="Q161" s="237"/>
      <c r="R161" s="237"/>
      <c r="S161" s="237"/>
      <c r="T161" s="238"/>
      <c r="AT161" s="239" t="s">
        <v>154</v>
      </c>
      <c r="AU161" s="239" t="s">
        <v>90</v>
      </c>
      <c r="AV161" s="13" t="s">
        <v>88</v>
      </c>
      <c r="AW161" s="13" t="s">
        <v>42</v>
      </c>
      <c r="AX161" s="13" t="s">
        <v>80</v>
      </c>
      <c r="AY161" s="239" t="s">
        <v>143</v>
      </c>
    </row>
    <row r="162" spans="2:65" s="12" customFormat="1" ht="13.5">
      <c r="B162" s="216"/>
      <c r="C162" s="217"/>
      <c r="D162" s="213" t="s">
        <v>154</v>
      </c>
      <c r="E162" s="218" t="s">
        <v>78</v>
      </c>
      <c r="F162" s="219" t="s">
        <v>1150</v>
      </c>
      <c r="G162" s="217"/>
      <c r="H162" s="220">
        <v>530</v>
      </c>
      <c r="I162" s="221"/>
      <c r="J162" s="217"/>
      <c r="K162" s="217"/>
      <c r="L162" s="222"/>
      <c r="M162" s="223"/>
      <c r="N162" s="224"/>
      <c r="O162" s="224"/>
      <c r="P162" s="224"/>
      <c r="Q162" s="224"/>
      <c r="R162" s="224"/>
      <c r="S162" s="224"/>
      <c r="T162" s="225"/>
      <c r="AT162" s="226" t="s">
        <v>154</v>
      </c>
      <c r="AU162" s="226" t="s">
        <v>90</v>
      </c>
      <c r="AV162" s="12" t="s">
        <v>90</v>
      </c>
      <c r="AW162" s="12" t="s">
        <v>42</v>
      </c>
      <c r="AX162" s="12" t="s">
        <v>88</v>
      </c>
      <c r="AY162" s="226" t="s">
        <v>143</v>
      </c>
    </row>
    <row r="163" spans="2:65" s="1" customFormat="1" ht="25.5" customHeight="1">
      <c r="B163" s="41"/>
      <c r="C163" s="201" t="s">
        <v>369</v>
      </c>
      <c r="D163" s="201" t="s">
        <v>145</v>
      </c>
      <c r="E163" s="202" t="s">
        <v>1151</v>
      </c>
      <c r="F163" s="203" t="s">
        <v>1152</v>
      </c>
      <c r="G163" s="204" t="s">
        <v>148</v>
      </c>
      <c r="H163" s="205">
        <v>530</v>
      </c>
      <c r="I163" s="206"/>
      <c r="J163" s="207">
        <f>ROUND(I163*H163,2)</f>
        <v>0</v>
      </c>
      <c r="K163" s="203" t="s">
        <v>149</v>
      </c>
      <c r="L163" s="61"/>
      <c r="M163" s="208" t="s">
        <v>78</v>
      </c>
      <c r="N163" s="209" t="s">
        <v>50</v>
      </c>
      <c r="O163" s="42"/>
      <c r="P163" s="210">
        <f>O163*H163</f>
        <v>0</v>
      </c>
      <c r="Q163" s="210">
        <v>4.0000000000000003E-5</v>
      </c>
      <c r="R163" s="210">
        <f>Q163*H163</f>
        <v>2.12E-2</v>
      </c>
      <c r="S163" s="210">
        <v>0</v>
      </c>
      <c r="T163" s="211">
        <f>S163*H163</f>
        <v>0</v>
      </c>
      <c r="AR163" s="23" t="s">
        <v>150</v>
      </c>
      <c r="AT163" s="23" t="s">
        <v>145</v>
      </c>
      <c r="AU163" s="23" t="s">
        <v>90</v>
      </c>
      <c r="AY163" s="23" t="s">
        <v>143</v>
      </c>
      <c r="BE163" s="212">
        <f>IF(N163="základní",J163,0)</f>
        <v>0</v>
      </c>
      <c r="BF163" s="212">
        <f>IF(N163="snížená",J163,0)</f>
        <v>0</v>
      </c>
      <c r="BG163" s="212">
        <f>IF(N163="zákl. přenesená",J163,0)</f>
        <v>0</v>
      </c>
      <c r="BH163" s="212">
        <f>IF(N163="sníž. přenesená",J163,0)</f>
        <v>0</v>
      </c>
      <c r="BI163" s="212">
        <f>IF(N163="nulová",J163,0)</f>
        <v>0</v>
      </c>
      <c r="BJ163" s="23" t="s">
        <v>88</v>
      </c>
      <c r="BK163" s="212">
        <f>ROUND(I163*H163,2)</f>
        <v>0</v>
      </c>
      <c r="BL163" s="23" t="s">
        <v>150</v>
      </c>
      <c r="BM163" s="23" t="s">
        <v>1153</v>
      </c>
    </row>
    <row r="164" spans="2:65" s="1" customFormat="1" ht="283.5">
      <c r="B164" s="41"/>
      <c r="C164" s="63"/>
      <c r="D164" s="213" t="s">
        <v>152</v>
      </c>
      <c r="E164" s="63"/>
      <c r="F164" s="214" t="s">
        <v>1147</v>
      </c>
      <c r="G164" s="63"/>
      <c r="H164" s="63"/>
      <c r="I164" s="172"/>
      <c r="J164" s="63"/>
      <c r="K164" s="63"/>
      <c r="L164" s="61"/>
      <c r="M164" s="215"/>
      <c r="N164" s="42"/>
      <c r="O164" s="42"/>
      <c r="P164" s="42"/>
      <c r="Q164" s="42"/>
      <c r="R164" s="42"/>
      <c r="S164" s="42"/>
      <c r="T164" s="78"/>
      <c r="AT164" s="23" t="s">
        <v>152</v>
      </c>
      <c r="AU164" s="23" t="s">
        <v>90</v>
      </c>
    </row>
    <row r="165" spans="2:65" s="1" customFormat="1" ht="38.25" customHeight="1">
      <c r="B165" s="41"/>
      <c r="C165" s="201" t="s">
        <v>374</v>
      </c>
      <c r="D165" s="201" t="s">
        <v>145</v>
      </c>
      <c r="E165" s="202" t="s">
        <v>1154</v>
      </c>
      <c r="F165" s="203" t="s">
        <v>1155</v>
      </c>
      <c r="G165" s="204" t="s">
        <v>181</v>
      </c>
      <c r="H165" s="205">
        <v>18</v>
      </c>
      <c r="I165" s="206"/>
      <c r="J165" s="207">
        <f>ROUND(I165*H165,2)</f>
        <v>0</v>
      </c>
      <c r="K165" s="203" t="s">
        <v>149</v>
      </c>
      <c r="L165" s="61"/>
      <c r="M165" s="208" t="s">
        <v>78</v>
      </c>
      <c r="N165" s="209" t="s">
        <v>50</v>
      </c>
      <c r="O165" s="42"/>
      <c r="P165" s="210">
        <f>O165*H165</f>
        <v>0</v>
      </c>
      <c r="Q165" s="210">
        <v>1.0383</v>
      </c>
      <c r="R165" s="210">
        <f>Q165*H165</f>
        <v>18.689399999999999</v>
      </c>
      <c r="S165" s="210">
        <v>0</v>
      </c>
      <c r="T165" s="211">
        <f>S165*H165</f>
        <v>0</v>
      </c>
      <c r="AR165" s="23" t="s">
        <v>150</v>
      </c>
      <c r="AT165" s="23" t="s">
        <v>145</v>
      </c>
      <c r="AU165" s="23" t="s">
        <v>90</v>
      </c>
      <c r="AY165" s="23" t="s">
        <v>143</v>
      </c>
      <c r="BE165" s="212">
        <f>IF(N165="základní",J165,0)</f>
        <v>0</v>
      </c>
      <c r="BF165" s="212">
        <f>IF(N165="snížená",J165,0)</f>
        <v>0</v>
      </c>
      <c r="BG165" s="212">
        <f>IF(N165="zákl. přenesená",J165,0)</f>
        <v>0</v>
      </c>
      <c r="BH165" s="212">
        <f>IF(N165="sníž. přenesená",J165,0)</f>
        <v>0</v>
      </c>
      <c r="BI165" s="212">
        <f>IF(N165="nulová",J165,0)</f>
        <v>0</v>
      </c>
      <c r="BJ165" s="23" t="s">
        <v>88</v>
      </c>
      <c r="BK165" s="212">
        <f>ROUND(I165*H165,2)</f>
        <v>0</v>
      </c>
      <c r="BL165" s="23" t="s">
        <v>150</v>
      </c>
      <c r="BM165" s="23" t="s">
        <v>1156</v>
      </c>
    </row>
    <row r="166" spans="2:65" s="1" customFormat="1" ht="108">
      <c r="B166" s="41"/>
      <c r="C166" s="63"/>
      <c r="D166" s="213" t="s">
        <v>152</v>
      </c>
      <c r="E166" s="63"/>
      <c r="F166" s="214" t="s">
        <v>1157</v>
      </c>
      <c r="G166" s="63"/>
      <c r="H166" s="63"/>
      <c r="I166" s="172"/>
      <c r="J166" s="63"/>
      <c r="K166" s="63"/>
      <c r="L166" s="61"/>
      <c r="M166" s="215"/>
      <c r="N166" s="42"/>
      <c r="O166" s="42"/>
      <c r="P166" s="42"/>
      <c r="Q166" s="42"/>
      <c r="R166" s="42"/>
      <c r="S166" s="42"/>
      <c r="T166" s="78"/>
      <c r="AT166" s="23" t="s">
        <v>152</v>
      </c>
      <c r="AU166" s="23" t="s">
        <v>90</v>
      </c>
    </row>
    <row r="167" spans="2:65" s="1" customFormat="1" ht="16.5" customHeight="1">
      <c r="B167" s="41"/>
      <c r="C167" s="201" t="s">
        <v>382</v>
      </c>
      <c r="D167" s="201" t="s">
        <v>145</v>
      </c>
      <c r="E167" s="202" t="s">
        <v>1158</v>
      </c>
      <c r="F167" s="203" t="s">
        <v>1159</v>
      </c>
      <c r="G167" s="204" t="s">
        <v>522</v>
      </c>
      <c r="H167" s="205">
        <v>40.6</v>
      </c>
      <c r="I167" s="206"/>
      <c r="J167" s="207">
        <f>ROUND(I167*H167,2)</f>
        <v>0</v>
      </c>
      <c r="K167" s="203" t="s">
        <v>149</v>
      </c>
      <c r="L167" s="61"/>
      <c r="M167" s="208" t="s">
        <v>78</v>
      </c>
      <c r="N167" s="209" t="s">
        <v>50</v>
      </c>
      <c r="O167" s="42"/>
      <c r="P167" s="210">
        <f>O167*H167</f>
        <v>0</v>
      </c>
      <c r="Q167" s="210">
        <v>3.3E-4</v>
      </c>
      <c r="R167" s="210">
        <f>Q167*H167</f>
        <v>1.3398E-2</v>
      </c>
      <c r="S167" s="210">
        <v>0</v>
      </c>
      <c r="T167" s="211">
        <f>S167*H167</f>
        <v>0</v>
      </c>
      <c r="AR167" s="23" t="s">
        <v>150</v>
      </c>
      <c r="AT167" s="23" t="s">
        <v>145</v>
      </c>
      <c r="AU167" s="23" t="s">
        <v>90</v>
      </c>
      <c r="AY167" s="23" t="s">
        <v>143</v>
      </c>
      <c r="BE167" s="212">
        <f>IF(N167="základní",J167,0)</f>
        <v>0</v>
      </c>
      <c r="BF167" s="212">
        <f>IF(N167="snížená",J167,0)</f>
        <v>0</v>
      </c>
      <c r="BG167" s="212">
        <f>IF(N167="zákl. přenesená",J167,0)</f>
        <v>0</v>
      </c>
      <c r="BH167" s="212">
        <f>IF(N167="sníž. přenesená",J167,0)</f>
        <v>0</v>
      </c>
      <c r="BI167" s="212">
        <f>IF(N167="nulová",J167,0)</f>
        <v>0</v>
      </c>
      <c r="BJ167" s="23" t="s">
        <v>88</v>
      </c>
      <c r="BK167" s="212">
        <f>ROUND(I167*H167,2)</f>
        <v>0</v>
      </c>
      <c r="BL167" s="23" t="s">
        <v>150</v>
      </c>
      <c r="BM167" s="23" t="s">
        <v>1160</v>
      </c>
    </row>
    <row r="168" spans="2:65" s="1" customFormat="1" ht="162">
      <c r="B168" s="41"/>
      <c r="C168" s="63"/>
      <c r="D168" s="213" t="s">
        <v>152</v>
      </c>
      <c r="E168" s="63"/>
      <c r="F168" s="214" t="s">
        <v>1161</v>
      </c>
      <c r="G168" s="63"/>
      <c r="H168" s="63"/>
      <c r="I168" s="172"/>
      <c r="J168" s="63"/>
      <c r="K168" s="63"/>
      <c r="L168" s="61"/>
      <c r="M168" s="215"/>
      <c r="N168" s="42"/>
      <c r="O168" s="42"/>
      <c r="P168" s="42"/>
      <c r="Q168" s="42"/>
      <c r="R168" s="42"/>
      <c r="S168" s="42"/>
      <c r="T168" s="78"/>
      <c r="AT168" s="23" t="s">
        <v>152</v>
      </c>
      <c r="AU168" s="23" t="s">
        <v>90</v>
      </c>
    </row>
    <row r="169" spans="2:65" s="1" customFormat="1" ht="16.5" customHeight="1">
      <c r="B169" s="41"/>
      <c r="C169" s="251" t="s">
        <v>391</v>
      </c>
      <c r="D169" s="251" t="s">
        <v>305</v>
      </c>
      <c r="E169" s="252" t="s">
        <v>1162</v>
      </c>
      <c r="F169" s="253" t="s">
        <v>1163</v>
      </c>
      <c r="G169" s="254" t="s">
        <v>522</v>
      </c>
      <c r="H169" s="255">
        <v>40.6</v>
      </c>
      <c r="I169" s="256"/>
      <c r="J169" s="257">
        <f>ROUND(I169*H169,2)</f>
        <v>0</v>
      </c>
      <c r="K169" s="253" t="s">
        <v>78</v>
      </c>
      <c r="L169" s="258"/>
      <c r="M169" s="259" t="s">
        <v>78</v>
      </c>
      <c r="N169" s="260" t="s">
        <v>50</v>
      </c>
      <c r="O169" s="42"/>
      <c r="P169" s="210">
        <f>O169*H169</f>
        <v>0</v>
      </c>
      <c r="Q169" s="210">
        <v>1.8929999999999999E-2</v>
      </c>
      <c r="R169" s="210">
        <f>Q169*H169</f>
        <v>0.76855799999999996</v>
      </c>
      <c r="S169" s="210">
        <v>0</v>
      </c>
      <c r="T169" s="211">
        <f>S169*H169</f>
        <v>0</v>
      </c>
      <c r="AR169" s="23" t="s">
        <v>191</v>
      </c>
      <c r="AT169" s="23" t="s">
        <v>305</v>
      </c>
      <c r="AU169" s="23" t="s">
        <v>90</v>
      </c>
      <c r="AY169" s="23" t="s">
        <v>143</v>
      </c>
      <c r="BE169" s="212">
        <f>IF(N169="základní",J169,0)</f>
        <v>0</v>
      </c>
      <c r="BF169" s="212">
        <f>IF(N169="snížená",J169,0)</f>
        <v>0</v>
      </c>
      <c r="BG169" s="212">
        <f>IF(N169="zákl. přenesená",J169,0)</f>
        <v>0</v>
      </c>
      <c r="BH169" s="212">
        <f>IF(N169="sníž. přenesená",J169,0)</f>
        <v>0</v>
      </c>
      <c r="BI169" s="212">
        <f>IF(N169="nulová",J169,0)</f>
        <v>0</v>
      </c>
      <c r="BJ169" s="23" t="s">
        <v>88</v>
      </c>
      <c r="BK169" s="212">
        <f>ROUND(I169*H169,2)</f>
        <v>0</v>
      </c>
      <c r="BL169" s="23" t="s">
        <v>150</v>
      </c>
      <c r="BM169" s="23" t="s">
        <v>1164</v>
      </c>
    </row>
    <row r="170" spans="2:65" s="11" customFormat="1" ht="29.85" customHeight="1">
      <c r="B170" s="185"/>
      <c r="C170" s="186"/>
      <c r="D170" s="187" t="s">
        <v>79</v>
      </c>
      <c r="E170" s="199" t="s">
        <v>150</v>
      </c>
      <c r="F170" s="199" t="s">
        <v>1165</v>
      </c>
      <c r="G170" s="186"/>
      <c r="H170" s="186"/>
      <c r="I170" s="189"/>
      <c r="J170" s="200">
        <f>BK170</f>
        <v>0</v>
      </c>
      <c r="K170" s="186"/>
      <c r="L170" s="191"/>
      <c r="M170" s="192"/>
      <c r="N170" s="193"/>
      <c r="O170" s="193"/>
      <c r="P170" s="194">
        <f>SUM(P171:P195)</f>
        <v>0</v>
      </c>
      <c r="Q170" s="193"/>
      <c r="R170" s="194">
        <f>SUM(R171:R195)</f>
        <v>311.94970499999999</v>
      </c>
      <c r="S170" s="193"/>
      <c r="T170" s="195">
        <f>SUM(T171:T195)</f>
        <v>0</v>
      </c>
      <c r="AR170" s="196" t="s">
        <v>88</v>
      </c>
      <c r="AT170" s="197" t="s">
        <v>79</v>
      </c>
      <c r="AU170" s="197" t="s">
        <v>88</v>
      </c>
      <c r="AY170" s="196" t="s">
        <v>143</v>
      </c>
      <c r="BK170" s="198">
        <f>SUM(BK171:BK195)</f>
        <v>0</v>
      </c>
    </row>
    <row r="171" spans="2:65" s="1" customFormat="1" ht="25.5" customHeight="1">
      <c r="B171" s="41"/>
      <c r="C171" s="201" t="s">
        <v>397</v>
      </c>
      <c r="D171" s="201" t="s">
        <v>145</v>
      </c>
      <c r="E171" s="202" t="s">
        <v>1166</v>
      </c>
      <c r="F171" s="203" t="s">
        <v>1167</v>
      </c>
      <c r="G171" s="204" t="s">
        <v>162</v>
      </c>
      <c r="H171" s="205">
        <v>29.5</v>
      </c>
      <c r="I171" s="206"/>
      <c r="J171" s="207">
        <f>ROUND(I171*H171,2)</f>
        <v>0</v>
      </c>
      <c r="K171" s="203" t="s">
        <v>149</v>
      </c>
      <c r="L171" s="61"/>
      <c r="M171" s="208" t="s">
        <v>78</v>
      </c>
      <c r="N171" s="209" t="s">
        <v>50</v>
      </c>
      <c r="O171" s="42"/>
      <c r="P171" s="210">
        <f>O171*H171</f>
        <v>0</v>
      </c>
      <c r="Q171" s="210">
        <v>0</v>
      </c>
      <c r="R171" s="210">
        <f>Q171*H171</f>
        <v>0</v>
      </c>
      <c r="S171" s="210">
        <v>0</v>
      </c>
      <c r="T171" s="211">
        <f>S171*H171</f>
        <v>0</v>
      </c>
      <c r="AR171" s="23" t="s">
        <v>150</v>
      </c>
      <c r="AT171" s="23" t="s">
        <v>145</v>
      </c>
      <c r="AU171" s="23" t="s">
        <v>90</v>
      </c>
      <c r="AY171" s="23" t="s">
        <v>143</v>
      </c>
      <c r="BE171" s="212">
        <f>IF(N171="základní",J171,0)</f>
        <v>0</v>
      </c>
      <c r="BF171" s="212">
        <f>IF(N171="snížená",J171,0)</f>
        <v>0</v>
      </c>
      <c r="BG171" s="212">
        <f>IF(N171="zákl. přenesená",J171,0)</f>
        <v>0</v>
      </c>
      <c r="BH171" s="212">
        <f>IF(N171="sníž. přenesená",J171,0)</f>
        <v>0</v>
      </c>
      <c r="BI171" s="212">
        <f>IF(N171="nulová",J171,0)</f>
        <v>0</v>
      </c>
      <c r="BJ171" s="23" t="s">
        <v>88</v>
      </c>
      <c r="BK171" s="212">
        <f>ROUND(I171*H171,2)</f>
        <v>0</v>
      </c>
      <c r="BL171" s="23" t="s">
        <v>150</v>
      </c>
      <c r="BM171" s="23" t="s">
        <v>1168</v>
      </c>
    </row>
    <row r="172" spans="2:65" s="1" customFormat="1" ht="216">
      <c r="B172" s="41"/>
      <c r="C172" s="63"/>
      <c r="D172" s="213" t="s">
        <v>152</v>
      </c>
      <c r="E172" s="63"/>
      <c r="F172" s="214" t="s">
        <v>1169</v>
      </c>
      <c r="G172" s="63"/>
      <c r="H172" s="63"/>
      <c r="I172" s="172"/>
      <c r="J172" s="63"/>
      <c r="K172" s="63"/>
      <c r="L172" s="61"/>
      <c r="M172" s="215"/>
      <c r="N172" s="42"/>
      <c r="O172" s="42"/>
      <c r="P172" s="42"/>
      <c r="Q172" s="42"/>
      <c r="R172" s="42"/>
      <c r="S172" s="42"/>
      <c r="T172" s="78"/>
      <c r="AT172" s="23" t="s">
        <v>152</v>
      </c>
      <c r="AU172" s="23" t="s">
        <v>90</v>
      </c>
    </row>
    <row r="173" spans="2:65" s="13" customFormat="1" ht="13.5">
      <c r="B173" s="230"/>
      <c r="C173" s="231"/>
      <c r="D173" s="213" t="s">
        <v>154</v>
      </c>
      <c r="E173" s="232" t="s">
        <v>78</v>
      </c>
      <c r="F173" s="233" t="s">
        <v>1170</v>
      </c>
      <c r="G173" s="231"/>
      <c r="H173" s="232" t="s">
        <v>78</v>
      </c>
      <c r="I173" s="234"/>
      <c r="J173" s="231"/>
      <c r="K173" s="231"/>
      <c r="L173" s="235"/>
      <c r="M173" s="236"/>
      <c r="N173" s="237"/>
      <c r="O173" s="237"/>
      <c r="P173" s="237"/>
      <c r="Q173" s="237"/>
      <c r="R173" s="237"/>
      <c r="S173" s="237"/>
      <c r="T173" s="238"/>
      <c r="AT173" s="239" t="s">
        <v>154</v>
      </c>
      <c r="AU173" s="239" t="s">
        <v>90</v>
      </c>
      <c r="AV173" s="13" t="s">
        <v>88</v>
      </c>
      <c r="AW173" s="13" t="s">
        <v>42</v>
      </c>
      <c r="AX173" s="13" t="s">
        <v>80</v>
      </c>
      <c r="AY173" s="239" t="s">
        <v>143</v>
      </c>
    </row>
    <row r="174" spans="2:65" s="12" customFormat="1" ht="13.5">
      <c r="B174" s="216"/>
      <c r="C174" s="217"/>
      <c r="D174" s="213" t="s">
        <v>154</v>
      </c>
      <c r="E174" s="218" t="s">
        <v>78</v>
      </c>
      <c r="F174" s="219" t="s">
        <v>1171</v>
      </c>
      <c r="G174" s="217"/>
      <c r="H174" s="220">
        <v>29.5</v>
      </c>
      <c r="I174" s="221"/>
      <c r="J174" s="217"/>
      <c r="K174" s="217"/>
      <c r="L174" s="222"/>
      <c r="M174" s="223"/>
      <c r="N174" s="224"/>
      <c r="O174" s="224"/>
      <c r="P174" s="224"/>
      <c r="Q174" s="224"/>
      <c r="R174" s="224"/>
      <c r="S174" s="224"/>
      <c r="T174" s="225"/>
      <c r="AT174" s="226" t="s">
        <v>154</v>
      </c>
      <c r="AU174" s="226" t="s">
        <v>90</v>
      </c>
      <c r="AV174" s="12" t="s">
        <v>90</v>
      </c>
      <c r="AW174" s="12" t="s">
        <v>42</v>
      </c>
      <c r="AX174" s="12" t="s">
        <v>88</v>
      </c>
      <c r="AY174" s="226" t="s">
        <v>143</v>
      </c>
    </row>
    <row r="175" spans="2:65" s="1" customFormat="1" ht="25.5" customHeight="1">
      <c r="B175" s="41"/>
      <c r="C175" s="201" t="s">
        <v>403</v>
      </c>
      <c r="D175" s="201" t="s">
        <v>145</v>
      </c>
      <c r="E175" s="202" t="s">
        <v>1172</v>
      </c>
      <c r="F175" s="203" t="s">
        <v>1173</v>
      </c>
      <c r="G175" s="204" t="s">
        <v>148</v>
      </c>
      <c r="H175" s="205">
        <v>107.8</v>
      </c>
      <c r="I175" s="206"/>
      <c r="J175" s="207">
        <f>ROUND(I175*H175,2)</f>
        <v>0</v>
      </c>
      <c r="K175" s="203" t="s">
        <v>149</v>
      </c>
      <c r="L175" s="61"/>
      <c r="M175" s="208" t="s">
        <v>78</v>
      </c>
      <c r="N175" s="209" t="s">
        <v>50</v>
      </c>
      <c r="O175" s="42"/>
      <c r="P175" s="210">
        <f>O175*H175</f>
        <v>0</v>
      </c>
      <c r="Q175" s="210">
        <v>7.6E-3</v>
      </c>
      <c r="R175" s="210">
        <f>Q175*H175</f>
        <v>0.81928000000000001</v>
      </c>
      <c r="S175" s="210">
        <v>0</v>
      </c>
      <c r="T175" s="211">
        <f>S175*H175</f>
        <v>0</v>
      </c>
      <c r="AR175" s="23" t="s">
        <v>150</v>
      </c>
      <c r="AT175" s="23" t="s">
        <v>145</v>
      </c>
      <c r="AU175" s="23" t="s">
        <v>90</v>
      </c>
      <c r="AY175" s="23" t="s">
        <v>143</v>
      </c>
      <c r="BE175" s="212">
        <f>IF(N175="základní",J175,0)</f>
        <v>0</v>
      </c>
      <c r="BF175" s="212">
        <f>IF(N175="snížená",J175,0)</f>
        <v>0</v>
      </c>
      <c r="BG175" s="212">
        <f>IF(N175="zákl. přenesená",J175,0)</f>
        <v>0</v>
      </c>
      <c r="BH175" s="212">
        <f>IF(N175="sníž. přenesená",J175,0)</f>
        <v>0</v>
      </c>
      <c r="BI175" s="212">
        <f>IF(N175="nulová",J175,0)</f>
        <v>0</v>
      </c>
      <c r="BJ175" s="23" t="s">
        <v>88</v>
      </c>
      <c r="BK175" s="212">
        <f>ROUND(I175*H175,2)</f>
        <v>0</v>
      </c>
      <c r="BL175" s="23" t="s">
        <v>150</v>
      </c>
      <c r="BM175" s="23" t="s">
        <v>1174</v>
      </c>
    </row>
    <row r="176" spans="2:65" s="1" customFormat="1" ht="270">
      <c r="B176" s="41"/>
      <c r="C176" s="63"/>
      <c r="D176" s="213" t="s">
        <v>152</v>
      </c>
      <c r="E176" s="63"/>
      <c r="F176" s="214" t="s">
        <v>1175</v>
      </c>
      <c r="G176" s="63"/>
      <c r="H176" s="63"/>
      <c r="I176" s="172"/>
      <c r="J176" s="63"/>
      <c r="K176" s="63"/>
      <c r="L176" s="61"/>
      <c r="M176" s="215"/>
      <c r="N176" s="42"/>
      <c r="O176" s="42"/>
      <c r="P176" s="42"/>
      <c r="Q176" s="42"/>
      <c r="R176" s="42"/>
      <c r="S176" s="42"/>
      <c r="T176" s="78"/>
      <c r="AT176" s="23" t="s">
        <v>152</v>
      </c>
      <c r="AU176" s="23" t="s">
        <v>90</v>
      </c>
    </row>
    <row r="177" spans="2:65" s="13" customFormat="1" ht="13.5">
      <c r="B177" s="230"/>
      <c r="C177" s="231"/>
      <c r="D177" s="213" t="s">
        <v>154</v>
      </c>
      <c r="E177" s="232" t="s">
        <v>78</v>
      </c>
      <c r="F177" s="233" t="s">
        <v>1176</v>
      </c>
      <c r="G177" s="231"/>
      <c r="H177" s="232" t="s">
        <v>78</v>
      </c>
      <c r="I177" s="234"/>
      <c r="J177" s="231"/>
      <c r="K177" s="231"/>
      <c r="L177" s="235"/>
      <c r="M177" s="236"/>
      <c r="N177" s="237"/>
      <c r="O177" s="237"/>
      <c r="P177" s="237"/>
      <c r="Q177" s="237"/>
      <c r="R177" s="237"/>
      <c r="S177" s="237"/>
      <c r="T177" s="238"/>
      <c r="AT177" s="239" t="s">
        <v>154</v>
      </c>
      <c r="AU177" s="239" t="s">
        <v>90</v>
      </c>
      <c r="AV177" s="13" t="s">
        <v>88</v>
      </c>
      <c r="AW177" s="13" t="s">
        <v>42</v>
      </c>
      <c r="AX177" s="13" t="s">
        <v>80</v>
      </c>
      <c r="AY177" s="239" t="s">
        <v>143</v>
      </c>
    </row>
    <row r="178" spans="2:65" s="12" customFormat="1" ht="13.5">
      <c r="B178" s="216"/>
      <c r="C178" s="217"/>
      <c r="D178" s="213" t="s">
        <v>154</v>
      </c>
      <c r="E178" s="218" t="s">
        <v>78</v>
      </c>
      <c r="F178" s="219" t="s">
        <v>1177</v>
      </c>
      <c r="G178" s="217"/>
      <c r="H178" s="220">
        <v>107.8</v>
      </c>
      <c r="I178" s="221"/>
      <c r="J178" s="217"/>
      <c r="K178" s="217"/>
      <c r="L178" s="222"/>
      <c r="M178" s="223"/>
      <c r="N178" s="224"/>
      <c r="O178" s="224"/>
      <c r="P178" s="224"/>
      <c r="Q178" s="224"/>
      <c r="R178" s="224"/>
      <c r="S178" s="224"/>
      <c r="T178" s="225"/>
      <c r="AT178" s="226" t="s">
        <v>154</v>
      </c>
      <c r="AU178" s="226" t="s">
        <v>90</v>
      </c>
      <c r="AV178" s="12" t="s">
        <v>90</v>
      </c>
      <c r="AW178" s="12" t="s">
        <v>42</v>
      </c>
      <c r="AX178" s="12" t="s">
        <v>88</v>
      </c>
      <c r="AY178" s="226" t="s">
        <v>143</v>
      </c>
    </row>
    <row r="179" spans="2:65" s="1" customFormat="1" ht="25.5" customHeight="1">
      <c r="B179" s="41"/>
      <c r="C179" s="201" t="s">
        <v>407</v>
      </c>
      <c r="D179" s="201" t="s">
        <v>145</v>
      </c>
      <c r="E179" s="202" t="s">
        <v>1178</v>
      </c>
      <c r="F179" s="203" t="s">
        <v>1179</v>
      </c>
      <c r="G179" s="204" t="s">
        <v>148</v>
      </c>
      <c r="H179" s="205">
        <v>107.8</v>
      </c>
      <c r="I179" s="206"/>
      <c r="J179" s="207">
        <f>ROUND(I179*H179,2)</f>
        <v>0</v>
      </c>
      <c r="K179" s="203" t="s">
        <v>149</v>
      </c>
      <c r="L179" s="61"/>
      <c r="M179" s="208" t="s">
        <v>78</v>
      </c>
      <c r="N179" s="209" t="s">
        <v>50</v>
      </c>
      <c r="O179" s="42"/>
      <c r="P179" s="210">
        <f>O179*H179</f>
        <v>0</v>
      </c>
      <c r="Q179" s="210">
        <v>0</v>
      </c>
      <c r="R179" s="210">
        <f>Q179*H179</f>
        <v>0</v>
      </c>
      <c r="S179" s="210">
        <v>0</v>
      </c>
      <c r="T179" s="211">
        <f>S179*H179</f>
        <v>0</v>
      </c>
      <c r="AR179" s="23" t="s">
        <v>150</v>
      </c>
      <c r="AT179" s="23" t="s">
        <v>145</v>
      </c>
      <c r="AU179" s="23" t="s">
        <v>90</v>
      </c>
      <c r="AY179" s="23" t="s">
        <v>143</v>
      </c>
      <c r="BE179" s="212">
        <f>IF(N179="základní",J179,0)</f>
        <v>0</v>
      </c>
      <c r="BF179" s="212">
        <f>IF(N179="snížená",J179,0)</f>
        <v>0</v>
      </c>
      <c r="BG179" s="212">
        <f>IF(N179="zákl. přenesená",J179,0)</f>
        <v>0</v>
      </c>
      <c r="BH179" s="212">
        <f>IF(N179="sníž. přenesená",J179,0)</f>
        <v>0</v>
      </c>
      <c r="BI179" s="212">
        <f>IF(N179="nulová",J179,0)</f>
        <v>0</v>
      </c>
      <c r="BJ179" s="23" t="s">
        <v>88</v>
      </c>
      <c r="BK179" s="212">
        <f>ROUND(I179*H179,2)</f>
        <v>0</v>
      </c>
      <c r="BL179" s="23" t="s">
        <v>150</v>
      </c>
      <c r="BM179" s="23" t="s">
        <v>1180</v>
      </c>
    </row>
    <row r="180" spans="2:65" s="1" customFormat="1" ht="270">
      <c r="B180" s="41"/>
      <c r="C180" s="63"/>
      <c r="D180" s="213" t="s">
        <v>152</v>
      </c>
      <c r="E180" s="63"/>
      <c r="F180" s="214" t="s">
        <v>1175</v>
      </c>
      <c r="G180" s="63"/>
      <c r="H180" s="63"/>
      <c r="I180" s="172"/>
      <c r="J180" s="63"/>
      <c r="K180" s="63"/>
      <c r="L180" s="61"/>
      <c r="M180" s="215"/>
      <c r="N180" s="42"/>
      <c r="O180" s="42"/>
      <c r="P180" s="42"/>
      <c r="Q180" s="42"/>
      <c r="R180" s="42"/>
      <c r="S180" s="42"/>
      <c r="T180" s="78"/>
      <c r="AT180" s="23" t="s">
        <v>152</v>
      </c>
      <c r="AU180" s="23" t="s">
        <v>90</v>
      </c>
    </row>
    <row r="181" spans="2:65" s="1" customFormat="1" ht="25.5" customHeight="1">
      <c r="B181" s="41"/>
      <c r="C181" s="201" t="s">
        <v>412</v>
      </c>
      <c r="D181" s="201" t="s">
        <v>145</v>
      </c>
      <c r="E181" s="202" t="s">
        <v>1181</v>
      </c>
      <c r="F181" s="203" t="s">
        <v>1182</v>
      </c>
      <c r="G181" s="204" t="s">
        <v>181</v>
      </c>
      <c r="H181" s="205">
        <v>12.5</v>
      </c>
      <c r="I181" s="206"/>
      <c r="J181" s="207">
        <f>ROUND(I181*H181,2)</f>
        <v>0</v>
      </c>
      <c r="K181" s="203" t="s">
        <v>149</v>
      </c>
      <c r="L181" s="61"/>
      <c r="M181" s="208" t="s">
        <v>78</v>
      </c>
      <c r="N181" s="209" t="s">
        <v>50</v>
      </c>
      <c r="O181" s="42"/>
      <c r="P181" s="210">
        <f>O181*H181</f>
        <v>0</v>
      </c>
      <c r="Q181" s="210">
        <v>1.0490900000000001</v>
      </c>
      <c r="R181" s="210">
        <f>Q181*H181</f>
        <v>13.113625000000001</v>
      </c>
      <c r="S181" s="210">
        <v>0</v>
      </c>
      <c r="T181" s="211">
        <f>S181*H181</f>
        <v>0</v>
      </c>
      <c r="AR181" s="23" t="s">
        <v>150</v>
      </c>
      <c r="AT181" s="23" t="s">
        <v>145</v>
      </c>
      <c r="AU181" s="23" t="s">
        <v>90</v>
      </c>
      <c r="AY181" s="23" t="s">
        <v>143</v>
      </c>
      <c r="BE181" s="212">
        <f>IF(N181="základní",J181,0)</f>
        <v>0</v>
      </c>
      <c r="BF181" s="212">
        <f>IF(N181="snížená",J181,0)</f>
        <v>0</v>
      </c>
      <c r="BG181" s="212">
        <f>IF(N181="zákl. přenesená",J181,0)</f>
        <v>0</v>
      </c>
      <c r="BH181" s="212">
        <f>IF(N181="sníž. přenesená",J181,0)</f>
        <v>0</v>
      </c>
      <c r="BI181" s="212">
        <f>IF(N181="nulová",J181,0)</f>
        <v>0</v>
      </c>
      <c r="BJ181" s="23" t="s">
        <v>88</v>
      </c>
      <c r="BK181" s="212">
        <f>ROUND(I181*H181,2)</f>
        <v>0</v>
      </c>
      <c r="BL181" s="23" t="s">
        <v>150</v>
      </c>
      <c r="BM181" s="23" t="s">
        <v>1183</v>
      </c>
    </row>
    <row r="182" spans="2:65" s="1" customFormat="1" ht="148.5">
      <c r="B182" s="41"/>
      <c r="C182" s="63"/>
      <c r="D182" s="213" t="s">
        <v>152</v>
      </c>
      <c r="E182" s="63"/>
      <c r="F182" s="214" t="s">
        <v>1184</v>
      </c>
      <c r="G182" s="63"/>
      <c r="H182" s="63"/>
      <c r="I182" s="172"/>
      <c r="J182" s="63"/>
      <c r="K182" s="63"/>
      <c r="L182" s="61"/>
      <c r="M182" s="215"/>
      <c r="N182" s="42"/>
      <c r="O182" s="42"/>
      <c r="P182" s="42"/>
      <c r="Q182" s="42"/>
      <c r="R182" s="42"/>
      <c r="S182" s="42"/>
      <c r="T182" s="78"/>
      <c r="AT182" s="23" t="s">
        <v>152</v>
      </c>
      <c r="AU182" s="23" t="s">
        <v>90</v>
      </c>
    </row>
    <row r="183" spans="2:65" s="1" customFormat="1" ht="25.5" customHeight="1">
      <c r="B183" s="41"/>
      <c r="C183" s="201" t="s">
        <v>416</v>
      </c>
      <c r="D183" s="201" t="s">
        <v>145</v>
      </c>
      <c r="E183" s="202" t="s">
        <v>1185</v>
      </c>
      <c r="F183" s="203" t="s">
        <v>1186</v>
      </c>
      <c r="G183" s="204" t="s">
        <v>148</v>
      </c>
      <c r="H183" s="205">
        <v>156.5</v>
      </c>
      <c r="I183" s="206"/>
      <c r="J183" s="207">
        <f>ROUND(I183*H183,2)</f>
        <v>0</v>
      </c>
      <c r="K183" s="203" t="s">
        <v>149</v>
      </c>
      <c r="L183" s="61"/>
      <c r="M183" s="208" t="s">
        <v>78</v>
      </c>
      <c r="N183" s="209" t="s">
        <v>50</v>
      </c>
      <c r="O183" s="42"/>
      <c r="P183" s="210">
        <f>O183*H183</f>
        <v>0</v>
      </c>
      <c r="Q183" s="210">
        <v>0</v>
      </c>
      <c r="R183" s="210">
        <f>Q183*H183</f>
        <v>0</v>
      </c>
      <c r="S183" s="210">
        <v>0</v>
      </c>
      <c r="T183" s="211">
        <f>S183*H183</f>
        <v>0</v>
      </c>
      <c r="AR183" s="23" t="s">
        <v>150</v>
      </c>
      <c r="AT183" s="23" t="s">
        <v>145</v>
      </c>
      <c r="AU183" s="23" t="s">
        <v>90</v>
      </c>
      <c r="AY183" s="23" t="s">
        <v>143</v>
      </c>
      <c r="BE183" s="212">
        <f>IF(N183="základní",J183,0)</f>
        <v>0</v>
      </c>
      <c r="BF183" s="212">
        <f>IF(N183="snížená",J183,0)</f>
        <v>0</v>
      </c>
      <c r="BG183" s="212">
        <f>IF(N183="zákl. přenesená",J183,0)</f>
        <v>0</v>
      </c>
      <c r="BH183" s="212">
        <f>IF(N183="sníž. přenesená",J183,0)</f>
        <v>0</v>
      </c>
      <c r="BI183" s="212">
        <f>IF(N183="nulová",J183,0)</f>
        <v>0</v>
      </c>
      <c r="BJ183" s="23" t="s">
        <v>88</v>
      </c>
      <c r="BK183" s="212">
        <f>ROUND(I183*H183,2)</f>
        <v>0</v>
      </c>
      <c r="BL183" s="23" t="s">
        <v>150</v>
      </c>
      <c r="BM183" s="23" t="s">
        <v>1187</v>
      </c>
    </row>
    <row r="184" spans="2:65" s="1" customFormat="1" ht="135">
      <c r="B184" s="41"/>
      <c r="C184" s="63"/>
      <c r="D184" s="213" t="s">
        <v>152</v>
      </c>
      <c r="E184" s="63"/>
      <c r="F184" s="214" t="s">
        <v>1188</v>
      </c>
      <c r="G184" s="63"/>
      <c r="H184" s="63"/>
      <c r="I184" s="172"/>
      <c r="J184" s="63"/>
      <c r="K184" s="63"/>
      <c r="L184" s="61"/>
      <c r="M184" s="215"/>
      <c r="N184" s="42"/>
      <c r="O184" s="42"/>
      <c r="P184" s="42"/>
      <c r="Q184" s="42"/>
      <c r="R184" s="42"/>
      <c r="S184" s="42"/>
      <c r="T184" s="78"/>
      <c r="AT184" s="23" t="s">
        <v>152</v>
      </c>
      <c r="AU184" s="23" t="s">
        <v>90</v>
      </c>
    </row>
    <row r="185" spans="2:65" s="13" customFormat="1" ht="13.5">
      <c r="B185" s="230"/>
      <c r="C185" s="231"/>
      <c r="D185" s="213" t="s">
        <v>154</v>
      </c>
      <c r="E185" s="232" t="s">
        <v>78</v>
      </c>
      <c r="F185" s="233" t="s">
        <v>1189</v>
      </c>
      <c r="G185" s="231"/>
      <c r="H185" s="232" t="s">
        <v>78</v>
      </c>
      <c r="I185" s="234"/>
      <c r="J185" s="231"/>
      <c r="K185" s="231"/>
      <c r="L185" s="235"/>
      <c r="M185" s="236"/>
      <c r="N185" s="237"/>
      <c r="O185" s="237"/>
      <c r="P185" s="237"/>
      <c r="Q185" s="237"/>
      <c r="R185" s="237"/>
      <c r="S185" s="237"/>
      <c r="T185" s="238"/>
      <c r="AT185" s="239" t="s">
        <v>154</v>
      </c>
      <c r="AU185" s="239" t="s">
        <v>90</v>
      </c>
      <c r="AV185" s="13" t="s">
        <v>88</v>
      </c>
      <c r="AW185" s="13" t="s">
        <v>42</v>
      </c>
      <c r="AX185" s="13" t="s">
        <v>80</v>
      </c>
      <c r="AY185" s="239" t="s">
        <v>143</v>
      </c>
    </row>
    <row r="186" spans="2:65" s="12" customFormat="1" ht="13.5">
      <c r="B186" s="216"/>
      <c r="C186" s="217"/>
      <c r="D186" s="213" t="s">
        <v>154</v>
      </c>
      <c r="E186" s="218" t="s">
        <v>78</v>
      </c>
      <c r="F186" s="219" t="s">
        <v>1190</v>
      </c>
      <c r="G186" s="217"/>
      <c r="H186" s="220">
        <v>156.5</v>
      </c>
      <c r="I186" s="221"/>
      <c r="J186" s="217"/>
      <c r="K186" s="217"/>
      <c r="L186" s="222"/>
      <c r="M186" s="223"/>
      <c r="N186" s="224"/>
      <c r="O186" s="224"/>
      <c r="P186" s="224"/>
      <c r="Q186" s="224"/>
      <c r="R186" s="224"/>
      <c r="S186" s="224"/>
      <c r="T186" s="225"/>
      <c r="AT186" s="226" t="s">
        <v>154</v>
      </c>
      <c r="AU186" s="226" t="s">
        <v>90</v>
      </c>
      <c r="AV186" s="12" t="s">
        <v>90</v>
      </c>
      <c r="AW186" s="12" t="s">
        <v>42</v>
      </c>
      <c r="AX186" s="12" t="s">
        <v>88</v>
      </c>
      <c r="AY186" s="226" t="s">
        <v>143</v>
      </c>
    </row>
    <row r="187" spans="2:65" s="1" customFormat="1" ht="16.5" customHeight="1">
      <c r="B187" s="41"/>
      <c r="C187" s="201" t="s">
        <v>423</v>
      </c>
      <c r="D187" s="201" t="s">
        <v>145</v>
      </c>
      <c r="E187" s="202" t="s">
        <v>1191</v>
      </c>
      <c r="F187" s="203" t="s">
        <v>1192</v>
      </c>
      <c r="G187" s="204" t="s">
        <v>162</v>
      </c>
      <c r="H187" s="205">
        <v>178</v>
      </c>
      <c r="I187" s="206"/>
      <c r="J187" s="207">
        <f>ROUND(I187*H187,2)</f>
        <v>0</v>
      </c>
      <c r="K187" s="203" t="s">
        <v>149</v>
      </c>
      <c r="L187" s="61"/>
      <c r="M187" s="208" t="s">
        <v>78</v>
      </c>
      <c r="N187" s="209" t="s">
        <v>50</v>
      </c>
      <c r="O187" s="42"/>
      <c r="P187" s="210">
        <f>O187*H187</f>
        <v>0</v>
      </c>
      <c r="Q187" s="210">
        <v>0</v>
      </c>
      <c r="R187" s="210">
        <f>Q187*H187</f>
        <v>0</v>
      </c>
      <c r="S187" s="210">
        <v>0</v>
      </c>
      <c r="T187" s="211">
        <f>S187*H187</f>
        <v>0</v>
      </c>
      <c r="AR187" s="23" t="s">
        <v>150</v>
      </c>
      <c r="AT187" s="23" t="s">
        <v>145</v>
      </c>
      <c r="AU187" s="23" t="s">
        <v>90</v>
      </c>
      <c r="AY187" s="23" t="s">
        <v>143</v>
      </c>
      <c r="BE187" s="212">
        <f>IF(N187="základní",J187,0)</f>
        <v>0</v>
      </c>
      <c r="BF187" s="212">
        <f>IF(N187="snížená",J187,0)</f>
        <v>0</v>
      </c>
      <c r="BG187" s="212">
        <f>IF(N187="zákl. přenesená",J187,0)</f>
        <v>0</v>
      </c>
      <c r="BH187" s="212">
        <f>IF(N187="sníž. přenesená",J187,0)</f>
        <v>0</v>
      </c>
      <c r="BI187" s="212">
        <f>IF(N187="nulová",J187,0)</f>
        <v>0</v>
      </c>
      <c r="BJ187" s="23" t="s">
        <v>88</v>
      </c>
      <c r="BK187" s="212">
        <f>ROUND(I187*H187,2)</f>
        <v>0</v>
      </c>
      <c r="BL187" s="23" t="s">
        <v>150</v>
      </c>
      <c r="BM187" s="23" t="s">
        <v>1193</v>
      </c>
    </row>
    <row r="188" spans="2:65" s="1" customFormat="1" ht="162">
      <c r="B188" s="41"/>
      <c r="C188" s="63"/>
      <c r="D188" s="213" t="s">
        <v>152</v>
      </c>
      <c r="E188" s="63"/>
      <c r="F188" s="214" t="s">
        <v>1194</v>
      </c>
      <c r="G188" s="63"/>
      <c r="H188" s="63"/>
      <c r="I188" s="172"/>
      <c r="J188" s="63"/>
      <c r="K188" s="63"/>
      <c r="L188" s="61"/>
      <c r="M188" s="215"/>
      <c r="N188" s="42"/>
      <c r="O188" s="42"/>
      <c r="P188" s="42"/>
      <c r="Q188" s="42"/>
      <c r="R188" s="42"/>
      <c r="S188" s="42"/>
      <c r="T188" s="78"/>
      <c r="AT188" s="23" t="s">
        <v>152</v>
      </c>
      <c r="AU188" s="23" t="s">
        <v>90</v>
      </c>
    </row>
    <row r="189" spans="2:65" s="13" customFormat="1" ht="13.5">
      <c r="B189" s="230"/>
      <c r="C189" s="231"/>
      <c r="D189" s="213" t="s">
        <v>154</v>
      </c>
      <c r="E189" s="232" t="s">
        <v>78</v>
      </c>
      <c r="F189" s="233" t="s">
        <v>1195</v>
      </c>
      <c r="G189" s="231"/>
      <c r="H189" s="232" t="s">
        <v>78</v>
      </c>
      <c r="I189" s="234"/>
      <c r="J189" s="231"/>
      <c r="K189" s="231"/>
      <c r="L189" s="235"/>
      <c r="M189" s="236"/>
      <c r="N189" s="237"/>
      <c r="O189" s="237"/>
      <c r="P189" s="237"/>
      <c r="Q189" s="237"/>
      <c r="R189" s="237"/>
      <c r="S189" s="237"/>
      <c r="T189" s="238"/>
      <c r="AT189" s="239" t="s">
        <v>154</v>
      </c>
      <c r="AU189" s="239" t="s">
        <v>90</v>
      </c>
      <c r="AV189" s="13" t="s">
        <v>88</v>
      </c>
      <c r="AW189" s="13" t="s">
        <v>42</v>
      </c>
      <c r="AX189" s="13" t="s">
        <v>80</v>
      </c>
      <c r="AY189" s="239" t="s">
        <v>143</v>
      </c>
    </row>
    <row r="190" spans="2:65" s="13" customFormat="1" ht="13.5">
      <c r="B190" s="230"/>
      <c r="C190" s="231"/>
      <c r="D190" s="213" t="s">
        <v>154</v>
      </c>
      <c r="E190" s="232" t="s">
        <v>78</v>
      </c>
      <c r="F190" s="233" t="s">
        <v>1196</v>
      </c>
      <c r="G190" s="231"/>
      <c r="H190" s="232" t="s">
        <v>78</v>
      </c>
      <c r="I190" s="234"/>
      <c r="J190" s="231"/>
      <c r="K190" s="231"/>
      <c r="L190" s="235"/>
      <c r="M190" s="236"/>
      <c r="N190" s="237"/>
      <c r="O190" s="237"/>
      <c r="P190" s="237"/>
      <c r="Q190" s="237"/>
      <c r="R190" s="237"/>
      <c r="S190" s="237"/>
      <c r="T190" s="238"/>
      <c r="AT190" s="239" t="s">
        <v>154</v>
      </c>
      <c r="AU190" s="239" t="s">
        <v>90</v>
      </c>
      <c r="AV190" s="13" t="s">
        <v>88</v>
      </c>
      <c r="AW190" s="13" t="s">
        <v>42</v>
      </c>
      <c r="AX190" s="13" t="s">
        <v>80</v>
      </c>
      <c r="AY190" s="239" t="s">
        <v>143</v>
      </c>
    </row>
    <row r="191" spans="2:65" s="12" customFormat="1" ht="13.5">
      <c r="B191" s="216"/>
      <c r="C191" s="217"/>
      <c r="D191" s="213" t="s">
        <v>154</v>
      </c>
      <c r="E191" s="218" t="s">
        <v>78</v>
      </c>
      <c r="F191" s="219" t="s">
        <v>1197</v>
      </c>
      <c r="G191" s="217"/>
      <c r="H191" s="220">
        <v>178</v>
      </c>
      <c r="I191" s="221"/>
      <c r="J191" s="217"/>
      <c r="K191" s="217"/>
      <c r="L191" s="222"/>
      <c r="M191" s="223"/>
      <c r="N191" s="224"/>
      <c r="O191" s="224"/>
      <c r="P191" s="224"/>
      <c r="Q191" s="224"/>
      <c r="R191" s="224"/>
      <c r="S191" s="224"/>
      <c r="T191" s="225"/>
      <c r="AT191" s="226" t="s">
        <v>154</v>
      </c>
      <c r="AU191" s="226" t="s">
        <v>90</v>
      </c>
      <c r="AV191" s="12" t="s">
        <v>90</v>
      </c>
      <c r="AW191" s="12" t="s">
        <v>42</v>
      </c>
      <c r="AX191" s="12" t="s">
        <v>88</v>
      </c>
      <c r="AY191" s="226" t="s">
        <v>143</v>
      </c>
    </row>
    <row r="192" spans="2:65" s="1" customFormat="1" ht="38.25" customHeight="1">
      <c r="B192" s="41"/>
      <c r="C192" s="201" t="s">
        <v>430</v>
      </c>
      <c r="D192" s="201" t="s">
        <v>145</v>
      </c>
      <c r="E192" s="202" t="s">
        <v>1198</v>
      </c>
      <c r="F192" s="203" t="s">
        <v>1199</v>
      </c>
      <c r="G192" s="204" t="s">
        <v>148</v>
      </c>
      <c r="H192" s="205">
        <v>289</v>
      </c>
      <c r="I192" s="206"/>
      <c r="J192" s="207">
        <f>ROUND(I192*H192,2)</f>
        <v>0</v>
      </c>
      <c r="K192" s="203" t="s">
        <v>149</v>
      </c>
      <c r="L192" s="61"/>
      <c r="M192" s="208" t="s">
        <v>78</v>
      </c>
      <c r="N192" s="209" t="s">
        <v>50</v>
      </c>
      <c r="O192" s="42"/>
      <c r="P192" s="210">
        <f>O192*H192</f>
        <v>0</v>
      </c>
      <c r="Q192" s="210">
        <v>1.0311999999999999</v>
      </c>
      <c r="R192" s="210">
        <f>Q192*H192</f>
        <v>298.01679999999999</v>
      </c>
      <c r="S192" s="210">
        <v>0</v>
      </c>
      <c r="T192" s="211">
        <f>S192*H192</f>
        <v>0</v>
      </c>
      <c r="AR192" s="23" t="s">
        <v>150</v>
      </c>
      <c r="AT192" s="23" t="s">
        <v>145</v>
      </c>
      <c r="AU192" s="23" t="s">
        <v>90</v>
      </c>
      <c r="AY192" s="23" t="s">
        <v>143</v>
      </c>
      <c r="BE192" s="212">
        <f>IF(N192="základní",J192,0)</f>
        <v>0</v>
      </c>
      <c r="BF192" s="212">
        <f>IF(N192="snížená",J192,0)</f>
        <v>0</v>
      </c>
      <c r="BG192" s="212">
        <f>IF(N192="zákl. přenesená",J192,0)</f>
        <v>0</v>
      </c>
      <c r="BH192" s="212">
        <f>IF(N192="sníž. přenesená",J192,0)</f>
        <v>0</v>
      </c>
      <c r="BI192" s="212">
        <f>IF(N192="nulová",J192,0)</f>
        <v>0</v>
      </c>
      <c r="BJ192" s="23" t="s">
        <v>88</v>
      </c>
      <c r="BK192" s="212">
        <f>ROUND(I192*H192,2)</f>
        <v>0</v>
      </c>
      <c r="BL192" s="23" t="s">
        <v>150</v>
      </c>
      <c r="BM192" s="23" t="s">
        <v>1200</v>
      </c>
    </row>
    <row r="193" spans="2:65" s="1" customFormat="1" ht="81">
      <c r="B193" s="41"/>
      <c r="C193" s="63"/>
      <c r="D193" s="213" t="s">
        <v>152</v>
      </c>
      <c r="E193" s="63"/>
      <c r="F193" s="214" t="s">
        <v>1201</v>
      </c>
      <c r="G193" s="63"/>
      <c r="H193" s="63"/>
      <c r="I193" s="172"/>
      <c r="J193" s="63"/>
      <c r="K193" s="63"/>
      <c r="L193" s="61"/>
      <c r="M193" s="215"/>
      <c r="N193" s="42"/>
      <c r="O193" s="42"/>
      <c r="P193" s="42"/>
      <c r="Q193" s="42"/>
      <c r="R193" s="42"/>
      <c r="S193" s="42"/>
      <c r="T193" s="78"/>
      <c r="AT193" s="23" t="s">
        <v>152</v>
      </c>
      <c r="AU193" s="23" t="s">
        <v>90</v>
      </c>
    </row>
    <row r="194" spans="2:65" s="13" customFormat="1" ht="13.5">
      <c r="B194" s="230"/>
      <c r="C194" s="231"/>
      <c r="D194" s="213" t="s">
        <v>154</v>
      </c>
      <c r="E194" s="232" t="s">
        <v>78</v>
      </c>
      <c r="F194" s="233" t="s">
        <v>1202</v>
      </c>
      <c r="G194" s="231"/>
      <c r="H194" s="232" t="s">
        <v>78</v>
      </c>
      <c r="I194" s="234"/>
      <c r="J194" s="231"/>
      <c r="K194" s="231"/>
      <c r="L194" s="235"/>
      <c r="M194" s="236"/>
      <c r="N194" s="237"/>
      <c r="O194" s="237"/>
      <c r="P194" s="237"/>
      <c r="Q194" s="237"/>
      <c r="R194" s="237"/>
      <c r="S194" s="237"/>
      <c r="T194" s="238"/>
      <c r="AT194" s="239" t="s">
        <v>154</v>
      </c>
      <c r="AU194" s="239" t="s">
        <v>90</v>
      </c>
      <c r="AV194" s="13" t="s">
        <v>88</v>
      </c>
      <c r="AW194" s="13" t="s">
        <v>42</v>
      </c>
      <c r="AX194" s="13" t="s">
        <v>80</v>
      </c>
      <c r="AY194" s="239" t="s">
        <v>143</v>
      </c>
    </row>
    <row r="195" spans="2:65" s="12" customFormat="1" ht="13.5">
      <c r="B195" s="216"/>
      <c r="C195" s="217"/>
      <c r="D195" s="213" t="s">
        <v>154</v>
      </c>
      <c r="E195" s="218" t="s">
        <v>78</v>
      </c>
      <c r="F195" s="219" t="s">
        <v>1203</v>
      </c>
      <c r="G195" s="217"/>
      <c r="H195" s="220">
        <v>289</v>
      </c>
      <c r="I195" s="221"/>
      <c r="J195" s="217"/>
      <c r="K195" s="217"/>
      <c r="L195" s="222"/>
      <c r="M195" s="223"/>
      <c r="N195" s="224"/>
      <c r="O195" s="224"/>
      <c r="P195" s="224"/>
      <c r="Q195" s="224"/>
      <c r="R195" s="224"/>
      <c r="S195" s="224"/>
      <c r="T195" s="225"/>
      <c r="AT195" s="226" t="s">
        <v>154</v>
      </c>
      <c r="AU195" s="226" t="s">
        <v>90</v>
      </c>
      <c r="AV195" s="12" t="s">
        <v>90</v>
      </c>
      <c r="AW195" s="12" t="s">
        <v>42</v>
      </c>
      <c r="AX195" s="12" t="s">
        <v>88</v>
      </c>
      <c r="AY195" s="226" t="s">
        <v>143</v>
      </c>
    </row>
    <row r="196" spans="2:65" s="11" customFormat="1" ht="29.85" customHeight="1">
      <c r="B196" s="185"/>
      <c r="C196" s="186"/>
      <c r="D196" s="187" t="s">
        <v>79</v>
      </c>
      <c r="E196" s="199" t="s">
        <v>198</v>
      </c>
      <c r="F196" s="199" t="s">
        <v>518</v>
      </c>
      <c r="G196" s="186"/>
      <c r="H196" s="186"/>
      <c r="I196" s="189"/>
      <c r="J196" s="200">
        <f>BK196</f>
        <v>0</v>
      </c>
      <c r="K196" s="186"/>
      <c r="L196" s="191"/>
      <c r="M196" s="192"/>
      <c r="N196" s="193"/>
      <c r="O196" s="193"/>
      <c r="P196" s="194">
        <f>SUM(P197:P216)</f>
        <v>0</v>
      </c>
      <c r="Q196" s="193"/>
      <c r="R196" s="194">
        <f>SUM(R197:R216)</f>
        <v>44.463410000000003</v>
      </c>
      <c r="S196" s="193"/>
      <c r="T196" s="195">
        <f>SUM(T197:T216)</f>
        <v>589.21800000000007</v>
      </c>
      <c r="AR196" s="196" t="s">
        <v>88</v>
      </c>
      <c r="AT196" s="197" t="s">
        <v>79</v>
      </c>
      <c r="AU196" s="197" t="s">
        <v>88</v>
      </c>
      <c r="AY196" s="196" t="s">
        <v>143</v>
      </c>
      <c r="BK196" s="198">
        <f>SUM(BK197:BK216)</f>
        <v>0</v>
      </c>
    </row>
    <row r="197" spans="2:65" s="1" customFormat="1" ht="25.5" customHeight="1">
      <c r="B197" s="41"/>
      <c r="C197" s="201" t="s">
        <v>437</v>
      </c>
      <c r="D197" s="201" t="s">
        <v>145</v>
      </c>
      <c r="E197" s="202" t="s">
        <v>1204</v>
      </c>
      <c r="F197" s="203" t="s">
        <v>1205</v>
      </c>
      <c r="G197" s="204" t="s">
        <v>522</v>
      </c>
      <c r="H197" s="205">
        <v>25</v>
      </c>
      <c r="I197" s="206"/>
      <c r="J197" s="207">
        <f>ROUND(I197*H197,2)</f>
        <v>0</v>
      </c>
      <c r="K197" s="203" t="s">
        <v>78</v>
      </c>
      <c r="L197" s="61"/>
      <c r="M197" s="208" t="s">
        <v>78</v>
      </c>
      <c r="N197" s="209" t="s">
        <v>50</v>
      </c>
      <c r="O197" s="42"/>
      <c r="P197" s="210">
        <f>O197*H197</f>
        <v>0</v>
      </c>
      <c r="Q197" s="210">
        <v>8.8000000000000003E-4</v>
      </c>
      <c r="R197" s="210">
        <f>Q197*H197</f>
        <v>2.2000000000000002E-2</v>
      </c>
      <c r="S197" s="210">
        <v>0</v>
      </c>
      <c r="T197" s="211">
        <f>S197*H197</f>
        <v>0</v>
      </c>
      <c r="AR197" s="23" t="s">
        <v>150</v>
      </c>
      <c r="AT197" s="23" t="s">
        <v>145</v>
      </c>
      <c r="AU197" s="23" t="s">
        <v>90</v>
      </c>
      <c r="AY197" s="23" t="s">
        <v>143</v>
      </c>
      <c r="BE197" s="212">
        <f>IF(N197="základní",J197,0)</f>
        <v>0</v>
      </c>
      <c r="BF197" s="212">
        <f>IF(N197="snížená",J197,0)</f>
        <v>0</v>
      </c>
      <c r="BG197" s="212">
        <f>IF(N197="zákl. přenesená",J197,0)</f>
        <v>0</v>
      </c>
      <c r="BH197" s="212">
        <f>IF(N197="sníž. přenesená",J197,0)</f>
        <v>0</v>
      </c>
      <c r="BI197" s="212">
        <f>IF(N197="nulová",J197,0)</f>
        <v>0</v>
      </c>
      <c r="BJ197" s="23" t="s">
        <v>88</v>
      </c>
      <c r="BK197" s="212">
        <f>ROUND(I197*H197,2)</f>
        <v>0</v>
      </c>
      <c r="BL197" s="23" t="s">
        <v>150</v>
      </c>
      <c r="BM197" s="23" t="s">
        <v>1206</v>
      </c>
    </row>
    <row r="198" spans="2:65" s="1" customFormat="1" ht="40.5">
      <c r="B198" s="41"/>
      <c r="C198" s="63"/>
      <c r="D198" s="213" t="s">
        <v>152</v>
      </c>
      <c r="E198" s="63"/>
      <c r="F198" s="214" t="s">
        <v>1207</v>
      </c>
      <c r="G198" s="63"/>
      <c r="H198" s="63"/>
      <c r="I198" s="172"/>
      <c r="J198" s="63"/>
      <c r="K198" s="63"/>
      <c r="L198" s="61"/>
      <c r="M198" s="215"/>
      <c r="N198" s="42"/>
      <c r="O198" s="42"/>
      <c r="P198" s="42"/>
      <c r="Q198" s="42"/>
      <c r="R198" s="42"/>
      <c r="S198" s="42"/>
      <c r="T198" s="78"/>
      <c r="AT198" s="23" t="s">
        <v>152</v>
      </c>
      <c r="AU198" s="23" t="s">
        <v>90</v>
      </c>
    </row>
    <row r="199" spans="2:65" s="13" customFormat="1" ht="13.5">
      <c r="B199" s="230"/>
      <c r="C199" s="231"/>
      <c r="D199" s="213" t="s">
        <v>154</v>
      </c>
      <c r="E199" s="232" t="s">
        <v>78</v>
      </c>
      <c r="F199" s="233" t="s">
        <v>1208</v>
      </c>
      <c r="G199" s="231"/>
      <c r="H199" s="232" t="s">
        <v>78</v>
      </c>
      <c r="I199" s="234"/>
      <c r="J199" s="231"/>
      <c r="K199" s="231"/>
      <c r="L199" s="235"/>
      <c r="M199" s="236"/>
      <c r="N199" s="237"/>
      <c r="O199" s="237"/>
      <c r="P199" s="237"/>
      <c r="Q199" s="237"/>
      <c r="R199" s="237"/>
      <c r="S199" s="237"/>
      <c r="T199" s="238"/>
      <c r="AT199" s="239" t="s">
        <v>154</v>
      </c>
      <c r="AU199" s="239" t="s">
        <v>90</v>
      </c>
      <c r="AV199" s="13" t="s">
        <v>88</v>
      </c>
      <c r="AW199" s="13" t="s">
        <v>42</v>
      </c>
      <c r="AX199" s="13" t="s">
        <v>80</v>
      </c>
      <c r="AY199" s="239" t="s">
        <v>143</v>
      </c>
    </row>
    <row r="200" spans="2:65" s="12" customFormat="1" ht="13.5">
      <c r="B200" s="216"/>
      <c r="C200" s="217"/>
      <c r="D200" s="213" t="s">
        <v>154</v>
      </c>
      <c r="E200" s="218" t="s">
        <v>78</v>
      </c>
      <c r="F200" s="219" t="s">
        <v>382</v>
      </c>
      <c r="G200" s="217"/>
      <c r="H200" s="220">
        <v>25</v>
      </c>
      <c r="I200" s="221"/>
      <c r="J200" s="217"/>
      <c r="K200" s="217"/>
      <c r="L200" s="222"/>
      <c r="M200" s="223"/>
      <c r="N200" s="224"/>
      <c r="O200" s="224"/>
      <c r="P200" s="224"/>
      <c r="Q200" s="224"/>
      <c r="R200" s="224"/>
      <c r="S200" s="224"/>
      <c r="T200" s="225"/>
      <c r="AT200" s="226" t="s">
        <v>154</v>
      </c>
      <c r="AU200" s="226" t="s">
        <v>90</v>
      </c>
      <c r="AV200" s="12" t="s">
        <v>90</v>
      </c>
      <c r="AW200" s="12" t="s">
        <v>42</v>
      </c>
      <c r="AX200" s="12" t="s">
        <v>88</v>
      </c>
      <c r="AY200" s="226" t="s">
        <v>143</v>
      </c>
    </row>
    <row r="201" spans="2:65" s="1" customFormat="1" ht="38.25" customHeight="1">
      <c r="B201" s="41"/>
      <c r="C201" s="201" t="s">
        <v>442</v>
      </c>
      <c r="D201" s="201" t="s">
        <v>145</v>
      </c>
      <c r="E201" s="202" t="s">
        <v>1209</v>
      </c>
      <c r="F201" s="203" t="s">
        <v>1210</v>
      </c>
      <c r="G201" s="204" t="s">
        <v>522</v>
      </c>
      <c r="H201" s="205">
        <v>25</v>
      </c>
      <c r="I201" s="206"/>
      <c r="J201" s="207">
        <f>ROUND(I201*H201,2)</f>
        <v>0</v>
      </c>
      <c r="K201" s="203" t="s">
        <v>149</v>
      </c>
      <c r="L201" s="61"/>
      <c r="M201" s="208" t="s">
        <v>78</v>
      </c>
      <c r="N201" s="209" t="s">
        <v>50</v>
      </c>
      <c r="O201" s="42"/>
      <c r="P201" s="210">
        <f>O201*H201</f>
        <v>0</v>
      </c>
      <c r="Q201" s="210">
        <v>0.32252999999999998</v>
      </c>
      <c r="R201" s="210">
        <f>Q201*H201</f>
        <v>8.06325</v>
      </c>
      <c r="S201" s="210">
        <v>0</v>
      </c>
      <c r="T201" s="211">
        <f>S201*H201</f>
        <v>0</v>
      </c>
      <c r="AR201" s="23" t="s">
        <v>150</v>
      </c>
      <c r="AT201" s="23" t="s">
        <v>145</v>
      </c>
      <c r="AU201" s="23" t="s">
        <v>90</v>
      </c>
      <c r="AY201" s="23" t="s">
        <v>143</v>
      </c>
      <c r="BE201" s="212">
        <f>IF(N201="základní",J201,0)</f>
        <v>0</v>
      </c>
      <c r="BF201" s="212">
        <f>IF(N201="snížená",J201,0)</f>
        <v>0</v>
      </c>
      <c r="BG201" s="212">
        <f>IF(N201="zákl. přenesená",J201,0)</f>
        <v>0</v>
      </c>
      <c r="BH201" s="212">
        <f>IF(N201="sníž. přenesená",J201,0)</f>
        <v>0</v>
      </c>
      <c r="BI201" s="212">
        <f>IF(N201="nulová",J201,0)</f>
        <v>0</v>
      </c>
      <c r="BJ201" s="23" t="s">
        <v>88</v>
      </c>
      <c r="BK201" s="212">
        <f>ROUND(I201*H201,2)</f>
        <v>0</v>
      </c>
      <c r="BL201" s="23" t="s">
        <v>150</v>
      </c>
      <c r="BM201" s="23" t="s">
        <v>1211</v>
      </c>
    </row>
    <row r="202" spans="2:65" s="1" customFormat="1" ht="94.5">
      <c r="B202" s="41"/>
      <c r="C202" s="63"/>
      <c r="D202" s="213" t="s">
        <v>152</v>
      </c>
      <c r="E202" s="63"/>
      <c r="F202" s="214" t="s">
        <v>602</v>
      </c>
      <c r="G202" s="63"/>
      <c r="H202" s="63"/>
      <c r="I202" s="172"/>
      <c r="J202" s="63"/>
      <c r="K202" s="63"/>
      <c r="L202" s="61"/>
      <c r="M202" s="215"/>
      <c r="N202" s="42"/>
      <c r="O202" s="42"/>
      <c r="P202" s="42"/>
      <c r="Q202" s="42"/>
      <c r="R202" s="42"/>
      <c r="S202" s="42"/>
      <c r="T202" s="78"/>
      <c r="AT202" s="23" t="s">
        <v>152</v>
      </c>
      <c r="AU202" s="23" t="s">
        <v>90</v>
      </c>
    </row>
    <row r="203" spans="2:65" s="13" customFormat="1" ht="13.5">
      <c r="B203" s="230"/>
      <c r="C203" s="231"/>
      <c r="D203" s="213" t="s">
        <v>154</v>
      </c>
      <c r="E203" s="232" t="s">
        <v>78</v>
      </c>
      <c r="F203" s="233" t="s">
        <v>1212</v>
      </c>
      <c r="G203" s="231"/>
      <c r="H203" s="232" t="s">
        <v>78</v>
      </c>
      <c r="I203" s="234"/>
      <c r="J203" s="231"/>
      <c r="K203" s="231"/>
      <c r="L203" s="235"/>
      <c r="M203" s="236"/>
      <c r="N203" s="237"/>
      <c r="O203" s="237"/>
      <c r="P203" s="237"/>
      <c r="Q203" s="237"/>
      <c r="R203" s="237"/>
      <c r="S203" s="237"/>
      <c r="T203" s="238"/>
      <c r="AT203" s="239" t="s">
        <v>154</v>
      </c>
      <c r="AU203" s="239" t="s">
        <v>90</v>
      </c>
      <c r="AV203" s="13" t="s">
        <v>88</v>
      </c>
      <c r="AW203" s="13" t="s">
        <v>42</v>
      </c>
      <c r="AX203" s="13" t="s">
        <v>80</v>
      </c>
      <c r="AY203" s="239" t="s">
        <v>143</v>
      </c>
    </row>
    <row r="204" spans="2:65" s="12" customFormat="1" ht="13.5">
      <c r="B204" s="216"/>
      <c r="C204" s="217"/>
      <c r="D204" s="213" t="s">
        <v>154</v>
      </c>
      <c r="E204" s="218" t="s">
        <v>78</v>
      </c>
      <c r="F204" s="219" t="s">
        <v>382</v>
      </c>
      <c r="G204" s="217"/>
      <c r="H204" s="220">
        <v>25</v>
      </c>
      <c r="I204" s="221"/>
      <c r="J204" s="217"/>
      <c r="K204" s="217"/>
      <c r="L204" s="222"/>
      <c r="M204" s="223"/>
      <c r="N204" s="224"/>
      <c r="O204" s="224"/>
      <c r="P204" s="224"/>
      <c r="Q204" s="224"/>
      <c r="R204" s="224"/>
      <c r="S204" s="224"/>
      <c r="T204" s="225"/>
      <c r="AT204" s="226" t="s">
        <v>154</v>
      </c>
      <c r="AU204" s="226" t="s">
        <v>90</v>
      </c>
      <c r="AV204" s="12" t="s">
        <v>90</v>
      </c>
      <c r="AW204" s="12" t="s">
        <v>42</v>
      </c>
      <c r="AX204" s="12" t="s">
        <v>88</v>
      </c>
      <c r="AY204" s="226" t="s">
        <v>143</v>
      </c>
    </row>
    <row r="205" spans="2:65" s="1" customFormat="1" ht="16.5" customHeight="1">
      <c r="B205" s="41"/>
      <c r="C205" s="251" t="s">
        <v>451</v>
      </c>
      <c r="D205" s="251" t="s">
        <v>305</v>
      </c>
      <c r="E205" s="252" t="s">
        <v>1213</v>
      </c>
      <c r="F205" s="253" t="s">
        <v>1214</v>
      </c>
      <c r="G205" s="254" t="s">
        <v>504</v>
      </c>
      <c r="H205" s="255">
        <v>50</v>
      </c>
      <c r="I205" s="256"/>
      <c r="J205" s="257">
        <f>ROUND(I205*H205,2)</f>
        <v>0</v>
      </c>
      <c r="K205" s="253" t="s">
        <v>149</v>
      </c>
      <c r="L205" s="258"/>
      <c r="M205" s="259" t="s">
        <v>78</v>
      </c>
      <c r="N205" s="260" t="s">
        <v>50</v>
      </c>
      <c r="O205" s="42"/>
      <c r="P205" s="210">
        <f>O205*H205</f>
        <v>0</v>
      </c>
      <c r="Q205" s="210">
        <v>0.13200000000000001</v>
      </c>
      <c r="R205" s="210">
        <f>Q205*H205</f>
        <v>6.6000000000000005</v>
      </c>
      <c r="S205" s="210">
        <v>0</v>
      </c>
      <c r="T205" s="211">
        <f>S205*H205</f>
        <v>0</v>
      </c>
      <c r="AR205" s="23" t="s">
        <v>191</v>
      </c>
      <c r="AT205" s="23" t="s">
        <v>305</v>
      </c>
      <c r="AU205" s="23" t="s">
        <v>90</v>
      </c>
      <c r="AY205" s="23" t="s">
        <v>143</v>
      </c>
      <c r="BE205" s="212">
        <f>IF(N205="základní",J205,0)</f>
        <v>0</v>
      </c>
      <c r="BF205" s="212">
        <f>IF(N205="snížená",J205,0)</f>
        <v>0</v>
      </c>
      <c r="BG205" s="212">
        <f>IF(N205="zákl. přenesená",J205,0)</f>
        <v>0</v>
      </c>
      <c r="BH205" s="212">
        <f>IF(N205="sníž. přenesená",J205,0)</f>
        <v>0</v>
      </c>
      <c r="BI205" s="212">
        <f>IF(N205="nulová",J205,0)</f>
        <v>0</v>
      </c>
      <c r="BJ205" s="23" t="s">
        <v>88</v>
      </c>
      <c r="BK205" s="212">
        <f>ROUND(I205*H205,2)</f>
        <v>0</v>
      </c>
      <c r="BL205" s="23" t="s">
        <v>150</v>
      </c>
      <c r="BM205" s="23" t="s">
        <v>1215</v>
      </c>
    </row>
    <row r="206" spans="2:65" s="1" customFormat="1" ht="25.5" customHeight="1">
      <c r="B206" s="41"/>
      <c r="C206" s="201" t="s">
        <v>460</v>
      </c>
      <c r="D206" s="201" t="s">
        <v>145</v>
      </c>
      <c r="E206" s="202" t="s">
        <v>1216</v>
      </c>
      <c r="F206" s="203" t="s">
        <v>1217</v>
      </c>
      <c r="G206" s="204" t="s">
        <v>162</v>
      </c>
      <c r="H206" s="205">
        <v>160</v>
      </c>
      <c r="I206" s="206"/>
      <c r="J206" s="207">
        <f>ROUND(I206*H206,2)</f>
        <v>0</v>
      </c>
      <c r="K206" s="203" t="s">
        <v>149</v>
      </c>
      <c r="L206" s="61"/>
      <c r="M206" s="208" t="s">
        <v>78</v>
      </c>
      <c r="N206" s="209" t="s">
        <v>50</v>
      </c>
      <c r="O206" s="42"/>
      <c r="P206" s="210">
        <f>O206*H206</f>
        <v>0</v>
      </c>
      <c r="Q206" s="210">
        <v>8.8000000000000003E-4</v>
      </c>
      <c r="R206" s="210">
        <f>Q206*H206</f>
        <v>0.14080000000000001</v>
      </c>
      <c r="S206" s="210">
        <v>0</v>
      </c>
      <c r="T206" s="211">
        <f>S206*H206</f>
        <v>0</v>
      </c>
      <c r="AR206" s="23" t="s">
        <v>150</v>
      </c>
      <c r="AT206" s="23" t="s">
        <v>145</v>
      </c>
      <c r="AU206" s="23" t="s">
        <v>90</v>
      </c>
      <c r="AY206" s="23" t="s">
        <v>143</v>
      </c>
      <c r="BE206" s="212">
        <f>IF(N206="základní",J206,0)</f>
        <v>0</v>
      </c>
      <c r="BF206" s="212">
        <f>IF(N206="snížená",J206,0)</f>
        <v>0</v>
      </c>
      <c r="BG206" s="212">
        <f>IF(N206="zákl. přenesená",J206,0)</f>
        <v>0</v>
      </c>
      <c r="BH206" s="212">
        <f>IF(N206="sníž. přenesená",J206,0)</f>
        <v>0</v>
      </c>
      <c r="BI206" s="212">
        <f>IF(N206="nulová",J206,0)</f>
        <v>0</v>
      </c>
      <c r="BJ206" s="23" t="s">
        <v>88</v>
      </c>
      <c r="BK206" s="212">
        <f>ROUND(I206*H206,2)</f>
        <v>0</v>
      </c>
      <c r="BL206" s="23" t="s">
        <v>150</v>
      </c>
      <c r="BM206" s="23" t="s">
        <v>1218</v>
      </c>
    </row>
    <row r="207" spans="2:65" s="1" customFormat="1" ht="202.5">
      <c r="B207" s="41"/>
      <c r="C207" s="63"/>
      <c r="D207" s="213" t="s">
        <v>152</v>
      </c>
      <c r="E207" s="63"/>
      <c r="F207" s="214" t="s">
        <v>1219</v>
      </c>
      <c r="G207" s="63"/>
      <c r="H207" s="63"/>
      <c r="I207" s="172"/>
      <c r="J207" s="63"/>
      <c r="K207" s="63"/>
      <c r="L207" s="61"/>
      <c r="M207" s="215"/>
      <c r="N207" s="42"/>
      <c r="O207" s="42"/>
      <c r="P207" s="42"/>
      <c r="Q207" s="42"/>
      <c r="R207" s="42"/>
      <c r="S207" s="42"/>
      <c r="T207" s="78"/>
      <c r="AT207" s="23" t="s">
        <v>152</v>
      </c>
      <c r="AU207" s="23" t="s">
        <v>90</v>
      </c>
    </row>
    <row r="208" spans="2:65" s="1" customFormat="1" ht="25.5" customHeight="1">
      <c r="B208" s="41"/>
      <c r="C208" s="201" t="s">
        <v>465</v>
      </c>
      <c r="D208" s="201" t="s">
        <v>145</v>
      </c>
      <c r="E208" s="202" t="s">
        <v>1220</v>
      </c>
      <c r="F208" s="203" t="s">
        <v>1221</v>
      </c>
      <c r="G208" s="204" t="s">
        <v>162</v>
      </c>
      <c r="H208" s="205">
        <v>160</v>
      </c>
      <c r="I208" s="206"/>
      <c r="J208" s="207">
        <f>ROUND(I208*H208,2)</f>
        <v>0</v>
      </c>
      <c r="K208" s="203" t="s">
        <v>149</v>
      </c>
      <c r="L208" s="61"/>
      <c r="M208" s="208" t="s">
        <v>78</v>
      </c>
      <c r="N208" s="209" t="s">
        <v>50</v>
      </c>
      <c r="O208" s="42"/>
      <c r="P208" s="210">
        <f>O208*H208</f>
        <v>0</v>
      </c>
      <c r="Q208" s="210">
        <v>0</v>
      </c>
      <c r="R208" s="210">
        <f>Q208*H208</f>
        <v>0</v>
      </c>
      <c r="S208" s="210">
        <v>0</v>
      </c>
      <c r="T208" s="211">
        <f>S208*H208</f>
        <v>0</v>
      </c>
      <c r="AR208" s="23" t="s">
        <v>150</v>
      </c>
      <c r="AT208" s="23" t="s">
        <v>145</v>
      </c>
      <c r="AU208" s="23" t="s">
        <v>90</v>
      </c>
      <c r="AY208" s="23" t="s">
        <v>143</v>
      </c>
      <c r="BE208" s="212">
        <f>IF(N208="základní",J208,0)</f>
        <v>0</v>
      </c>
      <c r="BF208" s="212">
        <f>IF(N208="snížená",J208,0)</f>
        <v>0</v>
      </c>
      <c r="BG208" s="212">
        <f>IF(N208="zákl. přenesená",J208,0)</f>
        <v>0</v>
      </c>
      <c r="BH208" s="212">
        <f>IF(N208="sníž. přenesená",J208,0)</f>
        <v>0</v>
      </c>
      <c r="BI208" s="212">
        <f>IF(N208="nulová",J208,0)</f>
        <v>0</v>
      </c>
      <c r="BJ208" s="23" t="s">
        <v>88</v>
      </c>
      <c r="BK208" s="212">
        <f>ROUND(I208*H208,2)</f>
        <v>0</v>
      </c>
      <c r="BL208" s="23" t="s">
        <v>150</v>
      </c>
      <c r="BM208" s="23" t="s">
        <v>1222</v>
      </c>
    </row>
    <row r="209" spans="2:65" s="1" customFormat="1" ht="202.5">
      <c r="B209" s="41"/>
      <c r="C209" s="63"/>
      <c r="D209" s="213" t="s">
        <v>152</v>
      </c>
      <c r="E209" s="63"/>
      <c r="F209" s="214" t="s">
        <v>1219</v>
      </c>
      <c r="G209" s="63"/>
      <c r="H209" s="63"/>
      <c r="I209" s="172"/>
      <c r="J209" s="63"/>
      <c r="K209" s="63"/>
      <c r="L209" s="61"/>
      <c r="M209" s="215"/>
      <c r="N209" s="42"/>
      <c r="O209" s="42"/>
      <c r="P209" s="42"/>
      <c r="Q209" s="42"/>
      <c r="R209" s="42"/>
      <c r="S209" s="42"/>
      <c r="T209" s="78"/>
      <c r="AT209" s="23" t="s">
        <v>152</v>
      </c>
      <c r="AU209" s="23" t="s">
        <v>90</v>
      </c>
    </row>
    <row r="210" spans="2:65" s="1" customFormat="1" ht="16.5" customHeight="1">
      <c r="B210" s="41"/>
      <c r="C210" s="201" t="s">
        <v>471</v>
      </c>
      <c r="D210" s="201" t="s">
        <v>145</v>
      </c>
      <c r="E210" s="202" t="s">
        <v>723</v>
      </c>
      <c r="F210" s="203" t="s">
        <v>724</v>
      </c>
      <c r="G210" s="204" t="s">
        <v>162</v>
      </c>
      <c r="H210" s="205">
        <v>25</v>
      </c>
      <c r="I210" s="206"/>
      <c r="J210" s="207">
        <f>ROUND(I210*H210,2)</f>
        <v>0</v>
      </c>
      <c r="K210" s="203" t="s">
        <v>149</v>
      </c>
      <c r="L210" s="61"/>
      <c r="M210" s="208" t="s">
        <v>78</v>
      </c>
      <c r="N210" s="209" t="s">
        <v>50</v>
      </c>
      <c r="O210" s="42"/>
      <c r="P210" s="210">
        <f>O210*H210</f>
        <v>0</v>
      </c>
      <c r="Q210" s="210">
        <v>0.12171</v>
      </c>
      <c r="R210" s="210">
        <f>Q210*H210</f>
        <v>3.0427499999999998</v>
      </c>
      <c r="S210" s="210">
        <v>2.4</v>
      </c>
      <c r="T210" s="211">
        <f>S210*H210</f>
        <v>60</v>
      </c>
      <c r="AR210" s="23" t="s">
        <v>150</v>
      </c>
      <c r="AT210" s="23" t="s">
        <v>145</v>
      </c>
      <c r="AU210" s="23" t="s">
        <v>90</v>
      </c>
      <c r="AY210" s="23" t="s">
        <v>143</v>
      </c>
      <c r="BE210" s="212">
        <f>IF(N210="základní",J210,0)</f>
        <v>0</v>
      </c>
      <c r="BF210" s="212">
        <f>IF(N210="snížená",J210,0)</f>
        <v>0</v>
      </c>
      <c r="BG210" s="212">
        <f>IF(N210="zákl. přenesená",J210,0)</f>
        <v>0</v>
      </c>
      <c r="BH210" s="212">
        <f>IF(N210="sníž. přenesená",J210,0)</f>
        <v>0</v>
      </c>
      <c r="BI210" s="212">
        <f>IF(N210="nulová",J210,0)</f>
        <v>0</v>
      </c>
      <c r="BJ210" s="23" t="s">
        <v>88</v>
      </c>
      <c r="BK210" s="212">
        <f>ROUND(I210*H210,2)</f>
        <v>0</v>
      </c>
      <c r="BL210" s="23" t="s">
        <v>150</v>
      </c>
      <c r="BM210" s="23" t="s">
        <v>1223</v>
      </c>
    </row>
    <row r="211" spans="2:65" s="1" customFormat="1" ht="175.5">
      <c r="B211" s="41"/>
      <c r="C211" s="63"/>
      <c r="D211" s="213" t="s">
        <v>152</v>
      </c>
      <c r="E211" s="63"/>
      <c r="F211" s="214" t="s">
        <v>726</v>
      </c>
      <c r="G211" s="63"/>
      <c r="H211" s="63"/>
      <c r="I211" s="172"/>
      <c r="J211" s="63"/>
      <c r="K211" s="63"/>
      <c r="L211" s="61"/>
      <c r="M211" s="215"/>
      <c r="N211" s="42"/>
      <c r="O211" s="42"/>
      <c r="P211" s="42"/>
      <c r="Q211" s="42"/>
      <c r="R211" s="42"/>
      <c r="S211" s="42"/>
      <c r="T211" s="78"/>
      <c r="AT211" s="23" t="s">
        <v>152</v>
      </c>
      <c r="AU211" s="23" t="s">
        <v>90</v>
      </c>
    </row>
    <row r="212" spans="2:65" s="1" customFormat="1" ht="16.5" customHeight="1">
      <c r="B212" s="41"/>
      <c r="C212" s="201" t="s">
        <v>477</v>
      </c>
      <c r="D212" s="201" t="s">
        <v>145</v>
      </c>
      <c r="E212" s="202" t="s">
        <v>1224</v>
      </c>
      <c r="F212" s="203" t="s">
        <v>1225</v>
      </c>
      <c r="G212" s="204" t="s">
        <v>162</v>
      </c>
      <c r="H212" s="205">
        <v>36</v>
      </c>
      <c r="I212" s="206"/>
      <c r="J212" s="207">
        <f>ROUND(I212*H212,2)</f>
        <v>0</v>
      </c>
      <c r="K212" s="203" t="s">
        <v>149</v>
      </c>
      <c r="L212" s="61"/>
      <c r="M212" s="208" t="s">
        <v>78</v>
      </c>
      <c r="N212" s="209" t="s">
        <v>50</v>
      </c>
      <c r="O212" s="42"/>
      <c r="P212" s="210">
        <f>O212*H212</f>
        <v>0</v>
      </c>
      <c r="Q212" s="210">
        <v>0.12</v>
      </c>
      <c r="R212" s="210">
        <f>Q212*H212</f>
        <v>4.32</v>
      </c>
      <c r="S212" s="210">
        <v>2.4900000000000002</v>
      </c>
      <c r="T212" s="211">
        <f>S212*H212</f>
        <v>89.640000000000015</v>
      </c>
      <c r="AR212" s="23" t="s">
        <v>150</v>
      </c>
      <c r="AT212" s="23" t="s">
        <v>145</v>
      </c>
      <c r="AU212" s="23" t="s">
        <v>90</v>
      </c>
      <c r="AY212" s="23" t="s">
        <v>143</v>
      </c>
      <c r="BE212" s="212">
        <f>IF(N212="základní",J212,0)</f>
        <v>0</v>
      </c>
      <c r="BF212" s="212">
        <f>IF(N212="snížená",J212,0)</f>
        <v>0</v>
      </c>
      <c r="BG212" s="212">
        <f>IF(N212="zákl. přenesená",J212,0)</f>
        <v>0</v>
      </c>
      <c r="BH212" s="212">
        <f>IF(N212="sníž. přenesená",J212,0)</f>
        <v>0</v>
      </c>
      <c r="BI212" s="212">
        <f>IF(N212="nulová",J212,0)</f>
        <v>0</v>
      </c>
      <c r="BJ212" s="23" t="s">
        <v>88</v>
      </c>
      <c r="BK212" s="212">
        <f>ROUND(I212*H212,2)</f>
        <v>0</v>
      </c>
      <c r="BL212" s="23" t="s">
        <v>150</v>
      </c>
      <c r="BM212" s="23" t="s">
        <v>1226</v>
      </c>
    </row>
    <row r="213" spans="2:65" s="1" customFormat="1" ht="175.5">
      <c r="B213" s="41"/>
      <c r="C213" s="63"/>
      <c r="D213" s="213" t="s">
        <v>152</v>
      </c>
      <c r="E213" s="63"/>
      <c r="F213" s="214" t="s">
        <v>726</v>
      </c>
      <c r="G213" s="63"/>
      <c r="H213" s="63"/>
      <c r="I213" s="172"/>
      <c r="J213" s="63"/>
      <c r="K213" s="63"/>
      <c r="L213" s="61"/>
      <c r="M213" s="215"/>
      <c r="N213" s="42"/>
      <c r="O213" s="42"/>
      <c r="P213" s="42"/>
      <c r="Q213" s="42"/>
      <c r="R213" s="42"/>
      <c r="S213" s="42"/>
      <c r="T213" s="78"/>
      <c r="AT213" s="23" t="s">
        <v>152</v>
      </c>
      <c r="AU213" s="23" t="s">
        <v>90</v>
      </c>
    </row>
    <row r="214" spans="2:65" s="1" customFormat="1" ht="16.5" customHeight="1">
      <c r="B214" s="41"/>
      <c r="C214" s="201" t="s">
        <v>483</v>
      </c>
      <c r="D214" s="201" t="s">
        <v>145</v>
      </c>
      <c r="E214" s="202" t="s">
        <v>1227</v>
      </c>
      <c r="F214" s="203" t="s">
        <v>1228</v>
      </c>
      <c r="G214" s="204" t="s">
        <v>162</v>
      </c>
      <c r="H214" s="205">
        <v>183</v>
      </c>
      <c r="I214" s="206"/>
      <c r="J214" s="207">
        <f>ROUND(I214*H214,2)</f>
        <v>0</v>
      </c>
      <c r="K214" s="203" t="s">
        <v>149</v>
      </c>
      <c r="L214" s="61"/>
      <c r="M214" s="208" t="s">
        <v>78</v>
      </c>
      <c r="N214" s="209" t="s">
        <v>50</v>
      </c>
      <c r="O214" s="42"/>
      <c r="P214" s="210">
        <f>O214*H214</f>
        <v>0</v>
      </c>
      <c r="Q214" s="210">
        <v>0.12171</v>
      </c>
      <c r="R214" s="210">
        <f>Q214*H214</f>
        <v>22.272929999999999</v>
      </c>
      <c r="S214" s="210">
        <v>2.4</v>
      </c>
      <c r="T214" s="211">
        <f>S214*H214</f>
        <v>439.2</v>
      </c>
      <c r="AR214" s="23" t="s">
        <v>150</v>
      </c>
      <c r="AT214" s="23" t="s">
        <v>145</v>
      </c>
      <c r="AU214" s="23" t="s">
        <v>90</v>
      </c>
      <c r="AY214" s="23" t="s">
        <v>143</v>
      </c>
      <c r="BE214" s="212">
        <f>IF(N214="základní",J214,0)</f>
        <v>0</v>
      </c>
      <c r="BF214" s="212">
        <f>IF(N214="snížená",J214,0)</f>
        <v>0</v>
      </c>
      <c r="BG214" s="212">
        <f>IF(N214="zákl. přenesená",J214,0)</f>
        <v>0</v>
      </c>
      <c r="BH214" s="212">
        <f>IF(N214="sníž. přenesená",J214,0)</f>
        <v>0</v>
      </c>
      <c r="BI214" s="212">
        <f>IF(N214="nulová",J214,0)</f>
        <v>0</v>
      </c>
      <c r="BJ214" s="23" t="s">
        <v>88</v>
      </c>
      <c r="BK214" s="212">
        <f>ROUND(I214*H214,2)</f>
        <v>0</v>
      </c>
      <c r="BL214" s="23" t="s">
        <v>150</v>
      </c>
      <c r="BM214" s="23" t="s">
        <v>1229</v>
      </c>
    </row>
    <row r="215" spans="2:65" s="1" customFormat="1" ht="175.5">
      <c r="B215" s="41"/>
      <c r="C215" s="63"/>
      <c r="D215" s="213" t="s">
        <v>152</v>
      </c>
      <c r="E215" s="63"/>
      <c r="F215" s="214" t="s">
        <v>726</v>
      </c>
      <c r="G215" s="63"/>
      <c r="H215" s="63"/>
      <c r="I215" s="172"/>
      <c r="J215" s="63"/>
      <c r="K215" s="63"/>
      <c r="L215" s="61"/>
      <c r="M215" s="215"/>
      <c r="N215" s="42"/>
      <c r="O215" s="42"/>
      <c r="P215" s="42"/>
      <c r="Q215" s="42"/>
      <c r="R215" s="42"/>
      <c r="S215" s="42"/>
      <c r="T215" s="78"/>
      <c r="AT215" s="23" t="s">
        <v>152</v>
      </c>
      <c r="AU215" s="23" t="s">
        <v>90</v>
      </c>
    </row>
    <row r="216" spans="2:65" s="1" customFormat="1" ht="16.5" customHeight="1">
      <c r="B216" s="41"/>
      <c r="C216" s="201" t="s">
        <v>489</v>
      </c>
      <c r="D216" s="201" t="s">
        <v>145</v>
      </c>
      <c r="E216" s="202" t="s">
        <v>1230</v>
      </c>
      <c r="F216" s="203" t="s">
        <v>1231</v>
      </c>
      <c r="G216" s="204" t="s">
        <v>522</v>
      </c>
      <c r="H216" s="205">
        <v>21</v>
      </c>
      <c r="I216" s="206"/>
      <c r="J216" s="207">
        <f>ROUND(I216*H216,2)</f>
        <v>0</v>
      </c>
      <c r="K216" s="203" t="s">
        <v>149</v>
      </c>
      <c r="L216" s="61"/>
      <c r="M216" s="208" t="s">
        <v>78</v>
      </c>
      <c r="N216" s="209" t="s">
        <v>50</v>
      </c>
      <c r="O216" s="42"/>
      <c r="P216" s="210">
        <f>O216*H216</f>
        <v>0</v>
      </c>
      <c r="Q216" s="210">
        <v>8.0000000000000007E-5</v>
      </c>
      <c r="R216" s="210">
        <f>Q216*H216</f>
        <v>1.6800000000000001E-3</v>
      </c>
      <c r="S216" s="210">
        <v>1.7999999999999999E-2</v>
      </c>
      <c r="T216" s="211">
        <f>S216*H216</f>
        <v>0.37799999999999995</v>
      </c>
      <c r="AR216" s="23" t="s">
        <v>150</v>
      </c>
      <c r="AT216" s="23" t="s">
        <v>145</v>
      </c>
      <c r="AU216" s="23" t="s">
        <v>90</v>
      </c>
      <c r="AY216" s="23" t="s">
        <v>143</v>
      </c>
      <c r="BE216" s="212">
        <f>IF(N216="základní",J216,0)</f>
        <v>0</v>
      </c>
      <c r="BF216" s="212">
        <f>IF(N216="snížená",J216,0)</f>
        <v>0</v>
      </c>
      <c r="BG216" s="212">
        <f>IF(N216="zákl. přenesená",J216,0)</f>
        <v>0</v>
      </c>
      <c r="BH216" s="212">
        <f>IF(N216="sníž. přenesená",J216,0)</f>
        <v>0</v>
      </c>
      <c r="BI216" s="212">
        <f>IF(N216="nulová",J216,0)</f>
        <v>0</v>
      </c>
      <c r="BJ216" s="23" t="s">
        <v>88</v>
      </c>
      <c r="BK216" s="212">
        <f>ROUND(I216*H216,2)</f>
        <v>0</v>
      </c>
      <c r="BL216" s="23" t="s">
        <v>150</v>
      </c>
      <c r="BM216" s="23" t="s">
        <v>1232</v>
      </c>
    </row>
    <row r="217" spans="2:65" s="11" customFormat="1" ht="29.85" customHeight="1">
      <c r="B217" s="185"/>
      <c r="C217" s="186"/>
      <c r="D217" s="187" t="s">
        <v>79</v>
      </c>
      <c r="E217" s="199" t="s">
        <v>238</v>
      </c>
      <c r="F217" s="199" t="s">
        <v>239</v>
      </c>
      <c r="G217" s="186"/>
      <c r="H217" s="186"/>
      <c r="I217" s="189"/>
      <c r="J217" s="200">
        <f>BK217</f>
        <v>0</v>
      </c>
      <c r="K217" s="186"/>
      <c r="L217" s="191"/>
      <c r="M217" s="192"/>
      <c r="N217" s="193"/>
      <c r="O217" s="193"/>
      <c r="P217" s="194">
        <f>SUM(P218:P225)</f>
        <v>0</v>
      </c>
      <c r="Q217" s="193"/>
      <c r="R217" s="194">
        <f>SUM(R218:R225)</f>
        <v>0</v>
      </c>
      <c r="S217" s="193"/>
      <c r="T217" s="195">
        <f>SUM(T218:T225)</f>
        <v>0</v>
      </c>
      <c r="AR217" s="196" t="s">
        <v>88</v>
      </c>
      <c r="AT217" s="197" t="s">
        <v>79</v>
      </c>
      <c r="AU217" s="197" t="s">
        <v>88</v>
      </c>
      <c r="AY217" s="196" t="s">
        <v>143</v>
      </c>
      <c r="BK217" s="198">
        <f>SUM(BK218:BK225)</f>
        <v>0</v>
      </c>
    </row>
    <row r="218" spans="2:65" s="1" customFormat="1" ht="16.5" customHeight="1">
      <c r="B218" s="41"/>
      <c r="C218" s="201" t="s">
        <v>495</v>
      </c>
      <c r="D218" s="201" t="s">
        <v>145</v>
      </c>
      <c r="E218" s="202" t="s">
        <v>738</v>
      </c>
      <c r="F218" s="203" t="s">
        <v>739</v>
      </c>
      <c r="G218" s="204" t="s">
        <v>181</v>
      </c>
      <c r="H218" s="205">
        <v>589.21799999999996</v>
      </c>
      <c r="I218" s="206"/>
      <c r="J218" s="207">
        <f>ROUND(I218*H218,2)</f>
        <v>0</v>
      </c>
      <c r="K218" s="203" t="s">
        <v>149</v>
      </c>
      <c r="L218" s="61"/>
      <c r="M218" s="208" t="s">
        <v>78</v>
      </c>
      <c r="N218" s="209" t="s">
        <v>50</v>
      </c>
      <c r="O218" s="42"/>
      <c r="P218" s="210">
        <f>O218*H218</f>
        <v>0</v>
      </c>
      <c r="Q218" s="210">
        <v>0</v>
      </c>
      <c r="R218" s="210">
        <f>Q218*H218</f>
        <v>0</v>
      </c>
      <c r="S218" s="210">
        <v>0</v>
      </c>
      <c r="T218" s="211">
        <f>S218*H218</f>
        <v>0</v>
      </c>
      <c r="AR218" s="23" t="s">
        <v>150</v>
      </c>
      <c r="AT218" s="23" t="s">
        <v>145</v>
      </c>
      <c r="AU218" s="23" t="s">
        <v>90</v>
      </c>
      <c r="AY218" s="23" t="s">
        <v>143</v>
      </c>
      <c r="BE218" s="212">
        <f>IF(N218="základní",J218,0)</f>
        <v>0</v>
      </c>
      <c r="BF218" s="212">
        <f>IF(N218="snížená",J218,0)</f>
        <v>0</v>
      </c>
      <c r="BG218" s="212">
        <f>IF(N218="zákl. přenesená",J218,0)</f>
        <v>0</v>
      </c>
      <c r="BH218" s="212">
        <f>IF(N218="sníž. přenesená",J218,0)</f>
        <v>0</v>
      </c>
      <c r="BI218" s="212">
        <f>IF(N218="nulová",J218,0)</f>
        <v>0</v>
      </c>
      <c r="BJ218" s="23" t="s">
        <v>88</v>
      </c>
      <c r="BK218" s="212">
        <f>ROUND(I218*H218,2)</f>
        <v>0</v>
      </c>
      <c r="BL218" s="23" t="s">
        <v>150</v>
      </c>
      <c r="BM218" s="23" t="s">
        <v>1233</v>
      </c>
    </row>
    <row r="219" spans="2:65" s="1" customFormat="1" ht="67.5">
      <c r="B219" s="41"/>
      <c r="C219" s="63"/>
      <c r="D219" s="213" t="s">
        <v>152</v>
      </c>
      <c r="E219" s="63"/>
      <c r="F219" s="214" t="s">
        <v>741</v>
      </c>
      <c r="G219" s="63"/>
      <c r="H219" s="63"/>
      <c r="I219" s="172"/>
      <c r="J219" s="63"/>
      <c r="K219" s="63"/>
      <c r="L219" s="61"/>
      <c r="M219" s="215"/>
      <c r="N219" s="42"/>
      <c r="O219" s="42"/>
      <c r="P219" s="42"/>
      <c r="Q219" s="42"/>
      <c r="R219" s="42"/>
      <c r="S219" s="42"/>
      <c r="T219" s="78"/>
      <c r="AT219" s="23" t="s">
        <v>152</v>
      </c>
      <c r="AU219" s="23" t="s">
        <v>90</v>
      </c>
    </row>
    <row r="220" spans="2:65" s="1" customFormat="1" ht="25.5" customHeight="1">
      <c r="B220" s="41"/>
      <c r="C220" s="201" t="s">
        <v>501</v>
      </c>
      <c r="D220" s="201" t="s">
        <v>145</v>
      </c>
      <c r="E220" s="202" t="s">
        <v>742</v>
      </c>
      <c r="F220" s="203" t="s">
        <v>743</v>
      </c>
      <c r="G220" s="204" t="s">
        <v>181</v>
      </c>
      <c r="H220" s="205">
        <v>589.21799999999996</v>
      </c>
      <c r="I220" s="206"/>
      <c r="J220" s="207">
        <f>ROUND(I220*H220,2)</f>
        <v>0</v>
      </c>
      <c r="K220" s="203" t="s">
        <v>149</v>
      </c>
      <c r="L220" s="61"/>
      <c r="M220" s="208" t="s">
        <v>78</v>
      </c>
      <c r="N220" s="209" t="s">
        <v>50</v>
      </c>
      <c r="O220" s="42"/>
      <c r="P220" s="210">
        <f>O220*H220</f>
        <v>0</v>
      </c>
      <c r="Q220" s="210">
        <v>0</v>
      </c>
      <c r="R220" s="210">
        <f>Q220*H220</f>
        <v>0</v>
      </c>
      <c r="S220" s="210">
        <v>0</v>
      </c>
      <c r="T220" s="211">
        <f>S220*H220</f>
        <v>0</v>
      </c>
      <c r="AR220" s="23" t="s">
        <v>150</v>
      </c>
      <c r="AT220" s="23" t="s">
        <v>145</v>
      </c>
      <c r="AU220" s="23" t="s">
        <v>90</v>
      </c>
      <c r="AY220" s="23" t="s">
        <v>143</v>
      </c>
      <c r="BE220" s="212">
        <f>IF(N220="základní",J220,0)</f>
        <v>0</v>
      </c>
      <c r="BF220" s="212">
        <f>IF(N220="snížená",J220,0)</f>
        <v>0</v>
      </c>
      <c r="BG220" s="212">
        <f>IF(N220="zákl. přenesená",J220,0)</f>
        <v>0</v>
      </c>
      <c r="BH220" s="212">
        <f>IF(N220="sníž. přenesená",J220,0)</f>
        <v>0</v>
      </c>
      <c r="BI220" s="212">
        <f>IF(N220="nulová",J220,0)</f>
        <v>0</v>
      </c>
      <c r="BJ220" s="23" t="s">
        <v>88</v>
      </c>
      <c r="BK220" s="212">
        <f>ROUND(I220*H220,2)</f>
        <v>0</v>
      </c>
      <c r="BL220" s="23" t="s">
        <v>150</v>
      </c>
      <c r="BM220" s="23" t="s">
        <v>1234</v>
      </c>
    </row>
    <row r="221" spans="2:65" s="1" customFormat="1" ht="67.5">
      <c r="B221" s="41"/>
      <c r="C221" s="63"/>
      <c r="D221" s="213" t="s">
        <v>152</v>
      </c>
      <c r="E221" s="63"/>
      <c r="F221" s="214" t="s">
        <v>745</v>
      </c>
      <c r="G221" s="63"/>
      <c r="H221" s="63"/>
      <c r="I221" s="172"/>
      <c r="J221" s="63"/>
      <c r="K221" s="63"/>
      <c r="L221" s="61"/>
      <c r="M221" s="215"/>
      <c r="N221" s="42"/>
      <c r="O221" s="42"/>
      <c r="P221" s="42"/>
      <c r="Q221" s="42"/>
      <c r="R221" s="42"/>
      <c r="S221" s="42"/>
      <c r="T221" s="78"/>
      <c r="AT221" s="23" t="s">
        <v>152</v>
      </c>
      <c r="AU221" s="23" t="s">
        <v>90</v>
      </c>
    </row>
    <row r="222" spans="2:65" s="1" customFormat="1" ht="38.25" customHeight="1">
      <c r="B222" s="41"/>
      <c r="C222" s="201" t="s">
        <v>508</v>
      </c>
      <c r="D222" s="201" t="s">
        <v>145</v>
      </c>
      <c r="E222" s="202" t="s">
        <v>746</v>
      </c>
      <c r="F222" s="203" t="s">
        <v>747</v>
      </c>
      <c r="G222" s="204" t="s">
        <v>181</v>
      </c>
      <c r="H222" s="205">
        <v>14141.232</v>
      </c>
      <c r="I222" s="206"/>
      <c r="J222" s="207">
        <f>ROUND(I222*H222,2)</f>
        <v>0</v>
      </c>
      <c r="K222" s="203" t="s">
        <v>149</v>
      </c>
      <c r="L222" s="61"/>
      <c r="M222" s="208" t="s">
        <v>78</v>
      </c>
      <c r="N222" s="209" t="s">
        <v>50</v>
      </c>
      <c r="O222" s="42"/>
      <c r="P222" s="210">
        <f>O222*H222</f>
        <v>0</v>
      </c>
      <c r="Q222" s="210">
        <v>0</v>
      </c>
      <c r="R222" s="210">
        <f>Q222*H222</f>
        <v>0</v>
      </c>
      <c r="S222" s="210">
        <v>0</v>
      </c>
      <c r="T222" s="211">
        <f>S222*H222</f>
        <v>0</v>
      </c>
      <c r="AR222" s="23" t="s">
        <v>150</v>
      </c>
      <c r="AT222" s="23" t="s">
        <v>145</v>
      </c>
      <c r="AU222" s="23" t="s">
        <v>90</v>
      </c>
      <c r="AY222" s="23" t="s">
        <v>143</v>
      </c>
      <c r="BE222" s="212">
        <f>IF(N222="základní",J222,0)</f>
        <v>0</v>
      </c>
      <c r="BF222" s="212">
        <f>IF(N222="snížená",J222,0)</f>
        <v>0</v>
      </c>
      <c r="BG222" s="212">
        <f>IF(N222="zákl. přenesená",J222,0)</f>
        <v>0</v>
      </c>
      <c r="BH222" s="212">
        <f>IF(N222="sníž. přenesená",J222,0)</f>
        <v>0</v>
      </c>
      <c r="BI222" s="212">
        <f>IF(N222="nulová",J222,0)</f>
        <v>0</v>
      </c>
      <c r="BJ222" s="23" t="s">
        <v>88</v>
      </c>
      <c r="BK222" s="212">
        <f>ROUND(I222*H222,2)</f>
        <v>0</v>
      </c>
      <c r="BL222" s="23" t="s">
        <v>150</v>
      </c>
      <c r="BM222" s="23" t="s">
        <v>1235</v>
      </c>
    </row>
    <row r="223" spans="2:65" s="1" customFormat="1" ht="67.5">
      <c r="B223" s="41"/>
      <c r="C223" s="63"/>
      <c r="D223" s="213" t="s">
        <v>152</v>
      </c>
      <c r="E223" s="63"/>
      <c r="F223" s="214" t="s">
        <v>745</v>
      </c>
      <c r="G223" s="63"/>
      <c r="H223" s="63"/>
      <c r="I223" s="172"/>
      <c r="J223" s="63"/>
      <c r="K223" s="63"/>
      <c r="L223" s="61"/>
      <c r="M223" s="215"/>
      <c r="N223" s="42"/>
      <c r="O223" s="42"/>
      <c r="P223" s="42"/>
      <c r="Q223" s="42"/>
      <c r="R223" s="42"/>
      <c r="S223" s="42"/>
      <c r="T223" s="78"/>
      <c r="AT223" s="23" t="s">
        <v>152</v>
      </c>
      <c r="AU223" s="23" t="s">
        <v>90</v>
      </c>
    </row>
    <row r="224" spans="2:65" s="12" customFormat="1" ht="13.5">
      <c r="B224" s="216"/>
      <c r="C224" s="217"/>
      <c r="D224" s="213" t="s">
        <v>154</v>
      </c>
      <c r="E224" s="217"/>
      <c r="F224" s="219" t="s">
        <v>1236</v>
      </c>
      <c r="G224" s="217"/>
      <c r="H224" s="220">
        <v>14141.232</v>
      </c>
      <c r="I224" s="221"/>
      <c r="J224" s="217"/>
      <c r="K224" s="217"/>
      <c r="L224" s="222"/>
      <c r="M224" s="223"/>
      <c r="N224" s="224"/>
      <c r="O224" s="224"/>
      <c r="P224" s="224"/>
      <c r="Q224" s="224"/>
      <c r="R224" s="224"/>
      <c r="S224" s="224"/>
      <c r="T224" s="225"/>
      <c r="AT224" s="226" t="s">
        <v>154</v>
      </c>
      <c r="AU224" s="226" t="s">
        <v>90</v>
      </c>
      <c r="AV224" s="12" t="s">
        <v>90</v>
      </c>
      <c r="AW224" s="12" t="s">
        <v>6</v>
      </c>
      <c r="AX224" s="12" t="s">
        <v>88</v>
      </c>
      <c r="AY224" s="226" t="s">
        <v>143</v>
      </c>
    </row>
    <row r="225" spans="2:65" s="1" customFormat="1" ht="25.5" customHeight="1">
      <c r="B225" s="41"/>
      <c r="C225" s="201" t="s">
        <v>513</v>
      </c>
      <c r="D225" s="201" t="s">
        <v>145</v>
      </c>
      <c r="E225" s="202" t="s">
        <v>750</v>
      </c>
      <c r="F225" s="203" t="s">
        <v>751</v>
      </c>
      <c r="G225" s="204" t="s">
        <v>181</v>
      </c>
      <c r="H225" s="205">
        <v>589.21799999999996</v>
      </c>
      <c r="I225" s="206"/>
      <c r="J225" s="207">
        <f>ROUND(I225*H225,2)</f>
        <v>0</v>
      </c>
      <c r="K225" s="203" t="s">
        <v>149</v>
      </c>
      <c r="L225" s="61"/>
      <c r="M225" s="208" t="s">
        <v>78</v>
      </c>
      <c r="N225" s="209" t="s">
        <v>50</v>
      </c>
      <c r="O225" s="42"/>
      <c r="P225" s="210">
        <f>O225*H225</f>
        <v>0</v>
      </c>
      <c r="Q225" s="210">
        <v>0</v>
      </c>
      <c r="R225" s="210">
        <f>Q225*H225</f>
        <v>0</v>
      </c>
      <c r="S225" s="210">
        <v>0</v>
      </c>
      <c r="T225" s="211">
        <f>S225*H225</f>
        <v>0</v>
      </c>
      <c r="AR225" s="23" t="s">
        <v>150</v>
      </c>
      <c r="AT225" s="23" t="s">
        <v>145</v>
      </c>
      <c r="AU225" s="23" t="s">
        <v>90</v>
      </c>
      <c r="AY225" s="23" t="s">
        <v>143</v>
      </c>
      <c r="BE225" s="212">
        <f>IF(N225="základní",J225,0)</f>
        <v>0</v>
      </c>
      <c r="BF225" s="212">
        <f>IF(N225="snížená",J225,0)</f>
        <v>0</v>
      </c>
      <c r="BG225" s="212">
        <f>IF(N225="zákl. přenesená",J225,0)</f>
        <v>0</v>
      </c>
      <c r="BH225" s="212">
        <f>IF(N225="sníž. přenesená",J225,0)</f>
        <v>0</v>
      </c>
      <c r="BI225" s="212">
        <f>IF(N225="nulová",J225,0)</f>
        <v>0</v>
      </c>
      <c r="BJ225" s="23" t="s">
        <v>88</v>
      </c>
      <c r="BK225" s="212">
        <f>ROUND(I225*H225,2)</f>
        <v>0</v>
      </c>
      <c r="BL225" s="23" t="s">
        <v>150</v>
      </c>
      <c r="BM225" s="23" t="s">
        <v>1237</v>
      </c>
    </row>
    <row r="226" spans="2:65" s="11" customFormat="1" ht="29.85" customHeight="1">
      <c r="B226" s="185"/>
      <c r="C226" s="186"/>
      <c r="D226" s="187" t="s">
        <v>79</v>
      </c>
      <c r="E226" s="199" t="s">
        <v>753</v>
      </c>
      <c r="F226" s="199" t="s">
        <v>754</v>
      </c>
      <c r="G226" s="186"/>
      <c r="H226" s="186"/>
      <c r="I226" s="189"/>
      <c r="J226" s="200">
        <f>BK226</f>
        <v>0</v>
      </c>
      <c r="K226" s="186"/>
      <c r="L226" s="191"/>
      <c r="M226" s="192"/>
      <c r="N226" s="193"/>
      <c r="O226" s="193"/>
      <c r="P226" s="194">
        <f>SUM(P227:P228)</f>
        <v>0</v>
      </c>
      <c r="Q226" s="193"/>
      <c r="R226" s="194">
        <f>SUM(R227:R228)</f>
        <v>0</v>
      </c>
      <c r="S226" s="193"/>
      <c r="T226" s="195">
        <f>SUM(T227:T228)</f>
        <v>0</v>
      </c>
      <c r="AR226" s="196" t="s">
        <v>88</v>
      </c>
      <c r="AT226" s="197" t="s">
        <v>79</v>
      </c>
      <c r="AU226" s="197" t="s">
        <v>88</v>
      </c>
      <c r="AY226" s="196" t="s">
        <v>143</v>
      </c>
      <c r="BK226" s="198">
        <f>SUM(BK227:BK228)</f>
        <v>0</v>
      </c>
    </row>
    <row r="227" spans="2:65" s="1" customFormat="1" ht="38.25" customHeight="1">
      <c r="B227" s="41"/>
      <c r="C227" s="201" t="s">
        <v>519</v>
      </c>
      <c r="D227" s="201" t="s">
        <v>145</v>
      </c>
      <c r="E227" s="202" t="s">
        <v>755</v>
      </c>
      <c r="F227" s="203" t="s">
        <v>756</v>
      </c>
      <c r="G227" s="204" t="s">
        <v>181</v>
      </c>
      <c r="H227" s="205">
        <v>2274.7710000000002</v>
      </c>
      <c r="I227" s="206"/>
      <c r="J227" s="207">
        <f>ROUND(I227*H227,2)</f>
        <v>0</v>
      </c>
      <c r="K227" s="203" t="s">
        <v>149</v>
      </c>
      <c r="L227" s="61"/>
      <c r="M227" s="208" t="s">
        <v>78</v>
      </c>
      <c r="N227" s="209" t="s">
        <v>50</v>
      </c>
      <c r="O227" s="42"/>
      <c r="P227" s="210">
        <f>O227*H227</f>
        <v>0</v>
      </c>
      <c r="Q227" s="210">
        <v>0</v>
      </c>
      <c r="R227" s="210">
        <f>Q227*H227</f>
        <v>0</v>
      </c>
      <c r="S227" s="210">
        <v>0</v>
      </c>
      <c r="T227" s="211">
        <f>S227*H227</f>
        <v>0</v>
      </c>
      <c r="AR227" s="23" t="s">
        <v>150</v>
      </c>
      <c r="AT227" s="23" t="s">
        <v>145</v>
      </c>
      <c r="AU227" s="23" t="s">
        <v>90</v>
      </c>
      <c r="AY227" s="23" t="s">
        <v>143</v>
      </c>
      <c r="BE227" s="212">
        <f>IF(N227="základní",J227,0)</f>
        <v>0</v>
      </c>
      <c r="BF227" s="212">
        <f>IF(N227="snížená",J227,0)</f>
        <v>0</v>
      </c>
      <c r="BG227" s="212">
        <f>IF(N227="zákl. přenesená",J227,0)</f>
        <v>0</v>
      </c>
      <c r="BH227" s="212">
        <f>IF(N227="sníž. přenesená",J227,0)</f>
        <v>0</v>
      </c>
      <c r="BI227" s="212">
        <f>IF(N227="nulová",J227,0)</f>
        <v>0</v>
      </c>
      <c r="BJ227" s="23" t="s">
        <v>88</v>
      </c>
      <c r="BK227" s="212">
        <f>ROUND(I227*H227,2)</f>
        <v>0</v>
      </c>
      <c r="BL227" s="23" t="s">
        <v>150</v>
      </c>
      <c r="BM227" s="23" t="s">
        <v>1238</v>
      </c>
    </row>
    <row r="228" spans="2:65" s="1" customFormat="1" ht="81">
      <c r="B228" s="41"/>
      <c r="C228" s="63"/>
      <c r="D228" s="213" t="s">
        <v>152</v>
      </c>
      <c r="E228" s="63"/>
      <c r="F228" s="214" t="s">
        <v>758</v>
      </c>
      <c r="G228" s="63"/>
      <c r="H228" s="63"/>
      <c r="I228" s="172"/>
      <c r="J228" s="63"/>
      <c r="K228" s="63"/>
      <c r="L228" s="61"/>
      <c r="M228" s="215"/>
      <c r="N228" s="42"/>
      <c r="O228" s="42"/>
      <c r="P228" s="42"/>
      <c r="Q228" s="42"/>
      <c r="R228" s="42"/>
      <c r="S228" s="42"/>
      <c r="T228" s="78"/>
      <c r="AT228" s="23" t="s">
        <v>152</v>
      </c>
      <c r="AU228" s="23" t="s">
        <v>90</v>
      </c>
    </row>
    <row r="229" spans="2:65" s="11" customFormat="1" ht="37.35" customHeight="1">
      <c r="B229" s="185"/>
      <c r="C229" s="186"/>
      <c r="D229" s="187" t="s">
        <v>79</v>
      </c>
      <c r="E229" s="188" t="s">
        <v>649</v>
      </c>
      <c r="F229" s="188" t="s">
        <v>650</v>
      </c>
      <c r="G229" s="186"/>
      <c r="H229" s="186"/>
      <c r="I229" s="189"/>
      <c r="J229" s="190">
        <f>BK229</f>
        <v>0</v>
      </c>
      <c r="K229" s="186"/>
      <c r="L229" s="191"/>
      <c r="M229" s="192"/>
      <c r="N229" s="193"/>
      <c r="O229" s="193"/>
      <c r="P229" s="194">
        <f>P230</f>
        <v>0</v>
      </c>
      <c r="Q229" s="193"/>
      <c r="R229" s="194">
        <f>R230</f>
        <v>0.22225060000000002</v>
      </c>
      <c r="S229" s="193"/>
      <c r="T229" s="195">
        <f>T230</f>
        <v>0</v>
      </c>
      <c r="AR229" s="196" t="s">
        <v>90</v>
      </c>
      <c r="AT229" s="197" t="s">
        <v>79</v>
      </c>
      <c r="AU229" s="197" t="s">
        <v>80</v>
      </c>
      <c r="AY229" s="196" t="s">
        <v>143</v>
      </c>
      <c r="BK229" s="198">
        <f>BK230</f>
        <v>0</v>
      </c>
    </row>
    <row r="230" spans="2:65" s="11" customFormat="1" ht="19.899999999999999" customHeight="1">
      <c r="B230" s="185"/>
      <c r="C230" s="186"/>
      <c r="D230" s="187" t="s">
        <v>79</v>
      </c>
      <c r="E230" s="199" t="s">
        <v>1239</v>
      </c>
      <c r="F230" s="199" t="s">
        <v>1240</v>
      </c>
      <c r="G230" s="186"/>
      <c r="H230" s="186"/>
      <c r="I230" s="189"/>
      <c r="J230" s="200">
        <f>BK230</f>
        <v>0</v>
      </c>
      <c r="K230" s="186"/>
      <c r="L230" s="191"/>
      <c r="M230" s="192"/>
      <c r="N230" s="193"/>
      <c r="O230" s="193"/>
      <c r="P230" s="194">
        <f>SUM(P231:P233)</f>
        <v>0</v>
      </c>
      <c r="Q230" s="193"/>
      <c r="R230" s="194">
        <f>SUM(R231:R233)</f>
        <v>0.22225060000000002</v>
      </c>
      <c r="S230" s="193"/>
      <c r="T230" s="195">
        <f>SUM(T231:T233)</f>
        <v>0</v>
      </c>
      <c r="AR230" s="196" t="s">
        <v>90</v>
      </c>
      <c r="AT230" s="197" t="s">
        <v>79</v>
      </c>
      <c r="AU230" s="197" t="s">
        <v>88</v>
      </c>
      <c r="AY230" s="196" t="s">
        <v>143</v>
      </c>
      <c r="BK230" s="198">
        <f>SUM(BK231:BK233)</f>
        <v>0</v>
      </c>
    </row>
    <row r="231" spans="2:65" s="1" customFormat="1" ht="25.5" customHeight="1">
      <c r="B231" s="41"/>
      <c r="C231" s="201" t="s">
        <v>526</v>
      </c>
      <c r="D231" s="201" t="s">
        <v>145</v>
      </c>
      <c r="E231" s="202" t="s">
        <v>1241</v>
      </c>
      <c r="F231" s="203" t="s">
        <v>1242</v>
      </c>
      <c r="G231" s="204" t="s">
        <v>148</v>
      </c>
      <c r="H231" s="205">
        <v>584.87</v>
      </c>
      <c r="I231" s="206"/>
      <c r="J231" s="207">
        <f>ROUND(I231*H231,2)</f>
        <v>0</v>
      </c>
      <c r="K231" s="203" t="s">
        <v>78</v>
      </c>
      <c r="L231" s="61"/>
      <c r="M231" s="208" t="s">
        <v>78</v>
      </c>
      <c r="N231" s="209" t="s">
        <v>50</v>
      </c>
      <c r="O231" s="42"/>
      <c r="P231" s="210">
        <f>O231*H231</f>
        <v>0</v>
      </c>
      <c r="Q231" s="210">
        <v>3.8000000000000002E-4</v>
      </c>
      <c r="R231" s="210">
        <f>Q231*H231</f>
        <v>0.22225060000000002</v>
      </c>
      <c r="S231" s="210">
        <v>0</v>
      </c>
      <c r="T231" s="211">
        <f>S231*H231</f>
        <v>0</v>
      </c>
      <c r="AR231" s="23" t="s">
        <v>233</v>
      </c>
      <c r="AT231" s="23" t="s">
        <v>145</v>
      </c>
      <c r="AU231" s="23" t="s">
        <v>90</v>
      </c>
      <c r="AY231" s="23" t="s">
        <v>143</v>
      </c>
      <c r="BE231" s="212">
        <f>IF(N231="základní",J231,0)</f>
        <v>0</v>
      </c>
      <c r="BF231" s="212">
        <f>IF(N231="snížená",J231,0)</f>
        <v>0</v>
      </c>
      <c r="BG231" s="212">
        <f>IF(N231="zákl. přenesená",J231,0)</f>
        <v>0</v>
      </c>
      <c r="BH231" s="212">
        <f>IF(N231="sníž. přenesená",J231,0)</f>
        <v>0</v>
      </c>
      <c r="BI231" s="212">
        <f>IF(N231="nulová",J231,0)</f>
        <v>0</v>
      </c>
      <c r="BJ231" s="23" t="s">
        <v>88</v>
      </c>
      <c r="BK231" s="212">
        <f>ROUND(I231*H231,2)</f>
        <v>0</v>
      </c>
      <c r="BL231" s="23" t="s">
        <v>233</v>
      </c>
      <c r="BM231" s="23" t="s">
        <v>1243</v>
      </c>
    </row>
    <row r="232" spans="2:65" s="13" customFormat="1" ht="27">
      <c r="B232" s="230"/>
      <c r="C232" s="231"/>
      <c r="D232" s="213" t="s">
        <v>154</v>
      </c>
      <c r="E232" s="232" t="s">
        <v>78</v>
      </c>
      <c r="F232" s="233" t="s">
        <v>1244</v>
      </c>
      <c r="G232" s="231"/>
      <c r="H232" s="232" t="s">
        <v>78</v>
      </c>
      <c r="I232" s="234"/>
      <c r="J232" s="231"/>
      <c r="K232" s="231"/>
      <c r="L232" s="235"/>
      <c r="M232" s="236"/>
      <c r="N232" s="237"/>
      <c r="O232" s="237"/>
      <c r="P232" s="237"/>
      <c r="Q232" s="237"/>
      <c r="R232" s="237"/>
      <c r="S232" s="237"/>
      <c r="T232" s="238"/>
      <c r="AT232" s="239" t="s">
        <v>154</v>
      </c>
      <c r="AU232" s="239" t="s">
        <v>90</v>
      </c>
      <c r="AV232" s="13" t="s">
        <v>88</v>
      </c>
      <c r="AW232" s="13" t="s">
        <v>42</v>
      </c>
      <c r="AX232" s="13" t="s">
        <v>80</v>
      </c>
      <c r="AY232" s="239" t="s">
        <v>143</v>
      </c>
    </row>
    <row r="233" spans="2:65" s="12" customFormat="1" ht="13.5">
      <c r="B233" s="216"/>
      <c r="C233" s="217"/>
      <c r="D233" s="213" t="s">
        <v>154</v>
      </c>
      <c r="E233" s="218" t="s">
        <v>78</v>
      </c>
      <c r="F233" s="219" t="s">
        <v>1245</v>
      </c>
      <c r="G233" s="217"/>
      <c r="H233" s="220">
        <v>584.87</v>
      </c>
      <c r="I233" s="221"/>
      <c r="J233" s="217"/>
      <c r="K233" s="217"/>
      <c r="L233" s="222"/>
      <c r="M233" s="261"/>
      <c r="N233" s="262"/>
      <c r="O233" s="262"/>
      <c r="P233" s="262"/>
      <c r="Q233" s="262"/>
      <c r="R233" s="262"/>
      <c r="S233" s="262"/>
      <c r="T233" s="263"/>
      <c r="AT233" s="226" t="s">
        <v>154</v>
      </c>
      <c r="AU233" s="226" t="s">
        <v>90</v>
      </c>
      <c r="AV233" s="12" t="s">
        <v>90</v>
      </c>
      <c r="AW233" s="12" t="s">
        <v>42</v>
      </c>
      <c r="AX233" s="12" t="s">
        <v>88</v>
      </c>
      <c r="AY233" s="226" t="s">
        <v>143</v>
      </c>
    </row>
    <row r="234" spans="2:65" s="1" customFormat="1" ht="6.95" customHeight="1">
      <c r="B234" s="56"/>
      <c r="C234" s="57"/>
      <c r="D234" s="57"/>
      <c r="E234" s="57"/>
      <c r="F234" s="57"/>
      <c r="G234" s="57"/>
      <c r="H234" s="57"/>
      <c r="I234" s="148"/>
      <c r="J234" s="57"/>
      <c r="K234" s="57"/>
      <c r="L234" s="61"/>
    </row>
  </sheetData>
  <sheetProtection algorithmName="SHA-512" hashValue="scMhWOjXiYenD9+r5pm1cE8NQslZOGJf9zW+30PtQx6q6KjVP5d/MjR9nZwbiWktuypRdLlwnmJjuB3BmyVJ9g==" saltValue="BEsa41rMkmMkAdPVBhafd9A+MXqY9hxfBRRolTmG20d9jZaXwPeQ2lwkUZleUKFHUUrDaofMBH6v51lkJMLmhw==" spinCount="100000" sheet="1" objects="1" scenarios="1" formatColumns="0" formatRows="0" autoFilter="0"/>
  <autoFilter ref="C85:K233"/>
  <mergeCells count="10">
    <mergeCell ref="J51:J52"/>
    <mergeCell ref="E76:H76"/>
    <mergeCell ref="E78:H78"/>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3"/>
  <sheetViews>
    <sheetView showGridLines="0" workbookViewId="0">
      <pane ySplit="1" topLeftCell="A2" activePane="bottomLeft" state="frozen"/>
      <selection pane="bottomLeft"/>
    </sheetView>
  </sheetViews>
  <sheetFormatPr defaultRowHeight="12.7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2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21"/>
      <c r="C1" s="121"/>
      <c r="D1" s="122" t="s">
        <v>1</v>
      </c>
      <c r="E1" s="121"/>
      <c r="F1" s="123" t="s">
        <v>110</v>
      </c>
      <c r="G1" s="321" t="s">
        <v>111</v>
      </c>
      <c r="H1" s="321"/>
      <c r="I1" s="124"/>
      <c r="J1" s="123" t="s">
        <v>112</v>
      </c>
      <c r="K1" s="122" t="s">
        <v>113</v>
      </c>
      <c r="L1" s="123" t="s">
        <v>114</v>
      </c>
      <c r="M1" s="123"/>
      <c r="N1" s="123"/>
      <c r="O1" s="123"/>
      <c r="P1" s="123"/>
      <c r="Q1" s="123"/>
      <c r="R1" s="123"/>
      <c r="S1" s="123"/>
      <c r="T1" s="12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12"/>
      <c r="M2" s="312"/>
      <c r="N2" s="312"/>
      <c r="O2" s="312"/>
      <c r="P2" s="312"/>
      <c r="Q2" s="312"/>
      <c r="R2" s="312"/>
      <c r="S2" s="312"/>
      <c r="T2" s="312"/>
      <c r="U2" s="312"/>
      <c r="V2" s="312"/>
      <c r="AT2" s="23" t="s">
        <v>109</v>
      </c>
    </row>
    <row r="3" spans="1:70" ht="6.95" customHeight="1">
      <c r="B3" s="24"/>
      <c r="C3" s="25"/>
      <c r="D3" s="25"/>
      <c r="E3" s="25"/>
      <c r="F3" s="25"/>
      <c r="G3" s="25"/>
      <c r="H3" s="25"/>
      <c r="I3" s="125"/>
      <c r="J3" s="25"/>
      <c r="K3" s="26"/>
      <c r="AT3" s="23" t="s">
        <v>90</v>
      </c>
    </row>
    <row r="4" spans="1:70" ht="36.950000000000003" customHeight="1">
      <c r="B4" s="27"/>
      <c r="C4" s="28"/>
      <c r="D4" s="29" t="s">
        <v>115</v>
      </c>
      <c r="E4" s="28"/>
      <c r="F4" s="28"/>
      <c r="G4" s="28"/>
      <c r="H4" s="28"/>
      <c r="I4" s="126"/>
      <c r="J4" s="28"/>
      <c r="K4" s="30"/>
      <c r="M4" s="31" t="s">
        <v>12</v>
      </c>
      <c r="AT4" s="23" t="s">
        <v>6</v>
      </c>
    </row>
    <row r="5" spans="1:70" ht="6.95" customHeight="1">
      <c r="B5" s="27"/>
      <c r="C5" s="28"/>
      <c r="D5" s="28"/>
      <c r="E5" s="28"/>
      <c r="F5" s="28"/>
      <c r="G5" s="28"/>
      <c r="H5" s="28"/>
      <c r="I5" s="126"/>
      <c r="J5" s="28"/>
      <c r="K5" s="30"/>
    </row>
    <row r="6" spans="1:70" ht="15">
      <c r="B6" s="27"/>
      <c r="C6" s="28"/>
      <c r="D6" s="36" t="s">
        <v>18</v>
      </c>
      <c r="E6" s="28"/>
      <c r="F6" s="28"/>
      <c r="G6" s="28"/>
      <c r="H6" s="28"/>
      <c r="I6" s="126"/>
      <c r="J6" s="28"/>
      <c r="K6" s="30"/>
    </row>
    <row r="7" spans="1:70" ht="16.5" customHeight="1">
      <c r="B7" s="27"/>
      <c r="C7" s="28"/>
      <c r="D7" s="28"/>
      <c r="E7" s="313" t="str">
        <f>'Rekapitulace stavby'!K6</f>
        <v>II/124 Hostišov Jiřetice Hranice Okresu</v>
      </c>
      <c r="F7" s="314"/>
      <c r="G7" s="314"/>
      <c r="H7" s="314"/>
      <c r="I7" s="126"/>
      <c r="J7" s="28"/>
      <c r="K7" s="30"/>
    </row>
    <row r="8" spans="1:70" s="1" customFormat="1" ht="15">
      <c r="B8" s="41"/>
      <c r="C8" s="42"/>
      <c r="D8" s="36" t="s">
        <v>116</v>
      </c>
      <c r="E8" s="42"/>
      <c r="F8" s="42"/>
      <c r="G8" s="42"/>
      <c r="H8" s="42"/>
      <c r="I8" s="127"/>
      <c r="J8" s="42"/>
      <c r="K8" s="45"/>
    </row>
    <row r="9" spans="1:70" s="1" customFormat="1" ht="36.950000000000003" customHeight="1">
      <c r="B9" s="41"/>
      <c r="C9" s="42"/>
      <c r="D9" s="42"/>
      <c r="E9" s="315" t="s">
        <v>1246</v>
      </c>
      <c r="F9" s="316"/>
      <c r="G9" s="316"/>
      <c r="H9" s="316"/>
      <c r="I9" s="127"/>
      <c r="J9" s="42"/>
      <c r="K9" s="45"/>
    </row>
    <row r="10" spans="1:70" s="1" customFormat="1" ht="13.5">
      <c r="B10" s="41"/>
      <c r="C10" s="42"/>
      <c r="D10" s="42"/>
      <c r="E10" s="42"/>
      <c r="F10" s="42"/>
      <c r="G10" s="42"/>
      <c r="H10" s="42"/>
      <c r="I10" s="127"/>
      <c r="J10" s="42"/>
      <c r="K10" s="45"/>
    </row>
    <row r="11" spans="1:70" s="1" customFormat="1" ht="14.45" customHeight="1">
      <c r="B11" s="41"/>
      <c r="C11" s="42"/>
      <c r="D11" s="36" t="s">
        <v>20</v>
      </c>
      <c r="E11" s="42"/>
      <c r="F11" s="34" t="s">
        <v>78</v>
      </c>
      <c r="G11" s="42"/>
      <c r="H11" s="42"/>
      <c r="I11" s="128" t="s">
        <v>22</v>
      </c>
      <c r="J11" s="34" t="s">
        <v>78</v>
      </c>
      <c r="K11" s="45"/>
    </row>
    <row r="12" spans="1:70" s="1" customFormat="1" ht="14.45" customHeight="1">
      <c r="B12" s="41"/>
      <c r="C12" s="42"/>
      <c r="D12" s="36" t="s">
        <v>24</v>
      </c>
      <c r="E12" s="42"/>
      <c r="F12" s="34" t="s">
        <v>25</v>
      </c>
      <c r="G12" s="42"/>
      <c r="H12" s="42"/>
      <c r="I12" s="128" t="s">
        <v>26</v>
      </c>
      <c r="J12" s="129" t="str">
        <f>'Rekapitulace stavby'!AN8</f>
        <v>27.10.2017</v>
      </c>
      <c r="K12" s="45"/>
    </row>
    <row r="13" spans="1:70" s="1" customFormat="1" ht="10.9" customHeight="1">
      <c r="B13" s="41"/>
      <c r="C13" s="42"/>
      <c r="D13" s="42"/>
      <c r="E13" s="42"/>
      <c r="F13" s="42"/>
      <c r="G13" s="42"/>
      <c r="H13" s="42"/>
      <c r="I13" s="127"/>
      <c r="J13" s="42"/>
      <c r="K13" s="45"/>
    </row>
    <row r="14" spans="1:70" s="1" customFormat="1" ht="14.45" customHeight="1">
      <c r="B14" s="41"/>
      <c r="C14" s="42"/>
      <c r="D14" s="36" t="s">
        <v>30</v>
      </c>
      <c r="E14" s="42"/>
      <c r="F14" s="42"/>
      <c r="G14" s="42"/>
      <c r="H14" s="42"/>
      <c r="I14" s="128" t="s">
        <v>31</v>
      </c>
      <c r="J14" s="34" t="s">
        <v>32</v>
      </c>
      <c r="K14" s="45"/>
    </row>
    <row r="15" spans="1:70" s="1" customFormat="1" ht="18" customHeight="1">
      <c r="B15" s="41"/>
      <c r="C15" s="42"/>
      <c r="D15" s="42"/>
      <c r="E15" s="34" t="s">
        <v>33</v>
      </c>
      <c r="F15" s="42"/>
      <c r="G15" s="42"/>
      <c r="H15" s="42"/>
      <c r="I15" s="128" t="s">
        <v>34</v>
      </c>
      <c r="J15" s="34" t="s">
        <v>35</v>
      </c>
      <c r="K15" s="45"/>
    </row>
    <row r="16" spans="1:70" s="1" customFormat="1" ht="6.95" customHeight="1">
      <c r="B16" s="41"/>
      <c r="C16" s="42"/>
      <c r="D16" s="42"/>
      <c r="E16" s="42"/>
      <c r="F16" s="42"/>
      <c r="G16" s="42"/>
      <c r="H16" s="42"/>
      <c r="I16" s="127"/>
      <c r="J16" s="42"/>
      <c r="K16" s="45"/>
    </row>
    <row r="17" spans="2:11" s="1" customFormat="1" ht="14.45" customHeight="1">
      <c r="B17" s="41"/>
      <c r="C17" s="42"/>
      <c r="D17" s="36" t="s">
        <v>36</v>
      </c>
      <c r="E17" s="42"/>
      <c r="F17" s="42"/>
      <c r="G17" s="42"/>
      <c r="H17" s="42"/>
      <c r="I17" s="128" t="s">
        <v>31</v>
      </c>
      <c r="J17" s="34" t="str">
        <f>IF('Rekapitulace stavby'!AN13="Vyplň údaj","",IF('Rekapitulace stavby'!AN13="","",'Rekapitulace stavby'!AN13))</f>
        <v/>
      </c>
      <c r="K17" s="45"/>
    </row>
    <row r="18" spans="2:11" s="1" customFormat="1" ht="18" customHeight="1">
      <c r="B18" s="41"/>
      <c r="C18" s="42"/>
      <c r="D18" s="42"/>
      <c r="E18" s="34" t="str">
        <f>IF('Rekapitulace stavby'!E14="Vyplň údaj","",IF('Rekapitulace stavby'!E14="","",'Rekapitulace stavby'!E14))</f>
        <v/>
      </c>
      <c r="F18" s="42"/>
      <c r="G18" s="42"/>
      <c r="H18" s="42"/>
      <c r="I18" s="128" t="s">
        <v>34</v>
      </c>
      <c r="J18" s="34" t="str">
        <f>IF('Rekapitulace stavby'!AN14="Vyplň údaj","",IF('Rekapitulace stavby'!AN14="","",'Rekapitulace stavby'!AN14))</f>
        <v/>
      </c>
      <c r="K18" s="45"/>
    </row>
    <row r="19" spans="2:11" s="1" customFormat="1" ht="6.95" customHeight="1">
      <c r="B19" s="41"/>
      <c r="C19" s="42"/>
      <c r="D19" s="42"/>
      <c r="E19" s="42"/>
      <c r="F19" s="42"/>
      <c r="G19" s="42"/>
      <c r="H19" s="42"/>
      <c r="I19" s="127"/>
      <c r="J19" s="42"/>
      <c r="K19" s="45"/>
    </row>
    <row r="20" spans="2:11" s="1" customFormat="1" ht="14.45" customHeight="1">
      <c r="B20" s="41"/>
      <c r="C20" s="42"/>
      <c r="D20" s="36" t="s">
        <v>38</v>
      </c>
      <c r="E20" s="42"/>
      <c r="F20" s="42"/>
      <c r="G20" s="42"/>
      <c r="H20" s="42"/>
      <c r="I20" s="128" t="s">
        <v>31</v>
      </c>
      <c r="J20" s="34" t="s">
        <v>39</v>
      </c>
      <c r="K20" s="45"/>
    </row>
    <row r="21" spans="2:11" s="1" customFormat="1" ht="18" customHeight="1">
      <c r="B21" s="41"/>
      <c r="C21" s="42"/>
      <c r="D21" s="42"/>
      <c r="E21" s="34" t="s">
        <v>40</v>
      </c>
      <c r="F21" s="42"/>
      <c r="G21" s="42"/>
      <c r="H21" s="42"/>
      <c r="I21" s="128" t="s">
        <v>34</v>
      </c>
      <c r="J21" s="34" t="s">
        <v>41</v>
      </c>
      <c r="K21" s="45"/>
    </row>
    <row r="22" spans="2:11" s="1" customFormat="1" ht="6.95" customHeight="1">
      <c r="B22" s="41"/>
      <c r="C22" s="42"/>
      <c r="D22" s="42"/>
      <c r="E22" s="42"/>
      <c r="F22" s="42"/>
      <c r="G22" s="42"/>
      <c r="H22" s="42"/>
      <c r="I22" s="127"/>
      <c r="J22" s="42"/>
      <c r="K22" s="45"/>
    </row>
    <row r="23" spans="2:11" s="1" customFormat="1" ht="14.45" customHeight="1">
      <c r="B23" s="41"/>
      <c r="C23" s="42"/>
      <c r="D23" s="36" t="s">
        <v>43</v>
      </c>
      <c r="E23" s="42"/>
      <c r="F23" s="42"/>
      <c r="G23" s="42"/>
      <c r="H23" s="42"/>
      <c r="I23" s="127"/>
      <c r="J23" s="42"/>
      <c r="K23" s="45"/>
    </row>
    <row r="24" spans="2:11" s="7" customFormat="1" ht="71.25" customHeight="1">
      <c r="B24" s="130"/>
      <c r="C24" s="131"/>
      <c r="D24" s="131"/>
      <c r="E24" s="278" t="s">
        <v>44</v>
      </c>
      <c r="F24" s="278"/>
      <c r="G24" s="278"/>
      <c r="H24" s="278"/>
      <c r="I24" s="132"/>
      <c r="J24" s="131"/>
      <c r="K24" s="133"/>
    </row>
    <row r="25" spans="2:11" s="1" customFormat="1" ht="6.95" customHeight="1">
      <c r="B25" s="41"/>
      <c r="C25" s="42"/>
      <c r="D25" s="42"/>
      <c r="E25" s="42"/>
      <c r="F25" s="42"/>
      <c r="G25" s="42"/>
      <c r="H25" s="42"/>
      <c r="I25" s="127"/>
      <c r="J25" s="42"/>
      <c r="K25" s="45"/>
    </row>
    <row r="26" spans="2:11" s="1" customFormat="1" ht="6.95" customHeight="1">
      <c r="B26" s="41"/>
      <c r="C26" s="42"/>
      <c r="D26" s="85"/>
      <c r="E26" s="85"/>
      <c r="F26" s="85"/>
      <c r="G26" s="85"/>
      <c r="H26" s="85"/>
      <c r="I26" s="134"/>
      <c r="J26" s="85"/>
      <c r="K26" s="135"/>
    </row>
    <row r="27" spans="2:11" s="1" customFormat="1" ht="25.35" customHeight="1">
      <c r="B27" s="41"/>
      <c r="C27" s="42"/>
      <c r="D27" s="136" t="s">
        <v>45</v>
      </c>
      <c r="E27" s="42"/>
      <c r="F27" s="42"/>
      <c r="G27" s="42"/>
      <c r="H27" s="42"/>
      <c r="I27" s="127"/>
      <c r="J27" s="137">
        <f>ROUND(J80,2)</f>
        <v>0</v>
      </c>
      <c r="K27" s="45"/>
    </row>
    <row r="28" spans="2:11" s="1" customFormat="1" ht="6.95" customHeight="1">
      <c r="B28" s="41"/>
      <c r="C28" s="42"/>
      <c r="D28" s="85"/>
      <c r="E28" s="85"/>
      <c r="F28" s="85"/>
      <c r="G28" s="85"/>
      <c r="H28" s="85"/>
      <c r="I28" s="134"/>
      <c r="J28" s="85"/>
      <c r="K28" s="135"/>
    </row>
    <row r="29" spans="2:11" s="1" customFormat="1" ht="14.45" customHeight="1">
      <c r="B29" s="41"/>
      <c r="C29" s="42"/>
      <c r="D29" s="42"/>
      <c r="E29" s="42"/>
      <c r="F29" s="46" t="s">
        <v>47</v>
      </c>
      <c r="G29" s="42"/>
      <c r="H29" s="42"/>
      <c r="I29" s="138" t="s">
        <v>46</v>
      </c>
      <c r="J29" s="46" t="s">
        <v>48</v>
      </c>
      <c r="K29" s="45"/>
    </row>
    <row r="30" spans="2:11" s="1" customFormat="1" ht="14.45" customHeight="1">
      <c r="B30" s="41"/>
      <c r="C30" s="42"/>
      <c r="D30" s="49" t="s">
        <v>49</v>
      </c>
      <c r="E30" s="49" t="s">
        <v>50</v>
      </c>
      <c r="F30" s="139">
        <f>ROUND(SUM(BE80:BE102), 2)</f>
        <v>0</v>
      </c>
      <c r="G30" s="42"/>
      <c r="H30" s="42"/>
      <c r="I30" s="140">
        <v>0.21</v>
      </c>
      <c r="J30" s="139">
        <f>ROUND(ROUND((SUM(BE80:BE102)), 2)*I30, 2)</f>
        <v>0</v>
      </c>
      <c r="K30" s="45"/>
    </row>
    <row r="31" spans="2:11" s="1" customFormat="1" ht="14.45" customHeight="1">
      <c r="B31" s="41"/>
      <c r="C31" s="42"/>
      <c r="D31" s="42"/>
      <c r="E31" s="49" t="s">
        <v>51</v>
      </c>
      <c r="F31" s="139">
        <f>ROUND(SUM(BF80:BF102), 2)</f>
        <v>0</v>
      </c>
      <c r="G31" s="42"/>
      <c r="H31" s="42"/>
      <c r="I31" s="140">
        <v>0.15</v>
      </c>
      <c r="J31" s="139">
        <f>ROUND(ROUND((SUM(BF80:BF102)), 2)*I31, 2)</f>
        <v>0</v>
      </c>
      <c r="K31" s="45"/>
    </row>
    <row r="32" spans="2:11" s="1" customFormat="1" ht="14.45" hidden="1" customHeight="1">
      <c r="B32" s="41"/>
      <c r="C32" s="42"/>
      <c r="D32" s="42"/>
      <c r="E32" s="49" t="s">
        <v>52</v>
      </c>
      <c r="F32" s="139">
        <f>ROUND(SUM(BG80:BG102), 2)</f>
        <v>0</v>
      </c>
      <c r="G32" s="42"/>
      <c r="H32" s="42"/>
      <c r="I32" s="140">
        <v>0.21</v>
      </c>
      <c r="J32" s="139">
        <v>0</v>
      </c>
      <c r="K32" s="45"/>
    </row>
    <row r="33" spans="2:11" s="1" customFormat="1" ht="14.45" hidden="1" customHeight="1">
      <c r="B33" s="41"/>
      <c r="C33" s="42"/>
      <c r="D33" s="42"/>
      <c r="E33" s="49" t="s">
        <v>53</v>
      </c>
      <c r="F33" s="139">
        <f>ROUND(SUM(BH80:BH102), 2)</f>
        <v>0</v>
      </c>
      <c r="G33" s="42"/>
      <c r="H33" s="42"/>
      <c r="I33" s="140">
        <v>0.15</v>
      </c>
      <c r="J33" s="139">
        <v>0</v>
      </c>
      <c r="K33" s="45"/>
    </row>
    <row r="34" spans="2:11" s="1" customFormat="1" ht="14.45" hidden="1" customHeight="1">
      <c r="B34" s="41"/>
      <c r="C34" s="42"/>
      <c r="D34" s="42"/>
      <c r="E34" s="49" t="s">
        <v>54</v>
      </c>
      <c r="F34" s="139">
        <f>ROUND(SUM(BI80:BI102), 2)</f>
        <v>0</v>
      </c>
      <c r="G34" s="42"/>
      <c r="H34" s="42"/>
      <c r="I34" s="140">
        <v>0</v>
      </c>
      <c r="J34" s="139">
        <v>0</v>
      </c>
      <c r="K34" s="45"/>
    </row>
    <row r="35" spans="2:11" s="1" customFormat="1" ht="6.95" customHeight="1">
      <c r="B35" s="41"/>
      <c r="C35" s="42"/>
      <c r="D35" s="42"/>
      <c r="E35" s="42"/>
      <c r="F35" s="42"/>
      <c r="G35" s="42"/>
      <c r="H35" s="42"/>
      <c r="I35" s="127"/>
      <c r="J35" s="42"/>
      <c r="K35" s="45"/>
    </row>
    <row r="36" spans="2:11" s="1" customFormat="1" ht="25.35" customHeight="1">
      <c r="B36" s="41"/>
      <c r="C36" s="141"/>
      <c r="D36" s="142" t="s">
        <v>55</v>
      </c>
      <c r="E36" s="79"/>
      <c r="F36" s="79"/>
      <c r="G36" s="143" t="s">
        <v>56</v>
      </c>
      <c r="H36" s="144" t="s">
        <v>57</v>
      </c>
      <c r="I36" s="145"/>
      <c r="J36" s="146">
        <f>SUM(J27:J34)</f>
        <v>0</v>
      </c>
      <c r="K36" s="147"/>
    </row>
    <row r="37" spans="2:11" s="1" customFormat="1" ht="14.45" customHeight="1">
      <c r="B37" s="56"/>
      <c r="C37" s="57"/>
      <c r="D37" s="57"/>
      <c r="E37" s="57"/>
      <c r="F37" s="57"/>
      <c r="G37" s="57"/>
      <c r="H37" s="57"/>
      <c r="I37" s="148"/>
      <c r="J37" s="57"/>
      <c r="K37" s="58"/>
    </row>
    <row r="41" spans="2:11" s="1" customFormat="1" ht="6.95" customHeight="1">
      <c r="B41" s="149"/>
      <c r="C41" s="150"/>
      <c r="D41" s="150"/>
      <c r="E41" s="150"/>
      <c r="F41" s="150"/>
      <c r="G41" s="150"/>
      <c r="H41" s="150"/>
      <c r="I41" s="151"/>
      <c r="J41" s="150"/>
      <c r="K41" s="152"/>
    </row>
    <row r="42" spans="2:11" s="1" customFormat="1" ht="36.950000000000003" customHeight="1">
      <c r="B42" s="41"/>
      <c r="C42" s="29" t="s">
        <v>118</v>
      </c>
      <c r="D42" s="42"/>
      <c r="E42" s="42"/>
      <c r="F42" s="42"/>
      <c r="G42" s="42"/>
      <c r="H42" s="42"/>
      <c r="I42" s="127"/>
      <c r="J42" s="42"/>
      <c r="K42" s="45"/>
    </row>
    <row r="43" spans="2:11" s="1" customFormat="1" ht="6.95" customHeight="1">
      <c r="B43" s="41"/>
      <c r="C43" s="42"/>
      <c r="D43" s="42"/>
      <c r="E43" s="42"/>
      <c r="F43" s="42"/>
      <c r="G43" s="42"/>
      <c r="H43" s="42"/>
      <c r="I43" s="127"/>
      <c r="J43" s="42"/>
      <c r="K43" s="45"/>
    </row>
    <row r="44" spans="2:11" s="1" customFormat="1" ht="14.45" customHeight="1">
      <c r="B44" s="41"/>
      <c r="C44" s="36" t="s">
        <v>18</v>
      </c>
      <c r="D44" s="42"/>
      <c r="E44" s="42"/>
      <c r="F44" s="42"/>
      <c r="G44" s="42"/>
      <c r="H44" s="42"/>
      <c r="I44" s="127"/>
      <c r="J44" s="42"/>
      <c r="K44" s="45"/>
    </row>
    <row r="45" spans="2:11" s="1" customFormat="1" ht="16.5" customHeight="1">
      <c r="B45" s="41"/>
      <c r="C45" s="42"/>
      <c r="D45" s="42"/>
      <c r="E45" s="313" t="str">
        <f>E7</f>
        <v>II/124 Hostišov Jiřetice Hranice Okresu</v>
      </c>
      <c r="F45" s="314"/>
      <c r="G45" s="314"/>
      <c r="H45" s="314"/>
      <c r="I45" s="127"/>
      <c r="J45" s="42"/>
      <c r="K45" s="45"/>
    </row>
    <row r="46" spans="2:11" s="1" customFormat="1" ht="14.45" customHeight="1">
      <c r="B46" s="41"/>
      <c r="C46" s="36" t="s">
        <v>116</v>
      </c>
      <c r="D46" s="42"/>
      <c r="E46" s="42"/>
      <c r="F46" s="42"/>
      <c r="G46" s="42"/>
      <c r="H46" s="42"/>
      <c r="I46" s="127"/>
      <c r="J46" s="42"/>
      <c r="K46" s="45"/>
    </row>
    <row r="47" spans="2:11" s="1" customFormat="1" ht="17.25" customHeight="1">
      <c r="B47" s="41"/>
      <c r="C47" s="42"/>
      <c r="D47" s="42"/>
      <c r="E47" s="315" t="str">
        <f>E9</f>
        <v>VON - Vedlejší a ostatní náklady</v>
      </c>
      <c r="F47" s="316"/>
      <c r="G47" s="316"/>
      <c r="H47" s="316"/>
      <c r="I47" s="127"/>
      <c r="J47" s="42"/>
      <c r="K47" s="45"/>
    </row>
    <row r="48" spans="2:11" s="1" customFormat="1" ht="6.95" customHeight="1">
      <c r="B48" s="41"/>
      <c r="C48" s="42"/>
      <c r="D48" s="42"/>
      <c r="E48" s="42"/>
      <c r="F48" s="42"/>
      <c r="G48" s="42"/>
      <c r="H48" s="42"/>
      <c r="I48" s="127"/>
      <c r="J48" s="42"/>
      <c r="K48" s="45"/>
    </row>
    <row r="49" spans="2:47" s="1" customFormat="1" ht="18" customHeight="1">
      <c r="B49" s="41"/>
      <c r="C49" s="36" t="s">
        <v>24</v>
      </c>
      <c r="D49" s="42"/>
      <c r="E49" s="42"/>
      <c r="F49" s="34" t="str">
        <f>F12</f>
        <v>město Votice, městys Neustupov</v>
      </c>
      <c r="G49" s="42"/>
      <c r="H49" s="42"/>
      <c r="I49" s="128" t="s">
        <v>26</v>
      </c>
      <c r="J49" s="129" t="str">
        <f>IF(J12="","",J12)</f>
        <v>27.10.2017</v>
      </c>
      <c r="K49" s="45"/>
    </row>
    <row r="50" spans="2:47" s="1" customFormat="1" ht="6.95" customHeight="1">
      <c r="B50" s="41"/>
      <c r="C50" s="42"/>
      <c r="D50" s="42"/>
      <c r="E50" s="42"/>
      <c r="F50" s="42"/>
      <c r="G50" s="42"/>
      <c r="H50" s="42"/>
      <c r="I50" s="127"/>
      <c r="J50" s="42"/>
      <c r="K50" s="45"/>
    </row>
    <row r="51" spans="2:47" s="1" customFormat="1" ht="15">
      <c r="B51" s="41"/>
      <c r="C51" s="36" t="s">
        <v>30</v>
      </c>
      <c r="D51" s="42"/>
      <c r="E51" s="42"/>
      <c r="F51" s="34" t="str">
        <f>E15</f>
        <v>Středočeský kraj</v>
      </c>
      <c r="G51" s="42"/>
      <c r="H51" s="42"/>
      <c r="I51" s="128" t="s">
        <v>38</v>
      </c>
      <c r="J51" s="278" t="str">
        <f>E21</f>
        <v>METROPROJEKT Praha a.s.</v>
      </c>
      <c r="K51" s="45"/>
    </row>
    <row r="52" spans="2:47" s="1" customFormat="1" ht="14.45" customHeight="1">
      <c r="B52" s="41"/>
      <c r="C52" s="36" t="s">
        <v>36</v>
      </c>
      <c r="D52" s="42"/>
      <c r="E52" s="42"/>
      <c r="F52" s="34" t="str">
        <f>IF(E18="","",E18)</f>
        <v/>
      </c>
      <c r="G52" s="42"/>
      <c r="H52" s="42"/>
      <c r="I52" s="127"/>
      <c r="J52" s="317"/>
      <c r="K52" s="45"/>
    </row>
    <row r="53" spans="2:47" s="1" customFormat="1" ht="10.35" customHeight="1">
      <c r="B53" s="41"/>
      <c r="C53" s="42"/>
      <c r="D53" s="42"/>
      <c r="E53" s="42"/>
      <c r="F53" s="42"/>
      <c r="G53" s="42"/>
      <c r="H53" s="42"/>
      <c r="I53" s="127"/>
      <c r="J53" s="42"/>
      <c r="K53" s="45"/>
    </row>
    <row r="54" spans="2:47" s="1" customFormat="1" ht="29.25" customHeight="1">
      <c r="B54" s="41"/>
      <c r="C54" s="153" t="s">
        <v>119</v>
      </c>
      <c r="D54" s="141"/>
      <c r="E54" s="141"/>
      <c r="F54" s="141"/>
      <c r="G54" s="141"/>
      <c r="H54" s="141"/>
      <c r="I54" s="154"/>
      <c r="J54" s="155" t="s">
        <v>120</v>
      </c>
      <c r="K54" s="156"/>
    </row>
    <row r="55" spans="2:47" s="1" customFormat="1" ht="10.35" customHeight="1">
      <c r="B55" s="41"/>
      <c r="C55" s="42"/>
      <c r="D55" s="42"/>
      <c r="E55" s="42"/>
      <c r="F55" s="42"/>
      <c r="G55" s="42"/>
      <c r="H55" s="42"/>
      <c r="I55" s="127"/>
      <c r="J55" s="42"/>
      <c r="K55" s="45"/>
    </row>
    <row r="56" spans="2:47" s="1" customFormat="1" ht="29.25" customHeight="1">
      <c r="B56" s="41"/>
      <c r="C56" s="157" t="s">
        <v>121</v>
      </c>
      <c r="D56" s="42"/>
      <c r="E56" s="42"/>
      <c r="F56" s="42"/>
      <c r="G56" s="42"/>
      <c r="H56" s="42"/>
      <c r="I56" s="127"/>
      <c r="J56" s="137">
        <f>J80</f>
        <v>0</v>
      </c>
      <c r="K56" s="45"/>
      <c r="AU56" s="23" t="s">
        <v>122</v>
      </c>
    </row>
    <row r="57" spans="2:47" s="8" customFormat="1" ht="24.95" customHeight="1">
      <c r="B57" s="158"/>
      <c r="C57" s="159"/>
      <c r="D57" s="160" t="s">
        <v>1247</v>
      </c>
      <c r="E57" s="161"/>
      <c r="F57" s="161"/>
      <c r="G57" s="161"/>
      <c r="H57" s="161"/>
      <c r="I57" s="162"/>
      <c r="J57" s="163">
        <f>J81</f>
        <v>0</v>
      </c>
      <c r="K57" s="164"/>
    </row>
    <row r="58" spans="2:47" s="8" customFormat="1" ht="24.95" customHeight="1">
      <c r="B58" s="158"/>
      <c r="C58" s="159"/>
      <c r="D58" s="160" t="s">
        <v>1248</v>
      </c>
      <c r="E58" s="161"/>
      <c r="F58" s="161"/>
      <c r="G58" s="161"/>
      <c r="H58" s="161"/>
      <c r="I58" s="162"/>
      <c r="J58" s="163">
        <f>J84</f>
        <v>0</v>
      </c>
      <c r="K58" s="164"/>
    </row>
    <row r="59" spans="2:47" s="8" customFormat="1" ht="24.95" customHeight="1">
      <c r="B59" s="158"/>
      <c r="C59" s="159"/>
      <c r="D59" s="160" t="s">
        <v>1249</v>
      </c>
      <c r="E59" s="161"/>
      <c r="F59" s="161"/>
      <c r="G59" s="161"/>
      <c r="H59" s="161"/>
      <c r="I59" s="162"/>
      <c r="J59" s="163">
        <f>J91</f>
        <v>0</v>
      </c>
      <c r="K59" s="164"/>
    </row>
    <row r="60" spans="2:47" s="8" customFormat="1" ht="24.95" customHeight="1">
      <c r="B60" s="158"/>
      <c r="C60" s="159"/>
      <c r="D60" s="160" t="s">
        <v>1250</v>
      </c>
      <c r="E60" s="161"/>
      <c r="F60" s="161"/>
      <c r="G60" s="161"/>
      <c r="H60" s="161"/>
      <c r="I60" s="162"/>
      <c r="J60" s="163">
        <f>J96</f>
        <v>0</v>
      </c>
      <c r="K60" s="164"/>
    </row>
    <row r="61" spans="2:47" s="1" customFormat="1" ht="21.75" customHeight="1">
      <c r="B61" s="41"/>
      <c r="C61" s="42"/>
      <c r="D61" s="42"/>
      <c r="E61" s="42"/>
      <c r="F61" s="42"/>
      <c r="G61" s="42"/>
      <c r="H61" s="42"/>
      <c r="I61" s="127"/>
      <c r="J61" s="42"/>
      <c r="K61" s="45"/>
    </row>
    <row r="62" spans="2:47" s="1" customFormat="1" ht="6.95" customHeight="1">
      <c r="B62" s="56"/>
      <c r="C62" s="57"/>
      <c r="D62" s="57"/>
      <c r="E62" s="57"/>
      <c r="F62" s="57"/>
      <c r="G62" s="57"/>
      <c r="H62" s="57"/>
      <c r="I62" s="148"/>
      <c r="J62" s="57"/>
      <c r="K62" s="58"/>
    </row>
    <row r="66" spans="2:63" s="1" customFormat="1" ht="6.95" customHeight="1">
      <c r="B66" s="59"/>
      <c r="C66" s="60"/>
      <c r="D66" s="60"/>
      <c r="E66" s="60"/>
      <c r="F66" s="60"/>
      <c r="G66" s="60"/>
      <c r="H66" s="60"/>
      <c r="I66" s="151"/>
      <c r="J66" s="60"/>
      <c r="K66" s="60"/>
      <c r="L66" s="61"/>
    </row>
    <row r="67" spans="2:63" s="1" customFormat="1" ht="36.950000000000003" customHeight="1">
      <c r="B67" s="41"/>
      <c r="C67" s="62" t="s">
        <v>127</v>
      </c>
      <c r="D67" s="63"/>
      <c r="E67" s="63"/>
      <c r="F67" s="63"/>
      <c r="G67" s="63"/>
      <c r="H67" s="63"/>
      <c r="I67" s="172"/>
      <c r="J67" s="63"/>
      <c r="K67" s="63"/>
      <c r="L67" s="61"/>
    </row>
    <row r="68" spans="2:63" s="1" customFormat="1" ht="6.95" customHeight="1">
      <c r="B68" s="41"/>
      <c r="C68" s="63"/>
      <c r="D68" s="63"/>
      <c r="E68" s="63"/>
      <c r="F68" s="63"/>
      <c r="G68" s="63"/>
      <c r="H68" s="63"/>
      <c r="I68" s="172"/>
      <c r="J68" s="63"/>
      <c r="K68" s="63"/>
      <c r="L68" s="61"/>
    </row>
    <row r="69" spans="2:63" s="1" customFormat="1" ht="14.45" customHeight="1">
      <c r="B69" s="41"/>
      <c r="C69" s="65" t="s">
        <v>18</v>
      </c>
      <c r="D69" s="63"/>
      <c r="E69" s="63"/>
      <c r="F69" s="63"/>
      <c r="G69" s="63"/>
      <c r="H69" s="63"/>
      <c r="I69" s="172"/>
      <c r="J69" s="63"/>
      <c r="K69" s="63"/>
      <c r="L69" s="61"/>
    </row>
    <row r="70" spans="2:63" s="1" customFormat="1" ht="16.5" customHeight="1">
      <c r="B70" s="41"/>
      <c r="C70" s="63"/>
      <c r="D70" s="63"/>
      <c r="E70" s="318" t="str">
        <f>E7</f>
        <v>II/124 Hostišov Jiřetice Hranice Okresu</v>
      </c>
      <c r="F70" s="319"/>
      <c r="G70" s="319"/>
      <c r="H70" s="319"/>
      <c r="I70" s="172"/>
      <c r="J70" s="63"/>
      <c r="K70" s="63"/>
      <c r="L70" s="61"/>
    </row>
    <row r="71" spans="2:63" s="1" customFormat="1" ht="14.45" customHeight="1">
      <c r="B71" s="41"/>
      <c r="C71" s="65" t="s">
        <v>116</v>
      </c>
      <c r="D71" s="63"/>
      <c r="E71" s="63"/>
      <c r="F71" s="63"/>
      <c r="G71" s="63"/>
      <c r="H71" s="63"/>
      <c r="I71" s="172"/>
      <c r="J71" s="63"/>
      <c r="K71" s="63"/>
      <c r="L71" s="61"/>
    </row>
    <row r="72" spans="2:63" s="1" customFormat="1" ht="17.25" customHeight="1">
      <c r="B72" s="41"/>
      <c r="C72" s="63"/>
      <c r="D72" s="63"/>
      <c r="E72" s="289" t="str">
        <f>E9</f>
        <v>VON - Vedlejší a ostatní náklady</v>
      </c>
      <c r="F72" s="320"/>
      <c r="G72" s="320"/>
      <c r="H72" s="320"/>
      <c r="I72" s="172"/>
      <c r="J72" s="63"/>
      <c r="K72" s="63"/>
      <c r="L72" s="61"/>
    </row>
    <row r="73" spans="2:63" s="1" customFormat="1" ht="6.95" customHeight="1">
      <c r="B73" s="41"/>
      <c r="C73" s="63"/>
      <c r="D73" s="63"/>
      <c r="E73" s="63"/>
      <c r="F73" s="63"/>
      <c r="G73" s="63"/>
      <c r="H73" s="63"/>
      <c r="I73" s="172"/>
      <c r="J73" s="63"/>
      <c r="K73" s="63"/>
      <c r="L73" s="61"/>
    </row>
    <row r="74" spans="2:63" s="1" customFormat="1" ht="18" customHeight="1">
      <c r="B74" s="41"/>
      <c r="C74" s="65" t="s">
        <v>24</v>
      </c>
      <c r="D74" s="63"/>
      <c r="E74" s="63"/>
      <c r="F74" s="173" t="str">
        <f>F12</f>
        <v>město Votice, městys Neustupov</v>
      </c>
      <c r="G74" s="63"/>
      <c r="H74" s="63"/>
      <c r="I74" s="174" t="s">
        <v>26</v>
      </c>
      <c r="J74" s="73" t="str">
        <f>IF(J12="","",J12)</f>
        <v>27.10.2017</v>
      </c>
      <c r="K74" s="63"/>
      <c r="L74" s="61"/>
    </row>
    <row r="75" spans="2:63" s="1" customFormat="1" ht="6.95" customHeight="1">
      <c r="B75" s="41"/>
      <c r="C75" s="63"/>
      <c r="D75" s="63"/>
      <c r="E75" s="63"/>
      <c r="F75" s="63"/>
      <c r="G75" s="63"/>
      <c r="H75" s="63"/>
      <c r="I75" s="172"/>
      <c r="J75" s="63"/>
      <c r="K75" s="63"/>
      <c r="L75" s="61"/>
    </row>
    <row r="76" spans="2:63" s="1" customFormat="1" ht="15">
      <c r="B76" s="41"/>
      <c r="C76" s="65" t="s">
        <v>30</v>
      </c>
      <c r="D76" s="63"/>
      <c r="E76" s="63"/>
      <c r="F76" s="173" t="str">
        <f>E15</f>
        <v>Středočeský kraj</v>
      </c>
      <c r="G76" s="63"/>
      <c r="H76" s="63"/>
      <c r="I76" s="174" t="s">
        <v>38</v>
      </c>
      <c r="J76" s="173" t="str">
        <f>E21</f>
        <v>METROPROJEKT Praha a.s.</v>
      </c>
      <c r="K76" s="63"/>
      <c r="L76" s="61"/>
    </row>
    <row r="77" spans="2:63" s="1" customFormat="1" ht="14.45" customHeight="1">
      <c r="B77" s="41"/>
      <c r="C77" s="65" t="s">
        <v>36</v>
      </c>
      <c r="D77" s="63"/>
      <c r="E77" s="63"/>
      <c r="F77" s="173" t="str">
        <f>IF(E18="","",E18)</f>
        <v/>
      </c>
      <c r="G77" s="63"/>
      <c r="H77" s="63"/>
      <c r="I77" s="172"/>
      <c r="J77" s="63"/>
      <c r="K77" s="63"/>
      <c r="L77" s="61"/>
    </row>
    <row r="78" spans="2:63" s="1" customFormat="1" ht="10.35" customHeight="1">
      <c r="B78" s="41"/>
      <c r="C78" s="63"/>
      <c r="D78" s="63"/>
      <c r="E78" s="63"/>
      <c r="F78" s="63"/>
      <c r="G78" s="63"/>
      <c r="H78" s="63"/>
      <c r="I78" s="172"/>
      <c r="J78" s="63"/>
      <c r="K78" s="63"/>
      <c r="L78" s="61"/>
    </row>
    <row r="79" spans="2:63" s="10" customFormat="1" ht="29.25" customHeight="1">
      <c r="B79" s="175"/>
      <c r="C79" s="176" t="s">
        <v>128</v>
      </c>
      <c r="D79" s="177" t="s">
        <v>64</v>
      </c>
      <c r="E79" s="177" t="s">
        <v>60</v>
      </c>
      <c r="F79" s="177" t="s">
        <v>129</v>
      </c>
      <c r="G79" s="177" t="s">
        <v>130</v>
      </c>
      <c r="H79" s="177" t="s">
        <v>131</v>
      </c>
      <c r="I79" s="178" t="s">
        <v>132</v>
      </c>
      <c r="J79" s="177" t="s">
        <v>120</v>
      </c>
      <c r="K79" s="179" t="s">
        <v>133</v>
      </c>
      <c r="L79" s="180"/>
      <c r="M79" s="81" t="s">
        <v>134</v>
      </c>
      <c r="N79" s="82" t="s">
        <v>49</v>
      </c>
      <c r="O79" s="82" t="s">
        <v>135</v>
      </c>
      <c r="P79" s="82" t="s">
        <v>136</v>
      </c>
      <c r="Q79" s="82" t="s">
        <v>137</v>
      </c>
      <c r="R79" s="82" t="s">
        <v>138</v>
      </c>
      <c r="S79" s="82" t="s">
        <v>139</v>
      </c>
      <c r="T79" s="83" t="s">
        <v>140</v>
      </c>
    </row>
    <row r="80" spans="2:63" s="1" customFormat="1" ht="29.25" customHeight="1">
      <c r="B80" s="41"/>
      <c r="C80" s="87" t="s">
        <v>121</v>
      </c>
      <c r="D80" s="63"/>
      <c r="E80" s="63"/>
      <c r="F80" s="63"/>
      <c r="G80" s="63"/>
      <c r="H80" s="63"/>
      <c r="I80" s="172"/>
      <c r="J80" s="181">
        <f>BK80</f>
        <v>0</v>
      </c>
      <c r="K80" s="63"/>
      <c r="L80" s="61"/>
      <c r="M80" s="84"/>
      <c r="N80" s="85"/>
      <c r="O80" s="85"/>
      <c r="P80" s="182">
        <f>P81+P84+P91+P96</f>
        <v>0</v>
      </c>
      <c r="Q80" s="85"/>
      <c r="R80" s="182">
        <f>R81+R84+R91+R96</f>
        <v>0</v>
      </c>
      <c r="S80" s="85"/>
      <c r="T80" s="183">
        <f>T81+T84+T91+T96</f>
        <v>0</v>
      </c>
      <c r="AT80" s="23" t="s">
        <v>79</v>
      </c>
      <c r="AU80" s="23" t="s">
        <v>122</v>
      </c>
      <c r="BK80" s="184">
        <f>BK81+BK84+BK91+BK96</f>
        <v>0</v>
      </c>
    </row>
    <row r="81" spans="2:65" s="11" customFormat="1" ht="37.35" customHeight="1">
      <c r="B81" s="185"/>
      <c r="C81" s="186"/>
      <c r="D81" s="187" t="s">
        <v>79</v>
      </c>
      <c r="E81" s="188" t="s">
        <v>1251</v>
      </c>
      <c r="F81" s="188" t="s">
        <v>1252</v>
      </c>
      <c r="G81" s="186"/>
      <c r="H81" s="186"/>
      <c r="I81" s="189"/>
      <c r="J81" s="190">
        <f>BK81</f>
        <v>0</v>
      </c>
      <c r="K81" s="186"/>
      <c r="L81" s="191"/>
      <c r="M81" s="192"/>
      <c r="N81" s="193"/>
      <c r="O81" s="193"/>
      <c r="P81" s="194">
        <f>SUM(P82:P83)</f>
        <v>0</v>
      </c>
      <c r="Q81" s="193"/>
      <c r="R81" s="194">
        <f>SUM(R82:R83)</f>
        <v>0</v>
      </c>
      <c r="S81" s="193"/>
      <c r="T81" s="195">
        <f>SUM(T82:T83)</f>
        <v>0</v>
      </c>
      <c r="AR81" s="196" t="s">
        <v>88</v>
      </c>
      <c r="AT81" s="197" t="s">
        <v>79</v>
      </c>
      <c r="AU81" s="197" t="s">
        <v>80</v>
      </c>
      <c r="AY81" s="196" t="s">
        <v>143</v>
      </c>
      <c r="BK81" s="198">
        <f>SUM(BK82:BK83)</f>
        <v>0</v>
      </c>
    </row>
    <row r="82" spans="2:65" s="1" customFormat="1" ht="25.5" customHeight="1">
      <c r="B82" s="41"/>
      <c r="C82" s="201" t="s">
        <v>88</v>
      </c>
      <c r="D82" s="201" t="s">
        <v>145</v>
      </c>
      <c r="E82" s="202" t="s">
        <v>1253</v>
      </c>
      <c r="F82" s="203" t="s">
        <v>1254</v>
      </c>
      <c r="G82" s="204" t="s">
        <v>1255</v>
      </c>
      <c r="H82" s="205">
        <v>1</v>
      </c>
      <c r="I82" s="206"/>
      <c r="J82" s="207">
        <f>ROUND(I82*H82,2)</f>
        <v>0</v>
      </c>
      <c r="K82" s="203" t="s">
        <v>78</v>
      </c>
      <c r="L82" s="61"/>
      <c r="M82" s="208" t="s">
        <v>78</v>
      </c>
      <c r="N82" s="209" t="s">
        <v>50</v>
      </c>
      <c r="O82" s="42"/>
      <c r="P82" s="210">
        <f>O82*H82</f>
        <v>0</v>
      </c>
      <c r="Q82" s="210">
        <v>0</v>
      </c>
      <c r="R82" s="210">
        <f>Q82*H82</f>
        <v>0</v>
      </c>
      <c r="S82" s="210">
        <v>0</v>
      </c>
      <c r="T82" s="211">
        <f>S82*H82</f>
        <v>0</v>
      </c>
      <c r="AR82" s="23" t="s">
        <v>1256</v>
      </c>
      <c r="AT82" s="23" t="s">
        <v>145</v>
      </c>
      <c r="AU82" s="23" t="s">
        <v>88</v>
      </c>
      <c r="AY82" s="23" t="s">
        <v>143</v>
      </c>
      <c r="BE82" s="212">
        <f>IF(N82="základní",J82,0)</f>
        <v>0</v>
      </c>
      <c r="BF82" s="212">
        <f>IF(N82="snížená",J82,0)</f>
        <v>0</v>
      </c>
      <c r="BG82" s="212">
        <f>IF(N82="zákl. přenesená",J82,0)</f>
        <v>0</v>
      </c>
      <c r="BH82" s="212">
        <f>IF(N82="sníž. přenesená",J82,0)</f>
        <v>0</v>
      </c>
      <c r="BI82" s="212">
        <f>IF(N82="nulová",J82,0)</f>
        <v>0</v>
      </c>
      <c r="BJ82" s="23" t="s">
        <v>88</v>
      </c>
      <c r="BK82" s="212">
        <f>ROUND(I82*H82,2)</f>
        <v>0</v>
      </c>
      <c r="BL82" s="23" t="s">
        <v>1256</v>
      </c>
      <c r="BM82" s="23" t="s">
        <v>90</v>
      </c>
    </row>
    <row r="83" spans="2:65" s="1" customFormat="1" ht="81">
      <c r="B83" s="41"/>
      <c r="C83" s="63"/>
      <c r="D83" s="213" t="s">
        <v>1257</v>
      </c>
      <c r="E83" s="63"/>
      <c r="F83" s="214" t="s">
        <v>1258</v>
      </c>
      <c r="G83" s="63"/>
      <c r="H83" s="63"/>
      <c r="I83" s="172"/>
      <c r="J83" s="63"/>
      <c r="K83" s="63"/>
      <c r="L83" s="61"/>
      <c r="M83" s="215"/>
      <c r="N83" s="42"/>
      <c r="O83" s="42"/>
      <c r="P83" s="42"/>
      <c r="Q83" s="42"/>
      <c r="R83" s="42"/>
      <c r="S83" s="42"/>
      <c r="T83" s="78"/>
      <c r="AT83" s="23" t="s">
        <v>1257</v>
      </c>
      <c r="AU83" s="23" t="s">
        <v>88</v>
      </c>
    </row>
    <row r="84" spans="2:65" s="11" customFormat="1" ht="37.35" customHeight="1">
      <c r="B84" s="185"/>
      <c r="C84" s="186"/>
      <c r="D84" s="187" t="s">
        <v>79</v>
      </c>
      <c r="E84" s="188" t="s">
        <v>1259</v>
      </c>
      <c r="F84" s="188" t="s">
        <v>1260</v>
      </c>
      <c r="G84" s="186"/>
      <c r="H84" s="186"/>
      <c r="I84" s="189"/>
      <c r="J84" s="190">
        <f>BK84</f>
        <v>0</v>
      </c>
      <c r="K84" s="186"/>
      <c r="L84" s="191"/>
      <c r="M84" s="192"/>
      <c r="N84" s="193"/>
      <c r="O84" s="193"/>
      <c r="P84" s="194">
        <f>SUM(P85:P90)</f>
        <v>0</v>
      </c>
      <c r="Q84" s="193"/>
      <c r="R84" s="194">
        <f>SUM(R85:R90)</f>
        <v>0</v>
      </c>
      <c r="S84" s="193"/>
      <c r="T84" s="195">
        <f>SUM(T85:T90)</f>
        <v>0</v>
      </c>
      <c r="AR84" s="196" t="s">
        <v>88</v>
      </c>
      <c r="AT84" s="197" t="s">
        <v>79</v>
      </c>
      <c r="AU84" s="197" t="s">
        <v>80</v>
      </c>
      <c r="AY84" s="196" t="s">
        <v>143</v>
      </c>
      <c r="BK84" s="198">
        <f>SUM(BK85:BK90)</f>
        <v>0</v>
      </c>
    </row>
    <row r="85" spans="2:65" s="1" customFormat="1" ht="16.5" customHeight="1">
      <c r="B85" s="41"/>
      <c r="C85" s="201" t="s">
        <v>90</v>
      </c>
      <c r="D85" s="201" t="s">
        <v>145</v>
      </c>
      <c r="E85" s="202" t="s">
        <v>1261</v>
      </c>
      <c r="F85" s="203" t="s">
        <v>1262</v>
      </c>
      <c r="G85" s="204" t="s">
        <v>504</v>
      </c>
      <c r="H85" s="205">
        <v>1</v>
      </c>
      <c r="I85" s="206"/>
      <c r="J85" s="207">
        <f>ROUND(I85*H85,2)</f>
        <v>0</v>
      </c>
      <c r="K85" s="203" t="s">
        <v>78</v>
      </c>
      <c r="L85" s="61"/>
      <c r="M85" s="208" t="s">
        <v>78</v>
      </c>
      <c r="N85" s="209" t="s">
        <v>50</v>
      </c>
      <c r="O85" s="42"/>
      <c r="P85" s="210">
        <f>O85*H85</f>
        <v>0</v>
      </c>
      <c r="Q85" s="210">
        <v>0</v>
      </c>
      <c r="R85" s="210">
        <f>Q85*H85</f>
        <v>0</v>
      </c>
      <c r="S85" s="210">
        <v>0</v>
      </c>
      <c r="T85" s="211">
        <f>S85*H85</f>
        <v>0</v>
      </c>
      <c r="AR85" s="23" t="s">
        <v>1256</v>
      </c>
      <c r="AT85" s="23" t="s">
        <v>145</v>
      </c>
      <c r="AU85" s="23" t="s">
        <v>88</v>
      </c>
      <c r="AY85" s="23" t="s">
        <v>143</v>
      </c>
      <c r="BE85" s="212">
        <f>IF(N85="základní",J85,0)</f>
        <v>0</v>
      </c>
      <c r="BF85" s="212">
        <f>IF(N85="snížená",J85,0)</f>
        <v>0</v>
      </c>
      <c r="BG85" s="212">
        <f>IF(N85="zákl. přenesená",J85,0)</f>
        <v>0</v>
      </c>
      <c r="BH85" s="212">
        <f>IF(N85="sníž. přenesená",J85,0)</f>
        <v>0</v>
      </c>
      <c r="BI85" s="212">
        <f>IF(N85="nulová",J85,0)</f>
        <v>0</v>
      </c>
      <c r="BJ85" s="23" t="s">
        <v>88</v>
      </c>
      <c r="BK85" s="212">
        <f>ROUND(I85*H85,2)</f>
        <v>0</v>
      </c>
      <c r="BL85" s="23" t="s">
        <v>1256</v>
      </c>
      <c r="BM85" s="23" t="s">
        <v>1263</v>
      </c>
    </row>
    <row r="86" spans="2:65" s="1" customFormat="1" ht="27">
      <c r="B86" s="41"/>
      <c r="C86" s="63"/>
      <c r="D86" s="213" t="s">
        <v>1257</v>
      </c>
      <c r="E86" s="63"/>
      <c r="F86" s="214" t="s">
        <v>1264</v>
      </c>
      <c r="G86" s="63"/>
      <c r="H86" s="63"/>
      <c r="I86" s="172"/>
      <c r="J86" s="63"/>
      <c r="K86" s="63"/>
      <c r="L86" s="61"/>
      <c r="M86" s="215"/>
      <c r="N86" s="42"/>
      <c r="O86" s="42"/>
      <c r="P86" s="42"/>
      <c r="Q86" s="42"/>
      <c r="R86" s="42"/>
      <c r="S86" s="42"/>
      <c r="T86" s="78"/>
      <c r="AT86" s="23" t="s">
        <v>1257</v>
      </c>
      <c r="AU86" s="23" t="s">
        <v>88</v>
      </c>
    </row>
    <row r="87" spans="2:65" s="1" customFormat="1" ht="16.5" customHeight="1">
      <c r="B87" s="41"/>
      <c r="C87" s="201" t="s">
        <v>159</v>
      </c>
      <c r="D87" s="201" t="s">
        <v>145</v>
      </c>
      <c r="E87" s="202" t="s">
        <v>1265</v>
      </c>
      <c r="F87" s="203" t="s">
        <v>1266</v>
      </c>
      <c r="G87" s="204" t="s">
        <v>504</v>
      </c>
      <c r="H87" s="205">
        <v>1</v>
      </c>
      <c r="I87" s="206"/>
      <c r="J87" s="207">
        <f>ROUND(I87*H87,2)</f>
        <v>0</v>
      </c>
      <c r="K87" s="203" t="s">
        <v>78</v>
      </c>
      <c r="L87" s="61"/>
      <c r="M87" s="208" t="s">
        <v>78</v>
      </c>
      <c r="N87" s="209" t="s">
        <v>50</v>
      </c>
      <c r="O87" s="42"/>
      <c r="P87" s="210">
        <f>O87*H87</f>
        <v>0</v>
      </c>
      <c r="Q87" s="210">
        <v>0</v>
      </c>
      <c r="R87" s="210">
        <f>Q87*H87</f>
        <v>0</v>
      </c>
      <c r="S87" s="210">
        <v>0</v>
      </c>
      <c r="T87" s="211">
        <f>S87*H87</f>
        <v>0</v>
      </c>
      <c r="AR87" s="23" t="s">
        <v>1256</v>
      </c>
      <c r="AT87" s="23" t="s">
        <v>145</v>
      </c>
      <c r="AU87" s="23" t="s">
        <v>88</v>
      </c>
      <c r="AY87" s="23" t="s">
        <v>143</v>
      </c>
      <c r="BE87" s="212">
        <f>IF(N87="základní",J87,0)</f>
        <v>0</v>
      </c>
      <c r="BF87" s="212">
        <f>IF(N87="snížená",J87,0)</f>
        <v>0</v>
      </c>
      <c r="BG87" s="212">
        <f>IF(N87="zákl. přenesená",J87,0)</f>
        <v>0</v>
      </c>
      <c r="BH87" s="212">
        <f>IF(N87="sníž. přenesená",J87,0)</f>
        <v>0</v>
      </c>
      <c r="BI87" s="212">
        <f>IF(N87="nulová",J87,0)</f>
        <v>0</v>
      </c>
      <c r="BJ87" s="23" t="s">
        <v>88</v>
      </c>
      <c r="BK87" s="212">
        <f>ROUND(I87*H87,2)</f>
        <v>0</v>
      </c>
      <c r="BL87" s="23" t="s">
        <v>1256</v>
      </c>
      <c r="BM87" s="23" t="s">
        <v>150</v>
      </c>
    </row>
    <row r="88" spans="2:65" s="1" customFormat="1" ht="27">
      <c r="B88" s="41"/>
      <c r="C88" s="63"/>
      <c r="D88" s="213" t="s">
        <v>1257</v>
      </c>
      <c r="E88" s="63"/>
      <c r="F88" s="214" t="s">
        <v>1264</v>
      </c>
      <c r="G88" s="63"/>
      <c r="H88" s="63"/>
      <c r="I88" s="172"/>
      <c r="J88" s="63"/>
      <c r="K88" s="63"/>
      <c r="L88" s="61"/>
      <c r="M88" s="215"/>
      <c r="N88" s="42"/>
      <c r="O88" s="42"/>
      <c r="P88" s="42"/>
      <c r="Q88" s="42"/>
      <c r="R88" s="42"/>
      <c r="S88" s="42"/>
      <c r="T88" s="78"/>
      <c r="AT88" s="23" t="s">
        <v>1257</v>
      </c>
      <c r="AU88" s="23" t="s">
        <v>88</v>
      </c>
    </row>
    <row r="89" spans="2:65" s="1" customFormat="1" ht="16.5" customHeight="1">
      <c r="B89" s="41"/>
      <c r="C89" s="201" t="s">
        <v>150</v>
      </c>
      <c r="D89" s="201" t="s">
        <v>145</v>
      </c>
      <c r="E89" s="202" t="s">
        <v>1267</v>
      </c>
      <c r="F89" s="203" t="s">
        <v>1268</v>
      </c>
      <c r="G89" s="204" t="s">
        <v>504</v>
      </c>
      <c r="H89" s="205">
        <v>1</v>
      </c>
      <c r="I89" s="206"/>
      <c r="J89" s="207">
        <f>ROUND(I89*H89,2)</f>
        <v>0</v>
      </c>
      <c r="K89" s="203" t="s">
        <v>78</v>
      </c>
      <c r="L89" s="61"/>
      <c r="M89" s="208" t="s">
        <v>78</v>
      </c>
      <c r="N89" s="209" t="s">
        <v>50</v>
      </c>
      <c r="O89" s="42"/>
      <c r="P89" s="210">
        <f>O89*H89</f>
        <v>0</v>
      </c>
      <c r="Q89" s="210">
        <v>0</v>
      </c>
      <c r="R89" s="210">
        <f>Q89*H89</f>
        <v>0</v>
      </c>
      <c r="S89" s="210">
        <v>0</v>
      </c>
      <c r="T89" s="211">
        <f>S89*H89</f>
        <v>0</v>
      </c>
      <c r="AR89" s="23" t="s">
        <v>1256</v>
      </c>
      <c r="AT89" s="23" t="s">
        <v>145</v>
      </c>
      <c r="AU89" s="23" t="s">
        <v>88</v>
      </c>
      <c r="AY89" s="23" t="s">
        <v>143</v>
      </c>
      <c r="BE89" s="212">
        <f>IF(N89="základní",J89,0)</f>
        <v>0</v>
      </c>
      <c r="BF89" s="212">
        <f>IF(N89="snížená",J89,0)</f>
        <v>0</v>
      </c>
      <c r="BG89" s="212">
        <f>IF(N89="zákl. přenesená",J89,0)</f>
        <v>0</v>
      </c>
      <c r="BH89" s="212">
        <f>IF(N89="sníž. přenesená",J89,0)</f>
        <v>0</v>
      </c>
      <c r="BI89" s="212">
        <f>IF(N89="nulová",J89,0)</f>
        <v>0</v>
      </c>
      <c r="BJ89" s="23" t="s">
        <v>88</v>
      </c>
      <c r="BK89" s="212">
        <f>ROUND(I89*H89,2)</f>
        <v>0</v>
      </c>
      <c r="BL89" s="23" t="s">
        <v>1256</v>
      </c>
      <c r="BM89" s="23" t="s">
        <v>1269</v>
      </c>
    </row>
    <row r="90" spans="2:65" s="1" customFormat="1" ht="27">
      <c r="B90" s="41"/>
      <c r="C90" s="63"/>
      <c r="D90" s="213" t="s">
        <v>1257</v>
      </c>
      <c r="E90" s="63"/>
      <c r="F90" s="214" t="s">
        <v>1264</v>
      </c>
      <c r="G90" s="63"/>
      <c r="H90" s="63"/>
      <c r="I90" s="172"/>
      <c r="J90" s="63"/>
      <c r="K90" s="63"/>
      <c r="L90" s="61"/>
      <c r="M90" s="215"/>
      <c r="N90" s="42"/>
      <c r="O90" s="42"/>
      <c r="P90" s="42"/>
      <c r="Q90" s="42"/>
      <c r="R90" s="42"/>
      <c r="S90" s="42"/>
      <c r="T90" s="78"/>
      <c r="AT90" s="23" t="s">
        <v>1257</v>
      </c>
      <c r="AU90" s="23" t="s">
        <v>88</v>
      </c>
    </row>
    <row r="91" spans="2:65" s="11" customFormat="1" ht="37.35" customHeight="1">
      <c r="B91" s="185"/>
      <c r="C91" s="186"/>
      <c r="D91" s="187" t="s">
        <v>79</v>
      </c>
      <c r="E91" s="188" t="s">
        <v>1270</v>
      </c>
      <c r="F91" s="188" t="s">
        <v>1271</v>
      </c>
      <c r="G91" s="186"/>
      <c r="H91" s="186"/>
      <c r="I91" s="189"/>
      <c r="J91" s="190">
        <f>BK91</f>
        <v>0</v>
      </c>
      <c r="K91" s="186"/>
      <c r="L91" s="191"/>
      <c r="M91" s="192"/>
      <c r="N91" s="193"/>
      <c r="O91" s="193"/>
      <c r="P91" s="194">
        <f>SUM(P92:P95)</f>
        <v>0</v>
      </c>
      <c r="Q91" s="193"/>
      <c r="R91" s="194">
        <f>SUM(R92:R95)</f>
        <v>0</v>
      </c>
      <c r="S91" s="193"/>
      <c r="T91" s="195">
        <f>SUM(T92:T95)</f>
        <v>0</v>
      </c>
      <c r="AR91" s="196" t="s">
        <v>88</v>
      </c>
      <c r="AT91" s="197" t="s">
        <v>79</v>
      </c>
      <c r="AU91" s="197" t="s">
        <v>80</v>
      </c>
      <c r="AY91" s="196" t="s">
        <v>143</v>
      </c>
      <c r="BK91" s="198">
        <f>SUM(BK92:BK95)</f>
        <v>0</v>
      </c>
    </row>
    <row r="92" spans="2:65" s="1" customFormat="1" ht="16.5" customHeight="1">
      <c r="B92" s="41"/>
      <c r="C92" s="201" t="s">
        <v>173</v>
      </c>
      <c r="D92" s="201" t="s">
        <v>145</v>
      </c>
      <c r="E92" s="202" t="s">
        <v>1272</v>
      </c>
      <c r="F92" s="203" t="s">
        <v>1273</v>
      </c>
      <c r="G92" s="204" t="s">
        <v>1255</v>
      </c>
      <c r="H92" s="205">
        <v>1</v>
      </c>
      <c r="I92" s="206"/>
      <c r="J92" s="207">
        <f>ROUND(I92*H92,2)</f>
        <v>0</v>
      </c>
      <c r="K92" s="203" t="s">
        <v>78</v>
      </c>
      <c r="L92" s="61"/>
      <c r="M92" s="208" t="s">
        <v>78</v>
      </c>
      <c r="N92" s="209" t="s">
        <v>50</v>
      </c>
      <c r="O92" s="42"/>
      <c r="P92" s="210">
        <f>O92*H92</f>
        <v>0</v>
      </c>
      <c r="Q92" s="210">
        <v>0</v>
      </c>
      <c r="R92" s="210">
        <f>Q92*H92</f>
        <v>0</v>
      </c>
      <c r="S92" s="210">
        <v>0</v>
      </c>
      <c r="T92" s="211">
        <f>S92*H92</f>
        <v>0</v>
      </c>
      <c r="AR92" s="23" t="s">
        <v>1256</v>
      </c>
      <c r="AT92" s="23" t="s">
        <v>145</v>
      </c>
      <c r="AU92" s="23" t="s">
        <v>88</v>
      </c>
      <c r="AY92" s="23" t="s">
        <v>143</v>
      </c>
      <c r="BE92" s="212">
        <f>IF(N92="základní",J92,0)</f>
        <v>0</v>
      </c>
      <c r="BF92" s="212">
        <f>IF(N92="snížená",J92,0)</f>
        <v>0</v>
      </c>
      <c r="BG92" s="212">
        <f>IF(N92="zákl. přenesená",J92,0)</f>
        <v>0</v>
      </c>
      <c r="BH92" s="212">
        <f>IF(N92="sníž. přenesená",J92,0)</f>
        <v>0</v>
      </c>
      <c r="BI92" s="212">
        <f>IF(N92="nulová",J92,0)</f>
        <v>0</v>
      </c>
      <c r="BJ92" s="23" t="s">
        <v>88</v>
      </c>
      <c r="BK92" s="212">
        <f>ROUND(I92*H92,2)</f>
        <v>0</v>
      </c>
      <c r="BL92" s="23" t="s">
        <v>1256</v>
      </c>
      <c r="BM92" s="23" t="s">
        <v>178</v>
      </c>
    </row>
    <row r="93" spans="2:65" s="1" customFormat="1" ht="16.5" customHeight="1">
      <c r="B93" s="41"/>
      <c r="C93" s="201" t="s">
        <v>178</v>
      </c>
      <c r="D93" s="201" t="s">
        <v>145</v>
      </c>
      <c r="E93" s="202" t="s">
        <v>1274</v>
      </c>
      <c r="F93" s="203" t="s">
        <v>1275</v>
      </c>
      <c r="G93" s="204" t="s">
        <v>1255</v>
      </c>
      <c r="H93" s="205">
        <v>1</v>
      </c>
      <c r="I93" s="206"/>
      <c r="J93" s="207">
        <f>ROUND(I93*H93,2)</f>
        <v>0</v>
      </c>
      <c r="K93" s="203" t="s">
        <v>78</v>
      </c>
      <c r="L93" s="61"/>
      <c r="M93" s="208" t="s">
        <v>78</v>
      </c>
      <c r="N93" s="209" t="s">
        <v>50</v>
      </c>
      <c r="O93" s="42"/>
      <c r="P93" s="210">
        <f>O93*H93</f>
        <v>0</v>
      </c>
      <c r="Q93" s="210">
        <v>0</v>
      </c>
      <c r="R93" s="210">
        <f>Q93*H93</f>
        <v>0</v>
      </c>
      <c r="S93" s="210">
        <v>0</v>
      </c>
      <c r="T93" s="211">
        <f>S93*H93</f>
        <v>0</v>
      </c>
      <c r="AR93" s="23" t="s">
        <v>1256</v>
      </c>
      <c r="AT93" s="23" t="s">
        <v>145</v>
      </c>
      <c r="AU93" s="23" t="s">
        <v>88</v>
      </c>
      <c r="AY93" s="23" t="s">
        <v>143</v>
      </c>
      <c r="BE93" s="212">
        <f>IF(N93="základní",J93,0)</f>
        <v>0</v>
      </c>
      <c r="BF93" s="212">
        <f>IF(N93="snížená",J93,0)</f>
        <v>0</v>
      </c>
      <c r="BG93" s="212">
        <f>IF(N93="zákl. přenesená",J93,0)</f>
        <v>0</v>
      </c>
      <c r="BH93" s="212">
        <f>IF(N93="sníž. přenesená",J93,0)</f>
        <v>0</v>
      </c>
      <c r="BI93" s="212">
        <f>IF(N93="nulová",J93,0)</f>
        <v>0</v>
      </c>
      <c r="BJ93" s="23" t="s">
        <v>88</v>
      </c>
      <c r="BK93" s="212">
        <f>ROUND(I93*H93,2)</f>
        <v>0</v>
      </c>
      <c r="BL93" s="23" t="s">
        <v>1256</v>
      </c>
      <c r="BM93" s="23" t="s">
        <v>191</v>
      </c>
    </row>
    <row r="94" spans="2:65" s="1" customFormat="1" ht="16.5" customHeight="1">
      <c r="B94" s="41"/>
      <c r="C94" s="201" t="s">
        <v>185</v>
      </c>
      <c r="D94" s="201" t="s">
        <v>145</v>
      </c>
      <c r="E94" s="202" t="s">
        <v>1276</v>
      </c>
      <c r="F94" s="203" t="s">
        <v>1277</v>
      </c>
      <c r="G94" s="204" t="s">
        <v>504</v>
      </c>
      <c r="H94" s="205">
        <v>1</v>
      </c>
      <c r="I94" s="206"/>
      <c r="J94" s="207">
        <f>ROUND(I94*H94,2)</f>
        <v>0</v>
      </c>
      <c r="K94" s="203" t="s">
        <v>78</v>
      </c>
      <c r="L94" s="61"/>
      <c r="M94" s="208" t="s">
        <v>78</v>
      </c>
      <c r="N94" s="209" t="s">
        <v>50</v>
      </c>
      <c r="O94" s="42"/>
      <c r="P94" s="210">
        <f>O94*H94</f>
        <v>0</v>
      </c>
      <c r="Q94" s="210">
        <v>0</v>
      </c>
      <c r="R94" s="210">
        <f>Q94*H94</f>
        <v>0</v>
      </c>
      <c r="S94" s="210">
        <v>0</v>
      </c>
      <c r="T94" s="211">
        <f>S94*H94</f>
        <v>0</v>
      </c>
      <c r="AR94" s="23" t="s">
        <v>1256</v>
      </c>
      <c r="AT94" s="23" t="s">
        <v>145</v>
      </c>
      <c r="AU94" s="23" t="s">
        <v>88</v>
      </c>
      <c r="AY94" s="23" t="s">
        <v>143</v>
      </c>
      <c r="BE94" s="212">
        <f>IF(N94="základní",J94,0)</f>
        <v>0</v>
      </c>
      <c r="BF94" s="212">
        <f>IF(N94="snížená",J94,0)</f>
        <v>0</v>
      </c>
      <c r="BG94" s="212">
        <f>IF(N94="zákl. přenesená",J94,0)</f>
        <v>0</v>
      </c>
      <c r="BH94" s="212">
        <f>IF(N94="sníž. přenesená",J94,0)</f>
        <v>0</v>
      </c>
      <c r="BI94" s="212">
        <f>IF(N94="nulová",J94,0)</f>
        <v>0</v>
      </c>
      <c r="BJ94" s="23" t="s">
        <v>88</v>
      </c>
      <c r="BK94" s="212">
        <f>ROUND(I94*H94,2)</f>
        <v>0</v>
      </c>
      <c r="BL94" s="23" t="s">
        <v>1256</v>
      </c>
      <c r="BM94" s="23" t="s">
        <v>204</v>
      </c>
    </row>
    <row r="95" spans="2:65" s="1" customFormat="1" ht="16.5" customHeight="1">
      <c r="B95" s="41"/>
      <c r="C95" s="201" t="s">
        <v>191</v>
      </c>
      <c r="D95" s="201" t="s">
        <v>145</v>
      </c>
      <c r="E95" s="202" t="s">
        <v>1278</v>
      </c>
      <c r="F95" s="203" t="s">
        <v>1279</v>
      </c>
      <c r="G95" s="204" t="s">
        <v>1255</v>
      </c>
      <c r="H95" s="205">
        <v>1</v>
      </c>
      <c r="I95" s="206"/>
      <c r="J95" s="207">
        <f>ROUND(I95*H95,2)</f>
        <v>0</v>
      </c>
      <c r="K95" s="203" t="s">
        <v>78</v>
      </c>
      <c r="L95" s="61"/>
      <c r="M95" s="208" t="s">
        <v>78</v>
      </c>
      <c r="N95" s="209" t="s">
        <v>50</v>
      </c>
      <c r="O95" s="42"/>
      <c r="P95" s="210">
        <f>O95*H95</f>
        <v>0</v>
      </c>
      <c r="Q95" s="210">
        <v>0</v>
      </c>
      <c r="R95" s="210">
        <f>Q95*H95</f>
        <v>0</v>
      </c>
      <c r="S95" s="210">
        <v>0</v>
      </c>
      <c r="T95" s="211">
        <f>S95*H95</f>
        <v>0</v>
      </c>
      <c r="AR95" s="23" t="s">
        <v>1256</v>
      </c>
      <c r="AT95" s="23" t="s">
        <v>145</v>
      </c>
      <c r="AU95" s="23" t="s">
        <v>88</v>
      </c>
      <c r="AY95" s="23" t="s">
        <v>143</v>
      </c>
      <c r="BE95" s="212">
        <f>IF(N95="základní",J95,0)</f>
        <v>0</v>
      </c>
      <c r="BF95" s="212">
        <f>IF(N95="snížená",J95,0)</f>
        <v>0</v>
      </c>
      <c r="BG95" s="212">
        <f>IF(N95="zákl. přenesená",J95,0)</f>
        <v>0</v>
      </c>
      <c r="BH95" s="212">
        <f>IF(N95="sníž. přenesená",J95,0)</f>
        <v>0</v>
      </c>
      <c r="BI95" s="212">
        <f>IF(N95="nulová",J95,0)</f>
        <v>0</v>
      </c>
      <c r="BJ95" s="23" t="s">
        <v>88</v>
      </c>
      <c r="BK95" s="212">
        <f>ROUND(I95*H95,2)</f>
        <v>0</v>
      </c>
      <c r="BL95" s="23" t="s">
        <v>1256</v>
      </c>
      <c r="BM95" s="23" t="s">
        <v>214</v>
      </c>
    </row>
    <row r="96" spans="2:65" s="11" customFormat="1" ht="37.35" customHeight="1">
      <c r="B96" s="185"/>
      <c r="C96" s="186"/>
      <c r="D96" s="187" t="s">
        <v>79</v>
      </c>
      <c r="E96" s="188" t="s">
        <v>1280</v>
      </c>
      <c r="F96" s="188" t="s">
        <v>1281</v>
      </c>
      <c r="G96" s="186"/>
      <c r="H96" s="186"/>
      <c r="I96" s="189"/>
      <c r="J96" s="190">
        <f>BK96</f>
        <v>0</v>
      </c>
      <c r="K96" s="186"/>
      <c r="L96" s="191"/>
      <c r="M96" s="192"/>
      <c r="N96" s="193"/>
      <c r="O96" s="193"/>
      <c r="P96" s="194">
        <f>SUM(P97:P102)</f>
        <v>0</v>
      </c>
      <c r="Q96" s="193"/>
      <c r="R96" s="194">
        <f>SUM(R97:R102)</f>
        <v>0</v>
      </c>
      <c r="S96" s="193"/>
      <c r="T96" s="195">
        <f>SUM(T97:T102)</f>
        <v>0</v>
      </c>
      <c r="AR96" s="196" t="s">
        <v>88</v>
      </c>
      <c r="AT96" s="197" t="s">
        <v>79</v>
      </c>
      <c r="AU96" s="197" t="s">
        <v>80</v>
      </c>
      <c r="AY96" s="196" t="s">
        <v>143</v>
      </c>
      <c r="BK96" s="198">
        <f>SUM(BK97:BK102)</f>
        <v>0</v>
      </c>
    </row>
    <row r="97" spans="2:65" s="1" customFormat="1" ht="16.5" customHeight="1">
      <c r="B97" s="41"/>
      <c r="C97" s="201" t="s">
        <v>198</v>
      </c>
      <c r="D97" s="201" t="s">
        <v>145</v>
      </c>
      <c r="E97" s="202" t="s">
        <v>1282</v>
      </c>
      <c r="F97" s="203" t="s">
        <v>1283</v>
      </c>
      <c r="G97" s="204" t="s">
        <v>1255</v>
      </c>
      <c r="H97" s="205">
        <v>1</v>
      </c>
      <c r="I97" s="206"/>
      <c r="J97" s="207">
        <f t="shared" ref="J97:J102" si="0">ROUND(I97*H97,2)</f>
        <v>0</v>
      </c>
      <c r="K97" s="203" t="s">
        <v>78</v>
      </c>
      <c r="L97" s="61"/>
      <c r="M97" s="208" t="s">
        <v>78</v>
      </c>
      <c r="N97" s="209" t="s">
        <v>50</v>
      </c>
      <c r="O97" s="42"/>
      <c r="P97" s="210">
        <f t="shared" ref="P97:P102" si="1">O97*H97</f>
        <v>0</v>
      </c>
      <c r="Q97" s="210">
        <v>0</v>
      </c>
      <c r="R97" s="210">
        <f t="shared" ref="R97:R102" si="2">Q97*H97</f>
        <v>0</v>
      </c>
      <c r="S97" s="210">
        <v>0</v>
      </c>
      <c r="T97" s="211">
        <f t="shared" ref="T97:T102" si="3">S97*H97</f>
        <v>0</v>
      </c>
      <c r="AR97" s="23" t="s">
        <v>1256</v>
      </c>
      <c r="AT97" s="23" t="s">
        <v>145</v>
      </c>
      <c r="AU97" s="23" t="s">
        <v>88</v>
      </c>
      <c r="AY97" s="23" t="s">
        <v>143</v>
      </c>
      <c r="BE97" s="212">
        <f t="shared" ref="BE97:BE102" si="4">IF(N97="základní",J97,0)</f>
        <v>0</v>
      </c>
      <c r="BF97" s="212">
        <f t="shared" ref="BF97:BF102" si="5">IF(N97="snížená",J97,0)</f>
        <v>0</v>
      </c>
      <c r="BG97" s="212">
        <f t="shared" ref="BG97:BG102" si="6">IF(N97="zákl. přenesená",J97,0)</f>
        <v>0</v>
      </c>
      <c r="BH97" s="212">
        <f t="shared" ref="BH97:BH102" si="7">IF(N97="sníž. přenesená",J97,0)</f>
        <v>0</v>
      </c>
      <c r="BI97" s="212">
        <f t="shared" ref="BI97:BI102" si="8">IF(N97="nulová",J97,0)</f>
        <v>0</v>
      </c>
      <c r="BJ97" s="23" t="s">
        <v>88</v>
      </c>
      <c r="BK97" s="212">
        <f t="shared" ref="BK97:BK102" si="9">ROUND(I97*H97,2)</f>
        <v>0</v>
      </c>
      <c r="BL97" s="23" t="s">
        <v>1256</v>
      </c>
      <c r="BM97" s="23" t="s">
        <v>225</v>
      </c>
    </row>
    <row r="98" spans="2:65" s="1" customFormat="1" ht="16.5" customHeight="1">
      <c r="B98" s="41"/>
      <c r="C98" s="201" t="s">
        <v>204</v>
      </c>
      <c r="D98" s="201" t="s">
        <v>145</v>
      </c>
      <c r="E98" s="202" t="s">
        <v>1284</v>
      </c>
      <c r="F98" s="203" t="s">
        <v>1285</v>
      </c>
      <c r="G98" s="204" t="s">
        <v>1255</v>
      </c>
      <c r="H98" s="205">
        <v>1</v>
      </c>
      <c r="I98" s="206"/>
      <c r="J98" s="207">
        <f t="shared" si="0"/>
        <v>0</v>
      </c>
      <c r="K98" s="203" t="s">
        <v>78</v>
      </c>
      <c r="L98" s="61"/>
      <c r="M98" s="208" t="s">
        <v>78</v>
      </c>
      <c r="N98" s="209" t="s">
        <v>50</v>
      </c>
      <c r="O98" s="42"/>
      <c r="P98" s="210">
        <f t="shared" si="1"/>
        <v>0</v>
      </c>
      <c r="Q98" s="210">
        <v>0</v>
      </c>
      <c r="R98" s="210">
        <f t="shared" si="2"/>
        <v>0</v>
      </c>
      <c r="S98" s="210">
        <v>0</v>
      </c>
      <c r="T98" s="211">
        <f t="shared" si="3"/>
        <v>0</v>
      </c>
      <c r="AR98" s="23" t="s">
        <v>1256</v>
      </c>
      <c r="AT98" s="23" t="s">
        <v>145</v>
      </c>
      <c r="AU98" s="23" t="s">
        <v>88</v>
      </c>
      <c r="AY98" s="23" t="s">
        <v>143</v>
      </c>
      <c r="BE98" s="212">
        <f t="shared" si="4"/>
        <v>0</v>
      </c>
      <c r="BF98" s="212">
        <f t="shared" si="5"/>
        <v>0</v>
      </c>
      <c r="BG98" s="212">
        <f t="shared" si="6"/>
        <v>0</v>
      </c>
      <c r="BH98" s="212">
        <f t="shared" si="7"/>
        <v>0</v>
      </c>
      <c r="BI98" s="212">
        <f t="shared" si="8"/>
        <v>0</v>
      </c>
      <c r="BJ98" s="23" t="s">
        <v>88</v>
      </c>
      <c r="BK98" s="212">
        <f t="shared" si="9"/>
        <v>0</v>
      </c>
      <c r="BL98" s="23" t="s">
        <v>1256</v>
      </c>
      <c r="BM98" s="23" t="s">
        <v>245</v>
      </c>
    </row>
    <row r="99" spans="2:65" s="1" customFormat="1" ht="16.5" customHeight="1">
      <c r="B99" s="41"/>
      <c r="C99" s="201" t="s">
        <v>210</v>
      </c>
      <c r="D99" s="201" t="s">
        <v>145</v>
      </c>
      <c r="E99" s="202" t="s">
        <v>1286</v>
      </c>
      <c r="F99" s="203" t="s">
        <v>1287</v>
      </c>
      <c r="G99" s="204" t="s">
        <v>504</v>
      </c>
      <c r="H99" s="205">
        <v>2</v>
      </c>
      <c r="I99" s="206"/>
      <c r="J99" s="207">
        <f t="shared" si="0"/>
        <v>0</v>
      </c>
      <c r="K99" s="203" t="s">
        <v>78</v>
      </c>
      <c r="L99" s="61"/>
      <c r="M99" s="208" t="s">
        <v>78</v>
      </c>
      <c r="N99" s="209" t="s">
        <v>50</v>
      </c>
      <c r="O99" s="42"/>
      <c r="P99" s="210">
        <f t="shared" si="1"/>
        <v>0</v>
      </c>
      <c r="Q99" s="210">
        <v>0</v>
      </c>
      <c r="R99" s="210">
        <f t="shared" si="2"/>
        <v>0</v>
      </c>
      <c r="S99" s="210">
        <v>0</v>
      </c>
      <c r="T99" s="211">
        <f t="shared" si="3"/>
        <v>0</v>
      </c>
      <c r="AR99" s="23" t="s">
        <v>1256</v>
      </c>
      <c r="AT99" s="23" t="s">
        <v>145</v>
      </c>
      <c r="AU99" s="23" t="s">
        <v>88</v>
      </c>
      <c r="AY99" s="23" t="s">
        <v>143</v>
      </c>
      <c r="BE99" s="212">
        <f t="shared" si="4"/>
        <v>0</v>
      </c>
      <c r="BF99" s="212">
        <f t="shared" si="5"/>
        <v>0</v>
      </c>
      <c r="BG99" s="212">
        <f t="shared" si="6"/>
        <v>0</v>
      </c>
      <c r="BH99" s="212">
        <f t="shared" si="7"/>
        <v>0</v>
      </c>
      <c r="BI99" s="212">
        <f t="shared" si="8"/>
        <v>0</v>
      </c>
      <c r="BJ99" s="23" t="s">
        <v>88</v>
      </c>
      <c r="BK99" s="212">
        <f t="shared" si="9"/>
        <v>0</v>
      </c>
      <c r="BL99" s="23" t="s">
        <v>1256</v>
      </c>
      <c r="BM99" s="23" t="s">
        <v>233</v>
      </c>
    </row>
    <row r="100" spans="2:65" s="1" customFormat="1" ht="16.5" customHeight="1">
      <c r="B100" s="41"/>
      <c r="C100" s="201" t="s">
        <v>214</v>
      </c>
      <c r="D100" s="201" t="s">
        <v>145</v>
      </c>
      <c r="E100" s="202" t="s">
        <v>1288</v>
      </c>
      <c r="F100" s="203" t="s">
        <v>1289</v>
      </c>
      <c r="G100" s="204" t="s">
        <v>1255</v>
      </c>
      <c r="H100" s="205">
        <v>1</v>
      </c>
      <c r="I100" s="206"/>
      <c r="J100" s="207">
        <f t="shared" si="0"/>
        <v>0</v>
      </c>
      <c r="K100" s="203" t="s">
        <v>78</v>
      </c>
      <c r="L100" s="61"/>
      <c r="M100" s="208" t="s">
        <v>78</v>
      </c>
      <c r="N100" s="209" t="s">
        <v>50</v>
      </c>
      <c r="O100" s="42"/>
      <c r="P100" s="210">
        <f t="shared" si="1"/>
        <v>0</v>
      </c>
      <c r="Q100" s="210">
        <v>0</v>
      </c>
      <c r="R100" s="210">
        <f t="shared" si="2"/>
        <v>0</v>
      </c>
      <c r="S100" s="210">
        <v>0</v>
      </c>
      <c r="T100" s="211">
        <f t="shared" si="3"/>
        <v>0</v>
      </c>
      <c r="AR100" s="23" t="s">
        <v>1256</v>
      </c>
      <c r="AT100" s="23" t="s">
        <v>145</v>
      </c>
      <c r="AU100" s="23" t="s">
        <v>88</v>
      </c>
      <c r="AY100" s="23" t="s">
        <v>143</v>
      </c>
      <c r="BE100" s="212">
        <f t="shared" si="4"/>
        <v>0</v>
      </c>
      <c r="BF100" s="212">
        <f t="shared" si="5"/>
        <v>0</v>
      </c>
      <c r="BG100" s="212">
        <f t="shared" si="6"/>
        <v>0</v>
      </c>
      <c r="BH100" s="212">
        <f t="shared" si="7"/>
        <v>0</v>
      </c>
      <c r="BI100" s="212">
        <f t="shared" si="8"/>
        <v>0</v>
      </c>
      <c r="BJ100" s="23" t="s">
        <v>88</v>
      </c>
      <c r="BK100" s="212">
        <f t="shared" si="9"/>
        <v>0</v>
      </c>
      <c r="BL100" s="23" t="s">
        <v>1256</v>
      </c>
      <c r="BM100" s="23" t="s">
        <v>1290</v>
      </c>
    </row>
    <row r="101" spans="2:65" s="1" customFormat="1" ht="16.5" customHeight="1">
      <c r="B101" s="41"/>
      <c r="C101" s="201" t="s">
        <v>220</v>
      </c>
      <c r="D101" s="201" t="s">
        <v>145</v>
      </c>
      <c r="E101" s="202" t="s">
        <v>1291</v>
      </c>
      <c r="F101" s="203" t="s">
        <v>1292</v>
      </c>
      <c r="G101" s="204" t="s">
        <v>1255</v>
      </c>
      <c r="H101" s="205">
        <v>1</v>
      </c>
      <c r="I101" s="206"/>
      <c r="J101" s="207">
        <f t="shared" si="0"/>
        <v>0</v>
      </c>
      <c r="K101" s="203" t="s">
        <v>78</v>
      </c>
      <c r="L101" s="61"/>
      <c r="M101" s="208" t="s">
        <v>78</v>
      </c>
      <c r="N101" s="209" t="s">
        <v>50</v>
      </c>
      <c r="O101" s="42"/>
      <c r="P101" s="210">
        <f t="shared" si="1"/>
        <v>0</v>
      </c>
      <c r="Q101" s="210">
        <v>0</v>
      </c>
      <c r="R101" s="210">
        <f t="shared" si="2"/>
        <v>0</v>
      </c>
      <c r="S101" s="210">
        <v>0</v>
      </c>
      <c r="T101" s="211">
        <f t="shared" si="3"/>
        <v>0</v>
      </c>
      <c r="AR101" s="23" t="s">
        <v>1256</v>
      </c>
      <c r="AT101" s="23" t="s">
        <v>145</v>
      </c>
      <c r="AU101" s="23" t="s">
        <v>88</v>
      </c>
      <c r="AY101" s="23" t="s">
        <v>143</v>
      </c>
      <c r="BE101" s="212">
        <f t="shared" si="4"/>
        <v>0</v>
      </c>
      <c r="BF101" s="212">
        <f t="shared" si="5"/>
        <v>0</v>
      </c>
      <c r="BG101" s="212">
        <f t="shared" si="6"/>
        <v>0</v>
      </c>
      <c r="BH101" s="212">
        <f t="shared" si="7"/>
        <v>0</v>
      </c>
      <c r="BI101" s="212">
        <f t="shared" si="8"/>
        <v>0</v>
      </c>
      <c r="BJ101" s="23" t="s">
        <v>88</v>
      </c>
      <c r="BK101" s="212">
        <f t="shared" si="9"/>
        <v>0</v>
      </c>
      <c r="BL101" s="23" t="s">
        <v>1256</v>
      </c>
      <c r="BM101" s="23" t="s">
        <v>1293</v>
      </c>
    </row>
    <row r="102" spans="2:65" s="1" customFormat="1" ht="25.5" customHeight="1">
      <c r="B102" s="41"/>
      <c r="C102" s="201" t="s">
        <v>225</v>
      </c>
      <c r="D102" s="201" t="s">
        <v>145</v>
      </c>
      <c r="E102" s="202" t="s">
        <v>1294</v>
      </c>
      <c r="F102" s="203" t="s">
        <v>1295</v>
      </c>
      <c r="G102" s="204" t="s">
        <v>1255</v>
      </c>
      <c r="H102" s="205">
        <v>1</v>
      </c>
      <c r="I102" s="206"/>
      <c r="J102" s="207">
        <f t="shared" si="0"/>
        <v>0</v>
      </c>
      <c r="K102" s="203" t="s">
        <v>78</v>
      </c>
      <c r="L102" s="61"/>
      <c r="M102" s="208" t="s">
        <v>78</v>
      </c>
      <c r="N102" s="270" t="s">
        <v>50</v>
      </c>
      <c r="O102" s="228"/>
      <c r="P102" s="267">
        <f t="shared" si="1"/>
        <v>0</v>
      </c>
      <c r="Q102" s="267">
        <v>0</v>
      </c>
      <c r="R102" s="267">
        <f t="shared" si="2"/>
        <v>0</v>
      </c>
      <c r="S102" s="267">
        <v>0</v>
      </c>
      <c r="T102" s="268">
        <f t="shared" si="3"/>
        <v>0</v>
      </c>
      <c r="AR102" s="23" t="s">
        <v>1256</v>
      </c>
      <c r="AT102" s="23" t="s">
        <v>145</v>
      </c>
      <c r="AU102" s="23" t="s">
        <v>88</v>
      </c>
      <c r="AY102" s="23" t="s">
        <v>143</v>
      </c>
      <c r="BE102" s="212">
        <f t="shared" si="4"/>
        <v>0</v>
      </c>
      <c r="BF102" s="212">
        <f t="shared" si="5"/>
        <v>0</v>
      </c>
      <c r="BG102" s="212">
        <f t="shared" si="6"/>
        <v>0</v>
      </c>
      <c r="BH102" s="212">
        <f t="shared" si="7"/>
        <v>0</v>
      </c>
      <c r="BI102" s="212">
        <f t="shared" si="8"/>
        <v>0</v>
      </c>
      <c r="BJ102" s="23" t="s">
        <v>88</v>
      </c>
      <c r="BK102" s="212">
        <f t="shared" si="9"/>
        <v>0</v>
      </c>
      <c r="BL102" s="23" t="s">
        <v>1256</v>
      </c>
      <c r="BM102" s="23" t="s">
        <v>1296</v>
      </c>
    </row>
    <row r="103" spans="2:65" s="1" customFormat="1" ht="6.95" customHeight="1">
      <c r="B103" s="56"/>
      <c r="C103" s="57"/>
      <c r="D103" s="57"/>
      <c r="E103" s="57"/>
      <c r="F103" s="57"/>
      <c r="G103" s="57"/>
      <c r="H103" s="57"/>
      <c r="I103" s="148"/>
      <c r="J103" s="57"/>
      <c r="K103" s="57"/>
      <c r="L103" s="61"/>
    </row>
  </sheetData>
  <sheetProtection algorithmName="SHA-512" hashValue="XAxjCGC6VWBCYsxXTLCd2QJGSmSOrNbEeojAwOc5FlTi2YG+gX2noSM79vO6WVzQ49w2FQ0bQuFNYiZT0wjmpA==" saltValue="slL1gNS3Zdyz+ZB/3rQaU9XfstoamLMp63oSaSqTfD/sZzmHAgiw0nKwgL2+GXGhChDb0ZrIiEyr6Mjfmsfggw==" spinCount="100000" sheet="1" objects="1" scenarios="1" formatColumns="0" formatRows="0" autoFilter="0"/>
  <autoFilter ref="C79:K102"/>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SO 021 - Ochrana inženýrs...</vt:lpstr>
      <vt:lpstr>SO 101 - Hlavní trasa</vt:lpstr>
      <vt:lpstr>SO 101.1 - Propustky</vt:lpstr>
      <vt:lpstr>SO 101.2 - Kácení a přesa...</vt:lpstr>
      <vt:lpstr>SO 190 - Dopravní značení</vt:lpstr>
      <vt:lpstr>SO 198 - Propustky</vt:lpstr>
      <vt:lpstr>VON - Vedlejší a ostatní ...</vt:lpstr>
      <vt:lpstr>'Rekapitulace stavby'!Názvy_tisku</vt:lpstr>
      <vt:lpstr>'SO 021 - Ochrana inženýrs...'!Názvy_tisku</vt:lpstr>
      <vt:lpstr>'SO 101 - Hlavní trasa'!Názvy_tisku</vt:lpstr>
      <vt:lpstr>'SO 101.1 - Propustky'!Názvy_tisku</vt:lpstr>
      <vt:lpstr>'SO 101.2 - Kácení a přesa...'!Názvy_tisku</vt:lpstr>
      <vt:lpstr>'SO 190 - Dopravní značení'!Názvy_tisku</vt:lpstr>
      <vt:lpstr>'SO 198 - Propustky'!Názvy_tisku</vt:lpstr>
      <vt:lpstr>'VON - Vedlejší a ostatní ...'!Názvy_tisku</vt:lpstr>
      <vt:lpstr>'Rekapitulace stavby'!Oblast_tisku</vt:lpstr>
      <vt:lpstr>'SO 021 - Ochrana inženýrs...'!Oblast_tisku</vt:lpstr>
      <vt:lpstr>'SO 101 - Hlavní trasa'!Oblast_tisku</vt:lpstr>
      <vt:lpstr>'SO 101.1 - Propustky'!Oblast_tisku</vt:lpstr>
      <vt:lpstr>'SO 101.2 - Kácení a přesa...'!Oblast_tisku</vt:lpstr>
      <vt:lpstr>'SO 190 - Dopravní značení'!Oblast_tisku</vt:lpstr>
      <vt:lpstr>'SO 198 - Propustky'!Oblast_tisku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Vlach Martin Ing.</dc:creator>
  <cp:lastModifiedBy>Vlach Martin Ing.</cp:lastModifiedBy>
  <dcterms:created xsi:type="dcterms:W3CDTF">2017-11-03T08:36:36Z</dcterms:created>
  <dcterms:modified xsi:type="dcterms:W3CDTF">2017-11-03T08:44:40Z</dcterms:modified>
</cp:coreProperties>
</file>