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workbookProtection workbookAlgorithmName="SHA-512" workbookHashValue="r6zjLqN5HaUWSFfJ4o8oTDwwm+yKaI5XkHgZ1U6nl0cko1cZpOgsOJmJKePEXw9ljrllnhC4plQGcqEfLXbiHw==" workbookSpinCount="100000" workbookSaltValue="Ao4n1qpBd14ujtah6TBVrw==" lockStructure="1"/>
  <bookViews>
    <workbookView xWindow="65416" yWindow="47416" windowWidth="29040" windowHeight="17520" tabRatio="708" firstSheet="7" activeTab="12"/>
  </bookViews>
  <sheets>
    <sheet name="Rekapitulace stavby" sheetId="1" r:id="rId1"/>
    <sheet name="01 - Vstupní budova Muzea..." sheetId="2" r:id="rId2"/>
    <sheet name="02 - Profese" sheetId="3" r:id="rId3"/>
    <sheet name="03 - Venkovní objekty" sheetId="4" r:id="rId4"/>
    <sheet name="05 - Náklady spojené s um..." sheetId="5" r:id="rId5"/>
    <sheet name="ZTI rekap" sheetId="6" r:id="rId6"/>
    <sheet name="Rozpočet Pol" sheetId="7" r:id="rId7"/>
    <sheet name="ÚT" sheetId="8" r:id="rId8"/>
    <sheet name="Silnoproud" sheetId="9" r:id="rId9"/>
    <sheet name="Slaboproud" sheetId="10" r:id="rId10"/>
    <sheet name="Hromosvod" sheetId="11" r:id="rId11"/>
    <sheet name="VZT rekapitulace cen" sheetId="12" r:id="rId12"/>
    <sheet name="specifikace" sheetId="13" r:id="rId13"/>
  </sheets>
  <externalReferences>
    <externalReference r:id="rId16"/>
    <externalReference r:id="rId17"/>
    <externalReference r:id="rId18"/>
    <externalReference r:id="rId19"/>
    <externalReference r:id="rId20"/>
    <externalReference r:id="rId21"/>
  </externalReferences>
  <definedNames>
    <definedName name="_" localSheetId="10">#REF!</definedName>
    <definedName name="_" localSheetId="8">#REF!</definedName>
    <definedName name="_" localSheetId="9">#REF!</definedName>
    <definedName name="_">#REF!</definedName>
    <definedName name="_xlnm._FilterDatabase" localSheetId="1" hidden="1">'01 - Vstupní budova Muzea...'!$C$141:$K$772</definedName>
    <definedName name="_xlnm._FilterDatabase" localSheetId="2" hidden="1">'02 - Profese'!$C$122:$K$137</definedName>
    <definedName name="_xlnm._FilterDatabase" localSheetId="3" hidden="1">'03 - Venkovní objekty'!$C$128:$K$273</definedName>
    <definedName name="_xlnm._FilterDatabase" localSheetId="4" hidden="1">'05 - Náklady spojené s um...'!$C$120:$K$135</definedName>
    <definedName name="CelkemDPHVypocet" localSheetId="5">'ZTI rekap'!$H$40</definedName>
    <definedName name="Cena" localSheetId="10">#REF!</definedName>
    <definedName name="Cena" localSheetId="8">#REF!</definedName>
    <definedName name="Cena" localSheetId="9">#REF!</definedName>
    <definedName name="Cena">#REF!</definedName>
    <definedName name="Cena1" localSheetId="10">#REF!</definedName>
    <definedName name="Cena1">#REF!</definedName>
    <definedName name="Cena2" localSheetId="10">#REF!</definedName>
    <definedName name="Cena2">#REF!</definedName>
    <definedName name="Cena3" localSheetId="10">#REF!</definedName>
    <definedName name="Cena3">#REF!</definedName>
    <definedName name="Cena4" localSheetId="10">#REF!</definedName>
    <definedName name="Cena4">#REF!</definedName>
    <definedName name="Cena5" localSheetId="10">#REF!</definedName>
    <definedName name="Cena5">#REF!</definedName>
    <definedName name="Cena6" localSheetId="10">#REF!</definedName>
    <definedName name="Cena6">#REF!</definedName>
    <definedName name="Cena7" localSheetId="10">#REF!</definedName>
    <definedName name="Cena7">#REF!</definedName>
    <definedName name="Cena8" localSheetId="10">#REF!</definedName>
    <definedName name="Cena8">#REF!</definedName>
    <definedName name="CenaCelkem">#REF!</definedName>
    <definedName name="CenaCelkemBezDPH">#REF!</definedName>
    <definedName name="CenaCelkemVypocet" localSheetId="5">'ZTI rekap'!$I$40</definedName>
    <definedName name="cisloobjektu">#REF!</definedName>
    <definedName name="CisloRozpoctu">'[1]Krycí list'!$C$2</definedName>
    <definedName name="CisloStavby" localSheetId="5">'ZTI rekap'!$C$2</definedName>
    <definedName name="cislostavby">'[1]Krycí list'!$A$7</definedName>
    <definedName name="CisloStavebnihoRozpoctu">#REF!</definedName>
    <definedName name="dadresa">#REF!</definedName>
    <definedName name="Datum">#REF!</definedName>
    <definedName name="DIČ" localSheetId="5">'ZTI rekap'!$I$12</definedName>
    <definedName name="Dispečink">#REF!</definedName>
    <definedName name="dmisto">#REF!</definedName>
    <definedName name="DPHSni">#REF!</definedName>
    <definedName name="DPHZakl">#REF!</definedName>
    <definedName name="dpsc" localSheetId="5">'ZTI rekap'!$C$13</definedName>
    <definedName name="Excel_BuiltIn_Print_Titles" localSheetId="10">#REF!</definedName>
    <definedName name="Excel_BuiltIn_Print_Titles" localSheetId="8">#REF!</definedName>
    <definedName name="Excel_BuiltIn_Print_Titles" localSheetId="9">#REF!</definedName>
    <definedName name="Excel_BuiltIn_Print_Titles">#REF!</definedName>
    <definedName name="Hlavička">#REF!</definedName>
    <definedName name="IČO" localSheetId="5">'ZTI rekap'!$I$11</definedName>
    <definedName name="Kod" localSheetId="10">#REF!</definedName>
    <definedName name="Kod" localSheetId="8">#REF!</definedName>
    <definedName name="Kod" localSheetId="9">#REF!</definedName>
    <definedName name="Kod">#REF!</definedName>
    <definedName name="Mena">'[3]Stavba'!$J$29</definedName>
    <definedName name="MistoStavby">#REF!</definedName>
    <definedName name="nazevobjektu">#REF!</definedName>
    <definedName name="NazevRozpoctu">'[1]Krycí list'!$D$2</definedName>
    <definedName name="NazevStavby" localSheetId="5">'ZTI rekap'!$D$2</definedName>
    <definedName name="nazevstavby">'[1]Krycí list'!$C$7</definedName>
    <definedName name="NazevStavebnihoRozpoctu">#REF!</definedName>
    <definedName name="oadresa">#REF!</definedName>
    <definedName name="Objednatel" localSheetId="5">'ZTI rekap'!$D$5</definedName>
    <definedName name="Objekt" localSheetId="5">'ZTI rekap'!$B$38</definedName>
    <definedName name="_xlnm.Print_Area" localSheetId="1">'01 - Vstupní budova Muzea...'!$C$4:$J$76,'01 - Vstupní budova Muzea...'!$C$82:$J$123,'01 - Vstupní budova Muzea...'!$C$129:$J$772</definedName>
    <definedName name="_xlnm.Print_Area" localSheetId="2">'02 - Profese'!$C$4:$J$76,'02 - Profese'!$C$82:$J$104,'02 - Profese'!$C$110:$J$137</definedName>
    <definedName name="_xlnm.Print_Area" localSheetId="3">'03 - Venkovní objekty'!$C$4:$J$76,'03 - Venkovní objekty'!$C$82:$J$110,'03 - Venkovní objekty'!$C$116:$J$273</definedName>
    <definedName name="_xlnm.Print_Area" localSheetId="4">'05 - Náklady spojené s um...'!$C$4:$J$76,'05 - Náklady spojené s um...'!$C$82:$J$102,'05 - Náklady spojené s um...'!$C$108:$J$135</definedName>
    <definedName name="_xlnm.Print_Area" localSheetId="10">'Hromosvod'!$A$1:$K$31</definedName>
    <definedName name="_xlnm.Print_Area" localSheetId="0">'Rekapitulace stavby'!$D$4:$AO$76,'Rekapitulace stavby'!$C$82:$AQ$99</definedName>
    <definedName name="_xlnm.Print_Area" localSheetId="6">'Rozpočet Pol'!$A$1:$U$174</definedName>
    <definedName name="_xlnm.Print_Area" localSheetId="9">'Slaboproud'!$A$1:$K$81</definedName>
    <definedName name="_xlnm.Print_Area" localSheetId="7">'ÚT'!$A$1:$I$144</definedName>
    <definedName name="_xlnm.Print_Area" localSheetId="5">'ZTI rekap'!$A$1:$J$58</definedName>
    <definedName name="odic" localSheetId="5">'ZTI rekap'!$I$6</definedName>
    <definedName name="oico" localSheetId="5">'ZTI rekap'!$I$5</definedName>
    <definedName name="okno" localSheetId="10">#REF!</definedName>
    <definedName name="okno" localSheetId="8">#REF!</definedName>
    <definedName name="okno" localSheetId="9">#REF!</definedName>
    <definedName name="okno">#REF!</definedName>
    <definedName name="omisto" localSheetId="5">'ZTI rekap'!$D$7</definedName>
    <definedName name="onazev" localSheetId="5">'ZTI rekap'!$D$6</definedName>
    <definedName name="opsc" localSheetId="5">'ZTI rekap'!$C$7</definedName>
    <definedName name="padresa">#REF!</definedName>
    <definedName name="pdic">#REF!</definedName>
    <definedName name="pico">#REF!</definedName>
    <definedName name="pmisto">#REF!</definedName>
    <definedName name="PocetMJ" localSheetId="10">#REF!</definedName>
    <definedName name="PocetMJ" localSheetId="8">#REF!</definedName>
    <definedName name="PocetMJ" localSheetId="9">#REF!</definedName>
    <definedName name="PocetMJ">#REF!</definedName>
    <definedName name="PoptavkaID">#REF!</definedName>
    <definedName name="pPSC">#REF!</definedName>
    <definedName name="PrintAreaOri" localSheetId="10">#REF!</definedName>
    <definedName name="PrintAreaOri" localSheetId="8">#REF!</definedName>
    <definedName name="PrintAreaOri" localSheetId="9">#REF!</definedName>
    <definedName name="PrintAreaOri">#REF!</definedName>
    <definedName name="Projektant">#REF!</definedName>
    <definedName name="Přehled" localSheetId="10">#REF!</definedName>
    <definedName name="Přehled" localSheetId="8">#REF!</definedName>
    <definedName name="Přehled" localSheetId="9">#REF!</definedName>
    <definedName name="Přehled">#REF!</definedName>
    <definedName name="Rok_nabídky" localSheetId="10">#REF!</definedName>
    <definedName name="Rok_nabídky">#REF!</definedName>
    <definedName name="SazbaDPH1" localSheetId="5">'ZTI rekap'!$E$23</definedName>
    <definedName name="SazbaDPH1">'[1]Krycí list'!$C$30</definedName>
    <definedName name="SazbaDPH2" localSheetId="5">'ZTI rekap'!$E$25</definedName>
    <definedName name="SazbaDPH2">'[1]Krycí list'!$C$32</definedName>
    <definedName name="SloupecCC" localSheetId="10">#REF!</definedName>
    <definedName name="SloupecCC" localSheetId="8">#REF!</definedName>
    <definedName name="SloupecCC" localSheetId="9">#REF!</definedName>
    <definedName name="SloupecCC">#REF!</definedName>
    <definedName name="SloupecCisloPol" localSheetId="10">#REF!</definedName>
    <definedName name="SloupecCisloPol" localSheetId="8">#REF!</definedName>
    <definedName name="SloupecCisloPol" localSheetId="9">#REF!</definedName>
    <definedName name="SloupecCisloPol">#REF!</definedName>
    <definedName name="SloupecJC" localSheetId="10">#REF!</definedName>
    <definedName name="SloupecJC" localSheetId="8">#REF!</definedName>
    <definedName name="SloupecJC" localSheetId="9">#REF!</definedName>
    <definedName name="SloupecJC">#REF!</definedName>
    <definedName name="SloupecMJ">#REF!</definedName>
    <definedName name="SloupecMnozstvi">#REF!</definedName>
    <definedName name="SloupecNazPol">#REF!</definedName>
    <definedName name="SloupecPC">#REF!</definedName>
    <definedName name="Specifikace" localSheetId="10">#REF!</definedName>
    <definedName name="Specifikace">#REF!</definedName>
    <definedName name="Typ">'[2]MaR'!$C$151:$C$161,'[2]MaR'!$C$44:$C$143</definedName>
    <definedName name="Vypracoval">#REF!</definedName>
    <definedName name="Z_B7E7C763_C459_487D_8ABA_5CFDDFBD5A84_.wvu.Cols" localSheetId="5" hidden="1">'ZTI rekap'!$A$1:$A$65536</definedName>
    <definedName name="Z_B7E7C763_C459_487D_8ABA_5CFDDFBD5A84_.wvu.PrintArea" localSheetId="5" hidden="1">'ZTI rekap'!$B$1:$J$36</definedName>
    <definedName name="ZakladDPHSni">#REF!</definedName>
    <definedName name="ZakladDPHSniVypocet" localSheetId="5">'ZTI rekap'!$F$40</definedName>
    <definedName name="ZakladDPHZakl" localSheetId="10">'[4]ZTI rekap'!$G$25</definedName>
    <definedName name="ZakladDPHZakl" localSheetId="8">'[4]ZTI rekap'!$G$25</definedName>
    <definedName name="ZakladDPHZakl" localSheetId="9">'[4]ZTI rekap'!$G$25</definedName>
    <definedName name="ZakladDPHZakl" localSheetId="7">'[4]ZTI rekap'!$G$25</definedName>
    <definedName name="ZakladDPHZakl">#REF!</definedName>
    <definedName name="ZakladDPHZaklVypocet" localSheetId="5">'ZTI rekap'!$G$40</definedName>
    <definedName name="Zaokrouhleni">#REF!</definedName>
    <definedName name="Zhotovitel">#REF!</definedName>
    <definedName name="_xlnm.Print_Titles" localSheetId="0">'Rekapitulace stavby'!$92:$92</definedName>
    <definedName name="_xlnm.Print_Titles" localSheetId="1">'01 - Vstupní budova Muzea...'!$141:$141</definedName>
    <definedName name="_xlnm.Print_Titles" localSheetId="2">'02 - Profese'!$122:$122</definedName>
    <definedName name="_xlnm.Print_Titles" localSheetId="3">'03 - Venkovní objekty'!$128:$128</definedName>
    <definedName name="_xlnm.Print_Titles" localSheetId="4">'05 - Náklady spojené s um...'!$120:$120</definedName>
    <definedName name="_xlnm.Print_Titles" localSheetId="9">'Slaboproud'!$6:$8</definedName>
    <definedName name="_xlnm.Print_Titles" localSheetId="10">'Hromosvod'!$6:$8</definedName>
  </definedNames>
  <calcPr calcId="181029"/>
</workbook>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<sst xmlns="http://schemas.openxmlformats.org/spreadsheetml/2006/main" count="11191" uniqueCount="2585">
  <si>
    <t>Export Komplet</t>
  </si>
  <si>
    <t/>
  </si>
  <si>
    <t>2.0</t>
  </si>
  <si>
    <t>ZAMOK</t>
  </si>
  <si>
    <t>False</t>
  </si>
  <si>
    <t>{3ea9c427-e564-415c-9057-32a8b2da14bf}</t>
  </si>
  <si>
    <t>0,01</t>
  </si>
  <si>
    <t>21</t>
  </si>
  <si>
    <t>15</t>
  </si>
  <si>
    <t>REKAPITULACE STAVBY</t>
  </si>
  <si>
    <t>v ---  níže se nacházejí doplnkové a pomocné údaje k sestavám  --- v</t>
  </si>
  <si>
    <t>Návod na vyplnění</t>
  </si>
  <si>
    <t>0,001</t>
  </si>
  <si>
    <t>Kód:</t>
  </si>
  <si>
    <t>Kourim-vstup-08-2023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</si>
  <si>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</si>
  <si>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</si>
  <si>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Vstupní budova Muzea lidových staveb v Kouřimi</t>
  </si>
  <si>
    <t>KSO:</t>
  </si>
  <si>
    <t>CC-CZ:</t>
  </si>
  <si>
    <t>Místo:</t>
  </si>
  <si>
    <t>Kouřim</t>
  </si>
  <si>
    <t>Datum:</t>
  </si>
  <si>
    <t>8. 8. 2023</t>
  </si>
  <si>
    <t>Zadavatel:</t>
  </si>
  <si>
    <t>IČ:</t>
  </si>
  <si>
    <t>Regionální muzeum v Kouřimi</t>
  </si>
  <si>
    <t>DIČ:</t>
  </si>
  <si>
    <t>Uchazeč:</t>
  </si>
  <si>
    <t>Vyplň údaj</t>
  </si>
  <si>
    <t>Projektant:</t>
  </si>
  <si>
    <t>IHARCH s.r.o.</t>
  </si>
  <si>
    <t>True</t>
  </si>
  <si>
    <t>Zpracovatel:</t>
  </si>
  <si>
    <t xml:space="preserve"> </t>
  </si>
  <si>
    <t>Poznámka:</t>
  </si>
  <si>
    <t>Zpracováno v cenové úrovni směrných cen ÚRS 2022/2, platné od 1.7.2022.</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</si>
  <si>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</si>
  <si>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</si>
  <si>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</si>
  <si>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</si>
  <si>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</si>
  <si>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</si>
  <si>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</si>
  <si>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</si>
  <si>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</si>
  <si>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</si>
  <si>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</si>
  <si>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</si>
  <si>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</si>
  <si>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</si>
  <si>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</si>
  <si>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</si>
  <si>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</si>
  <si>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</si>
  <si>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</si>
  <si>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</si>
  <si>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</si>
  <si>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</si>
  <si>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</si>
  <si>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</si>
  <si>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</si>
  <si>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</si>
  <si>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</si>
  <si>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</si>
  <si>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</si>
  <si>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</si>
  <si>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</si>
  <si>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</si>
  <si>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</si>
  <si>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</si>
  <si>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</si>
  <si>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</si>
  <si>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</si>
  <si>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</si>
  <si>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</si>
  <si>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</si>
  <si>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</si>
  <si>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</si>
  <si>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</si>
  <si>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</si>
  <si>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</si>
  <si>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</si>
  <si>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t>
  </si>
  <si>
    <t>1</t>
  </si>
  <si>
    <t>{3942b7cd-b346-4c3d-b9fd-20b72d5cebf4}</t>
  </si>
  <si>
    <t>2</t>
  </si>
  <si>
    <t>02</t>
  </si>
  <si>
    <t>Profese</t>
  </si>
  <si>
    <t>{f35c6abb-7160-4815-93ea-008e365d71f8}</t>
  </si>
  <si>
    <t>03</t>
  </si>
  <si>
    <t>Venkovní objekty</t>
  </si>
  <si>
    <t>{e0d2b530-9fcc-4b9c-bde1-e9c605854885}</t>
  </si>
  <si>
    <t>05</t>
  </si>
  <si>
    <t>Náklady spojené s umístěním stavby</t>
  </si>
  <si>
    <t>{03ef1543-dcab-498f-bd63-ba78502d92af}</t>
  </si>
  <si>
    <t>KRYCÍ LIST SOUPISU PRACÍ</t>
  </si>
  <si>
    <t>Objekt:</t>
  </si>
  <si>
    <t>01 - Vstupní budova Muzea lidových staveb v Kouřimi</t>
  </si>
  <si>
    <t>Ing.P.Čoudek</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</si>
  <si>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</si>
  <si>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</si>
  <si>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</si>
  <si>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</si>
  <si>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</si>
  <si>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</si>
  <si>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</si>
  <si>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</si>
  <si>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</si>
  <si>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</si>
  <si>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</si>
  <si>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</si>
  <si>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práce-bourání</t>
  </si>
  <si>
    <t xml:space="preserve">      99 -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</si>
  <si>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</si>
  <si>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</si>
  <si>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</si>
  <si>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</si>
  <si>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</si>
  <si>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725 - Zdravotechnika - zařizovací předměty</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</si>
  <si>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</si>
  <si>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</si>
  <si>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</si>
  <si>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</si>
  <si>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</si>
  <si>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</si>
  <si>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</si>
  <si>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</si>
  <si>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</si>
  <si>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</si>
  <si>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</si>
  <si>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</si>
  <si>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</si>
  <si>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</si>
  <si>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</si>
  <si>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</si>
  <si>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</si>
  <si>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</si>
  <si>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</si>
  <si>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</si>
  <si>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</si>
  <si>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</si>
  <si>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</si>
  <si>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</si>
  <si>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</si>
  <si>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</si>
  <si>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</si>
  <si>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</si>
  <si>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</si>
  <si>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121151115</t>
  </si>
  <si>
    <t>Sejmutí ornice plochy do 500 m2 tl vrstvy přes 250 do 300 mm strojně</t>
  </si>
  <si>
    <t>m2</t>
  </si>
  <si>
    <t>4</t>
  </si>
  <si>
    <t>-1609023289</t>
  </si>
  <si>
    <t>VV</t>
  </si>
  <si>
    <t>9,5*18</t>
  </si>
  <si>
    <t>"přístřešek " 8,5*3,9</t>
  </si>
  <si>
    <t>"plocha nádvoří" 450 "m2"-(9,5*18)</t>
  </si>
  <si>
    <t>Součet</t>
  </si>
  <si>
    <t>131251105</t>
  </si>
  <si>
    <t>Hloubení jam nezapažených v hornině třídy těžitelnosti I skupiny 3 objemu do 1000 m3 strojně</t>
  </si>
  <si>
    <t>m3</t>
  </si>
  <si>
    <t>-1651200551</t>
  </si>
  <si>
    <t>32,5 "m2 řez"*9,5</t>
  </si>
  <si>
    <t>"pod přístřeškem" 32,5 "m2 řez" *8,3</t>
  </si>
  <si>
    <t>"plocha nádvoří"( 450 "m2"-(9,5*18))*0,1</t>
  </si>
  <si>
    <t>3</t>
  </si>
  <si>
    <t>132251103</t>
  </si>
  <si>
    <t>Hloubení rýh nezapažených  š do 800 mm v hornině třídy těžitelnosti I, skupiny 3 objem do 100 m3 strojně</t>
  </si>
  <si>
    <t>-551455464</t>
  </si>
  <si>
    <t>"základové pásy"</t>
  </si>
  <si>
    <t>((14,3*0,6*2+14,3*0,8)+(8,6*0,6*3+8,6*0,8+8,5*0,9)+(1,3+1,5+1,2)*0,8)*(1,2-0,3)</t>
  </si>
  <si>
    <t>"plot T4"(5,7+0,5+26,6)*0,3*1</t>
  </si>
  <si>
    <t>"zeď u pojezdové brány" ((4,935+4,973)/2+0,4)*0,3*1</t>
  </si>
  <si>
    <t>"nástěnka" 2,286*0,3*1</t>
  </si>
  <si>
    <t>162251102</t>
  </si>
  <si>
    <t>Vodorovné přemístění přes 20 do 50 m výkopku/sypaniny z horniny třídy těžitelnosti I skupiny 1 až 3</t>
  </si>
  <si>
    <t>-568299527</t>
  </si>
  <si>
    <t>"zemina na meziskládce pro další použití" 87,17+6,616</t>
  </si>
  <si>
    <t>5</t>
  </si>
  <si>
    <t>162751117</t>
  </si>
  <si>
    <t>Vodorovné přemístění přes 9 000 do 10000 m výkopku/sypaniny z horniny třídy těžitelnosti I skupiny 1 až 3</t>
  </si>
  <si>
    <t>-1675065220</t>
  </si>
  <si>
    <t>606,4+67,761-87,17-6,616</t>
  </si>
  <si>
    <t>6</t>
  </si>
  <si>
    <t>167151111</t>
  </si>
  <si>
    <t>Nakládání výkopku z hornin třídy těžitelnosti I skupiny 1 až 3 přes 100 m3</t>
  </si>
  <si>
    <t>2131238229</t>
  </si>
  <si>
    <t>144,945+87,17+6,616</t>
  </si>
  <si>
    <t>7</t>
  </si>
  <si>
    <t>171201221</t>
  </si>
  <si>
    <t>Poplatek za uložení na skládce (skládkovné) zeminy a kamení kód odpadu 17 05 04</t>
  </si>
  <si>
    <t>t</t>
  </si>
  <si>
    <t>-684663224</t>
  </si>
  <si>
    <t>580,375*1,6</t>
  </si>
  <si>
    <t>8</t>
  </si>
  <si>
    <t>171251101</t>
  </si>
  <si>
    <t>Uložení sypaniny do násypů nezhutněných strojně</t>
  </si>
  <si>
    <t>476419706</t>
  </si>
  <si>
    <t>"na skládku" 580,375</t>
  </si>
  <si>
    <t>"na meziskládku" 93,786</t>
  </si>
  <si>
    <t>9</t>
  </si>
  <si>
    <t>174111102</t>
  </si>
  <si>
    <t>Zásyp v uzavřených prostorech sypaninou se zhutněním ručně</t>
  </si>
  <si>
    <t>1302507590</t>
  </si>
  <si>
    <t>"P05 m.0.14"10,1*(0,9-0,245)</t>
  </si>
  <si>
    <t>10</t>
  </si>
  <si>
    <t>174111109</t>
  </si>
  <si>
    <t>Příplatek k zásypu za ruční prohození sypaniny sítem</t>
  </si>
  <si>
    <t>-1939123480</t>
  </si>
  <si>
    <t>11</t>
  </si>
  <si>
    <t>175151201</t>
  </si>
  <si>
    <t>Obsypání objektu nad přilehlým původním terénem sypaninou bez prohození, uloženou do 3 m strojně</t>
  </si>
  <si>
    <t>694913774</t>
  </si>
  <si>
    <t>"řez jih" 3,5 "m2"*17</t>
  </si>
  <si>
    <t>"řez severovýchod" 3,5 "m2"*6,9</t>
  </si>
  <si>
    <t>"přístřešek pro popelnice" 0,8"m2"*4,4</t>
  </si>
  <si>
    <t>Zakládání</t>
  </si>
  <si>
    <t>12</t>
  </si>
  <si>
    <t>212572121</t>
  </si>
  <si>
    <t>Lože pro trativody z kameniva drobného těženého</t>
  </si>
  <si>
    <t>1090256214</t>
  </si>
  <si>
    <t>"za opěrkou popelnice" 0,14"m2 řez"*4,4</t>
  </si>
  <si>
    <t>"za objektem" 0,12"m2 řez"*(16+3)</t>
  </si>
  <si>
    <t>13</t>
  </si>
  <si>
    <t>212755214</t>
  </si>
  <si>
    <t>Trativody z drenážních trubek plastových flexibilních D 100 mm bez lože</t>
  </si>
  <si>
    <t>m</t>
  </si>
  <si>
    <t>1215395639</t>
  </si>
  <si>
    <t>4,4+16+3</t>
  </si>
  <si>
    <t>"zdivo u popelnic" 4,4+2</t>
  </si>
  <si>
    <t>14</t>
  </si>
  <si>
    <t>213141132</t>
  </si>
  <si>
    <t>Zřízení vrstvy z geotextilie ve sklonu do 1:1 š do 6 m</t>
  </si>
  <si>
    <t>1218008960</t>
  </si>
  <si>
    <t>8,6*15,7+"přesah"(8,6+15,7)*2*0,2</t>
  </si>
  <si>
    <t>"zdivo u popelnic" (1,8+0,4)*4,4</t>
  </si>
  <si>
    <t>M</t>
  </si>
  <si>
    <t>69311088</t>
  </si>
  <si>
    <t>geotextilie netkaná separační, ochranná, filtrační, drenážní PES 500g/m2</t>
  </si>
  <si>
    <t>-497310304</t>
  </si>
  <si>
    <t>154,42*1,02 'Přepočtené koeficientem množství</t>
  </si>
  <si>
    <t>16</t>
  </si>
  <si>
    <t>273322511</t>
  </si>
  <si>
    <t>Základové desky ze ŽB se zvýšenými nároky na prostředí tř. C 25/30</t>
  </si>
  <si>
    <t>275602055</t>
  </si>
  <si>
    <t>"dům" 8,6*15,7*0,2</t>
  </si>
  <si>
    <t>"přístavek skladu 0.14" (3,7*1,2+2,85*1,64+4,5*1,73)*0,3</t>
  </si>
  <si>
    <t>17</t>
  </si>
  <si>
    <t>273351121</t>
  </si>
  <si>
    <t>Zřízení bednění základových desek</t>
  </si>
  <si>
    <t>628040985</t>
  </si>
  <si>
    <t>(8,6+15,7)*2*0,2</t>
  </si>
  <si>
    <t>"přístavek skladu 0.14" (7,35+3,7)*2*0,3</t>
  </si>
  <si>
    <t>18</t>
  </si>
  <si>
    <t>273351122</t>
  </si>
  <si>
    <t>Odstranění bednění základových desek</t>
  </si>
  <si>
    <t>385704794</t>
  </si>
  <si>
    <t>19</t>
  </si>
  <si>
    <t>273361821</t>
  </si>
  <si>
    <t>Výztuž základových desek, zdí a schodiště betonářskou ocelí 10 505 (R)</t>
  </si>
  <si>
    <t>-992563675</t>
  </si>
  <si>
    <t>3,435</t>
  </si>
  <si>
    <t>"přístavek 0.14 a schodiště" 1,372</t>
  </si>
  <si>
    <t>20</t>
  </si>
  <si>
    <t>274321511</t>
  </si>
  <si>
    <t>Základové pasy ze ŽB bez zvýšených nároků na prostředí tř. C 25/30</t>
  </si>
  <si>
    <t>-1903631221</t>
  </si>
  <si>
    <t>((14,3*0,6*2+14,3*0,8)+(8,6*0,6*3+8,6*0,8+8,5*0,9)+(1,3+1,5+1,2)*0,8)*1,2</t>
  </si>
  <si>
    <t>274351121</t>
  </si>
  <si>
    <t>Zřízení bednění základových pasů rovného</t>
  </si>
  <si>
    <t>-1356607171</t>
  </si>
  <si>
    <t>((14,3*2*2+14,3*2)+(8,6*3*2+8,6*2+8,5*2)+(1,3+1,5+1,2)*2)*0,5</t>
  </si>
  <si>
    <t>22</t>
  </si>
  <si>
    <t>274351122</t>
  </si>
  <si>
    <t>Odstranění bednění základových pasů rovného</t>
  </si>
  <si>
    <t>1813331776</t>
  </si>
  <si>
    <t>23</t>
  </si>
  <si>
    <t>274361821</t>
  </si>
  <si>
    <t>Výztuž základových pasů betonářskou ocelí 10 505 (R)</t>
  </si>
  <si>
    <t>642244657</t>
  </si>
  <si>
    <t>3,0442</t>
  </si>
  <si>
    <t>Svislé a kompletní konstrukce</t>
  </si>
  <si>
    <t>24</t>
  </si>
  <si>
    <t>311234001</t>
  </si>
  <si>
    <t>Zdivo jednovrstvé z cihel děrovaných do P10 na maltu M5 tl 175 mm</t>
  </si>
  <si>
    <t>-1723325156</t>
  </si>
  <si>
    <t>"1.NP 0.3-0.4"2,3*2,85</t>
  </si>
  <si>
    <t>25</t>
  </si>
  <si>
    <t>311321411</t>
  </si>
  <si>
    <t>Nosná zeď ze ŽB tř. C 25/30 bez výztuže</t>
  </si>
  <si>
    <t>-1306329788</t>
  </si>
  <si>
    <t>"čelní zeď přístavku-výkres statiky" (2,9+1,2+2,8+1,3)*0,85*0,25</t>
  </si>
  <si>
    <t>"zdi přístavku W1 a W2 - výkres statiky" 7,4*3,4*0,25+11*0,20</t>
  </si>
  <si>
    <t>"2.NP stěny w01, w02, w03" 11,7"m2"*0,2+2,2*3,1*0,2+6,7"m2"*0,2</t>
  </si>
  <si>
    <t>"1.NP stěny w01 až w12" "m2"((12,7-1*2)+(48,1-2,5-1,27*2-2,1-0,6-0,45)+(25,1)+(9,2-2,3)+(6,5)+(9,8-2,45-0,9)+(7,1-2,4)+(4,1)+(20,3-2,9)+(2,2))*0,2</t>
  </si>
  <si>
    <t>((14,8)+(2,2))*0,2</t>
  </si>
  <si>
    <t>26</t>
  </si>
  <si>
    <t>311351121</t>
  </si>
  <si>
    <t>Zřízení oboustranného bednění nosných nadzákladových zdí</t>
  </si>
  <si>
    <t>1420390203</t>
  </si>
  <si>
    <t>"čelní nízká zeď přístavku-výkres statiky" (2,9+1,2+2,8+1,3)*0,85*2</t>
  </si>
  <si>
    <t>"zdi přístavku W1 a W2 - výkres statiky" 7,4*3,4*2+11*2</t>
  </si>
  <si>
    <t>"2.NP stěny w01, w02, w03" 11,7"m2"*2+2,2*3,1*2+6,7"m2"*2</t>
  </si>
  <si>
    <t>"1.NP stěny w01 až w12" "m2"((12,7-1*2)+(48,1-2,5-1,27*2-2,1-0,6-0,45)+(25,1)+(9,2-2,3)+(6,5)+(9,8-2,45-0,9)+(7,1-2,4)+(4,1)+(20,3-2,9)+(2,2))*2</t>
  </si>
  <si>
    <t>((14,8)+(2,2))*2</t>
  </si>
  <si>
    <t>27</t>
  </si>
  <si>
    <t>311351122</t>
  </si>
  <si>
    <t>Odstranění oboustranného bednění nosných nadzákladových zdí</t>
  </si>
  <si>
    <t>466309004</t>
  </si>
  <si>
    <t>28</t>
  </si>
  <si>
    <t>311361821</t>
  </si>
  <si>
    <t>Výztuž nosných zdí betonářskou ocelí 10 505</t>
  </si>
  <si>
    <t>1173655190</t>
  </si>
  <si>
    <t>"statika příastavek 0.14" 0,8925</t>
  </si>
  <si>
    <t>"statika 2.NP zdi" 0,6632</t>
  </si>
  <si>
    <t>"statika 1.NP zdi"3,4886</t>
  </si>
  <si>
    <t>29</t>
  </si>
  <si>
    <t>313231156R</t>
  </si>
  <si>
    <t>Zdivo obkladové a výplňové režné z cihel druhotně použitých 2x pálených dl 290 mm P40 na vápenou maltu</t>
  </si>
  <si>
    <t>1298618564</t>
  </si>
  <si>
    <t>"vnitřní zdivo"</t>
  </si>
  <si>
    <t>"S20 1.NP" (9,3*2,85-4,395*2,5+1*2,85)*0,15</t>
  </si>
  <si>
    <t>"2.NP"9,2*3,3*0,15</t>
  </si>
  <si>
    <t xml:space="preserve">"předstěny" </t>
  </si>
  <si>
    <t>"S12 0.14"((2,4+1,12+2,8+1,48)*2,7+2,6*3)*0,15</t>
  </si>
  <si>
    <t>"S06"6*0,15</t>
  </si>
  <si>
    <t>"pohled SZ" (4,43*2,97)*0,15</t>
  </si>
  <si>
    <t>"pohled SV" 36,2*0,15</t>
  </si>
  <si>
    <t>"pohled JZ" 6,7*0,15</t>
  </si>
  <si>
    <t>30</t>
  </si>
  <si>
    <t>317238121R</t>
  </si>
  <si>
    <t>Plochý keramický překlad š 140 mm z cihel plných pálených, vč.ocelových pásků, ukotvených, izolace tl.40mm</t>
  </si>
  <si>
    <t>1554556221</t>
  </si>
  <si>
    <t>"1.NPnad okny a dveřmi"0,98+0,67*2+0,94+0,87*4</t>
  </si>
  <si>
    <t>31</t>
  </si>
  <si>
    <t>317941121</t>
  </si>
  <si>
    <t>Osazování ocelových válcovaných nosníků na zdivu I, IE, U, UE nebo L do č 12</t>
  </si>
  <si>
    <t>-858670832</t>
  </si>
  <si>
    <t>"statika 1.NP"</t>
  </si>
  <si>
    <t>"HEA100"2,9*0,0171*3</t>
  </si>
  <si>
    <t>32</t>
  </si>
  <si>
    <t>13010950</t>
  </si>
  <si>
    <t>ocel profilová HE-A 100 jakost 11 375</t>
  </si>
  <si>
    <t>698454909</t>
  </si>
  <si>
    <t>33</t>
  </si>
  <si>
    <t>317941123</t>
  </si>
  <si>
    <t>Osazování ocelových válcovaných nosníků na zdivu I, IE, U, UE nebo L do č 22</t>
  </si>
  <si>
    <t>1942034555</t>
  </si>
  <si>
    <t>"krov sloupek HEA100"3,2*0,0171*2</t>
  </si>
  <si>
    <t>34</t>
  </si>
  <si>
    <t>13010954</t>
  </si>
  <si>
    <t>ocel profilová HE-A 140 jakost 11 375</t>
  </si>
  <si>
    <t>-1295712497</t>
  </si>
  <si>
    <t>35</t>
  </si>
  <si>
    <t>317941126R</t>
  </si>
  <si>
    <t>Spojovací kotevní materiál</t>
  </si>
  <si>
    <t>kpl</t>
  </si>
  <si>
    <t>-1690827916</t>
  </si>
  <si>
    <t>36</t>
  </si>
  <si>
    <t>327324127</t>
  </si>
  <si>
    <t>Opěrné zdi a valy ze ŽB odolného proti agresivnímu prostředí tř. C 25/30</t>
  </si>
  <si>
    <t>-425650829</t>
  </si>
  <si>
    <t>"w03 zdivo venkovního schodiště"4,3"m2"*0,2</t>
  </si>
  <si>
    <t>"zdivo u popelnic" 4,4*2,2*0,2</t>
  </si>
  <si>
    <t>37</t>
  </si>
  <si>
    <t>327351211</t>
  </si>
  <si>
    <t>Bednění opěrných zdí a valů svislých i skloněných zřízení</t>
  </si>
  <si>
    <t>1970452554</t>
  </si>
  <si>
    <t>"*zdivo venkovního schodiště"4,3"m2"*2</t>
  </si>
  <si>
    <t>"zdivo u popelnic" 4,4*2,2*2+0,2*2,2</t>
  </si>
  <si>
    <t>38</t>
  </si>
  <si>
    <t>327351221</t>
  </si>
  <si>
    <t>Bednění opěrných zdí a valů svislých i skloněných odstranění</t>
  </si>
  <si>
    <t>492734231</t>
  </si>
  <si>
    <t>39</t>
  </si>
  <si>
    <t>330321410</t>
  </si>
  <si>
    <t>Sloupy nebo pilíře ze ŽB tř. C 25/30 bez výztuže</t>
  </si>
  <si>
    <t>-207629858</t>
  </si>
  <si>
    <t>"1.NP"0,2*0,2*2,9*2</t>
  </si>
  <si>
    <t>40</t>
  </si>
  <si>
    <t>331351111</t>
  </si>
  <si>
    <t>Zřízení bednění čtyřúhelníkových sloupů v do 4 m průřezu do 0,04 m2</t>
  </si>
  <si>
    <t>-1591452948</t>
  </si>
  <si>
    <t>"1.NP"0,2*4*2,9*2</t>
  </si>
  <si>
    <t>41</t>
  </si>
  <si>
    <t>331351112</t>
  </si>
  <si>
    <t>Odstranění bednění čtyřúhelníkových sloupů v do 4 m průřezu do 0,04 m2</t>
  </si>
  <si>
    <t>1298546312</t>
  </si>
  <si>
    <t>42</t>
  </si>
  <si>
    <t>342244101</t>
  </si>
  <si>
    <t>Příčka z cihel děrovaných do P10 na maltu M5 tloušťky 80 mm</t>
  </si>
  <si>
    <t>-726506713</t>
  </si>
  <si>
    <t>"1.NP 0.10" 1,695*2,85</t>
  </si>
  <si>
    <t>(0,9+0,1+1,5+1,625)*2,85</t>
  </si>
  <si>
    <t>"2.NP"1,95*1,2</t>
  </si>
  <si>
    <t>43</t>
  </si>
  <si>
    <t>342244111</t>
  </si>
  <si>
    <t>Příčka z cihel děrovaných do P10 na maltu M5 tloušťky 115 mm</t>
  </si>
  <si>
    <t>-845411375</t>
  </si>
  <si>
    <t>"1.NP 0.2-0.3" 2,3*2,85</t>
  </si>
  <si>
    <t>"1.NP"(3,9+1,165*2+2,185+2,21)*2,85</t>
  </si>
  <si>
    <t>"2.NP"1,73*2,5+5,1"m2"*2</t>
  </si>
  <si>
    <t>44</t>
  </si>
  <si>
    <t>342244121.WNR</t>
  </si>
  <si>
    <t>Příčka z cihel Porotherm 14 P10 na maltu M5 tloušťky 140 mm</t>
  </si>
  <si>
    <t>-309454458</t>
  </si>
  <si>
    <t>"1.NP"(3,9+1,2)*2,85</t>
  </si>
  <si>
    <t>"2.NP"5,1"m2"</t>
  </si>
  <si>
    <t>45</t>
  </si>
  <si>
    <t>345244223</t>
  </si>
  <si>
    <t xml:space="preserve">Parapety a nadpraží z cihel dl 290 mm, cihla druhotně použitá </t>
  </si>
  <si>
    <t>-993549413</t>
  </si>
  <si>
    <t>"pohled SZ"0,5*0,29*2+0,5*0,14*2</t>
  </si>
  <si>
    <t>"pohled SV" 0,7*0,29*4+0,8*0,29+0,7*0,14*4</t>
  </si>
  <si>
    <t>"pohled JZ" 0,8*0,29</t>
  </si>
  <si>
    <t>"řez B" 7,4*0,29</t>
  </si>
  <si>
    <t>Vodorovné konstrukce</t>
  </si>
  <si>
    <t>46</t>
  </si>
  <si>
    <t>411321414</t>
  </si>
  <si>
    <t>Stropy deskové ze ŽB tř. C 25/30</t>
  </si>
  <si>
    <t>577431239</t>
  </si>
  <si>
    <t>"statika 1.NP"  (9,345*3,3+8,2*6,2)*0,2</t>
  </si>
  <si>
    <t>47</t>
  </si>
  <si>
    <t>411351011</t>
  </si>
  <si>
    <t>Zřízení bednění stropů deskových tl do 25 cm bez podpěrné kce</t>
  </si>
  <si>
    <t>-1513686553</t>
  </si>
  <si>
    <t>"statika 1.NP"  (9,0*3,1+8,0*6,0)+(15,5+8,2)*2*0,2</t>
  </si>
  <si>
    <t>48</t>
  </si>
  <si>
    <t>411351012</t>
  </si>
  <si>
    <t>Odstranění bednění stropů deskových tl do 25 cm bez podpěrné kce</t>
  </si>
  <si>
    <t>-75652594</t>
  </si>
  <si>
    <t>49</t>
  </si>
  <si>
    <t>411361821</t>
  </si>
  <si>
    <t>Výztuž stropů betonářskou ocelí 10 505</t>
  </si>
  <si>
    <t>-831540665</t>
  </si>
  <si>
    <t>"statika strop 1.NP"2,4527</t>
  </si>
  <si>
    <t>50</t>
  </si>
  <si>
    <t>413941121</t>
  </si>
  <si>
    <t>Osazování ocelových válcovaných nosníků stropů I, IE, U, UE nebo L do č.12</t>
  </si>
  <si>
    <t>-1170001122</t>
  </si>
  <si>
    <t>"HEA100"(5,1+4,9)*0,0171</t>
  </si>
  <si>
    <t>"krov vaznice HEA100"9,5*0,0171+9,5*0,0171</t>
  </si>
  <si>
    <t>"přístřešek IPE100"2,6*0,0081*7</t>
  </si>
  <si>
    <t>51</t>
  </si>
  <si>
    <t>830015328</t>
  </si>
  <si>
    <t>0,171</t>
  </si>
  <si>
    <t>52</t>
  </si>
  <si>
    <t>13010742</t>
  </si>
  <si>
    <t>ocel profilová IPE 100 jakost 11 375</t>
  </si>
  <si>
    <t>1966172064</t>
  </si>
  <si>
    <t>53</t>
  </si>
  <si>
    <t>413941123</t>
  </si>
  <si>
    <t>Osazování ocelových válcovaných nosníků stropů I, IE, U, UE nebo L do č. 22</t>
  </si>
  <si>
    <t>-588284149</t>
  </si>
  <si>
    <t>"HEB140" 15,5*0,0337</t>
  </si>
  <si>
    <t>"přístřešek HEB160"7,6*0,0426</t>
  </si>
  <si>
    <t>"vrcholová vaznice T200" 6,2*0,064</t>
  </si>
  <si>
    <t>54</t>
  </si>
  <si>
    <t>13010974</t>
  </si>
  <si>
    <t>ocel profilová HE-B 140 jakost 11 375</t>
  </si>
  <si>
    <t>1536665955</t>
  </si>
  <si>
    <t>55</t>
  </si>
  <si>
    <t>13010976</t>
  </si>
  <si>
    <t>ocel profilová HE-B 160 jakost 11 375</t>
  </si>
  <si>
    <t>2016144147</t>
  </si>
  <si>
    <t>56</t>
  </si>
  <si>
    <t>13010625R</t>
  </si>
  <si>
    <t>ocel profilová T 200 jakost 11 375</t>
  </si>
  <si>
    <t>-189268778</t>
  </si>
  <si>
    <t>57</t>
  </si>
  <si>
    <t>413941126R</t>
  </si>
  <si>
    <t>-453582370</t>
  </si>
  <si>
    <t>58</t>
  </si>
  <si>
    <t>451577777</t>
  </si>
  <si>
    <t>Podklad nebo lože pod dlažbu vodorovný nebo do sklonu 1:5 z kameniva těženého tl do 100 mm</t>
  </si>
  <si>
    <t>-1480115971</t>
  </si>
  <si>
    <t>"P05+P06"(14,1+2,8)*2</t>
  </si>
  <si>
    <t>59</t>
  </si>
  <si>
    <t>451579777</t>
  </si>
  <si>
    <t>Příplatek ZKD 10 mm tl nad 100 mm u podkladu nebo lože pod dlažbu z kameniva těženého</t>
  </si>
  <si>
    <t>419035414</t>
  </si>
  <si>
    <t>"P05" 14,1</t>
  </si>
  <si>
    <t>Komunikace pozemní</t>
  </si>
  <si>
    <t>60</t>
  </si>
  <si>
    <t>596411111</t>
  </si>
  <si>
    <t>Kladení dlažby z vegetačních tvárnic komunikací pro pěší tl 80 mm pl do 50 m2 do štěrkové drtě</t>
  </si>
  <si>
    <t>-308626814</t>
  </si>
  <si>
    <t>"P06"2,8</t>
  </si>
  <si>
    <t>61</t>
  </si>
  <si>
    <t>59246016</t>
  </si>
  <si>
    <t>dlažba plošná betonová vegetační 600x400x80mm</t>
  </si>
  <si>
    <t>-579838264</t>
  </si>
  <si>
    <t>Úpravy povrchů, podlahy a osazování výplní</t>
  </si>
  <si>
    <t>62</t>
  </si>
  <si>
    <t>611321121</t>
  </si>
  <si>
    <t>Vápenocementová omítka hladká jednovrstvá vnitřních stropů rovných nanášená ručně</t>
  </si>
  <si>
    <t>-543447569</t>
  </si>
  <si>
    <t>"1.NP" 7,5*2+9,8</t>
  </si>
  <si>
    <t>63</t>
  </si>
  <si>
    <t>612321121</t>
  </si>
  <si>
    <t>Vápenocementová omítka hladká jednovrstvá vnitřních stěn nanášená ručně</t>
  </si>
  <si>
    <t>-1868088588</t>
  </si>
  <si>
    <t>64</t>
  </si>
  <si>
    <t>612631001</t>
  </si>
  <si>
    <t>Spárování spárovací maltou vnitřních pohledových ploch stěn z cihel</t>
  </si>
  <si>
    <t>-208760491</t>
  </si>
  <si>
    <t>"0.14 S12"29,45</t>
  </si>
  <si>
    <t>"01"52,7</t>
  </si>
  <si>
    <t>"S20 1.NP" 9,3*2,85-4,395*2,5+1*2,85</t>
  </si>
  <si>
    <t>"2.NP"9,2*3,3</t>
  </si>
  <si>
    <t>65</t>
  </si>
  <si>
    <t>622631001</t>
  </si>
  <si>
    <t>Spárování spárovací maltou vnějších pohledových ploch stěn z cihel</t>
  </si>
  <si>
    <t>-468716188</t>
  </si>
  <si>
    <t>"014 S12"29,45</t>
  </si>
  <si>
    <t>66</t>
  </si>
  <si>
    <t>R</t>
  </si>
  <si>
    <t>630A2003</t>
  </si>
  <si>
    <t>Mazanina tl přes 50 do 80 mm z betonu prostého tř. C 20/25</t>
  </si>
  <si>
    <t>-1917207523</t>
  </si>
  <si>
    <t>"1.NP P01+P02"22,3*0,058+29*0,053</t>
  </si>
  <si>
    <t>67</t>
  </si>
  <si>
    <t>631311114</t>
  </si>
  <si>
    <t>Podkladní beton tl do 80 mm z betonu prostého bez zvýšených nároků na prostředí tř. C 16/20</t>
  </si>
  <si>
    <t>1237253174</t>
  </si>
  <si>
    <t>(8,5*1,7+8,5*4,5+1,3*4+1,5*4+1,2*4+1,3*2,3+1,5*2,3+1,2*2,3+0,35*15,5)*0,07</t>
  </si>
  <si>
    <t>68</t>
  </si>
  <si>
    <t>631311115</t>
  </si>
  <si>
    <t>Mazanina tl do 80 mm z betonu prostého bez zvýšených nároků na prostředí tř. C 20/25, pro systém podlahového topení (dilatovat po 40 m2), dilatovat i od všech svislých konstrukcí</t>
  </si>
  <si>
    <t>-391564397</t>
  </si>
  <si>
    <t>"P03 " 59,2*0,053</t>
  </si>
  <si>
    <t>69</t>
  </si>
  <si>
    <t>631319171</t>
  </si>
  <si>
    <t>Příplatek k mazanině tl do 80 mm za stržení povrchu spodní vrstvy před vložením výztuže</t>
  </si>
  <si>
    <t>1843219972</t>
  </si>
  <si>
    <t>2,83+3,138</t>
  </si>
  <si>
    <t>70</t>
  </si>
  <si>
    <t>631362021</t>
  </si>
  <si>
    <t>Výztuž mazanin svařovanými sítěmi Kari</t>
  </si>
  <si>
    <t>432781550</t>
  </si>
  <si>
    <t>"P01+P02" (22,3+29)*0,0045</t>
  </si>
  <si>
    <t>"P03" 59,2*0,0045</t>
  </si>
  <si>
    <t>71</t>
  </si>
  <si>
    <t>632451034</t>
  </si>
  <si>
    <t>Vyrovnávací potěr tl do 50 mm z MC 15 provedený v ploše</t>
  </si>
  <si>
    <t>420365029</t>
  </si>
  <si>
    <t>"podkroví P21" 46,1*0,05</t>
  </si>
  <si>
    <t>72</t>
  </si>
  <si>
    <t>632481213</t>
  </si>
  <si>
    <t>Separační vrstva z PE fólie</t>
  </si>
  <si>
    <t>-582108405</t>
  </si>
  <si>
    <t>"P01+P02+P03+P21" 22,3+29+59,2+46,1</t>
  </si>
  <si>
    <t>73</t>
  </si>
  <si>
    <t>632481215</t>
  </si>
  <si>
    <t>Separační vrstva z geotextilie</t>
  </si>
  <si>
    <t>1755280179</t>
  </si>
  <si>
    <t>74</t>
  </si>
  <si>
    <t>636211131</t>
  </si>
  <si>
    <t>Dlažba z cihel pálených dl 290 mm do štěrku naplocho - pruhotně použité cihly, zásyp kamenným prachem</t>
  </si>
  <si>
    <t>-1960840671</t>
  </si>
  <si>
    <t>75</t>
  </si>
  <si>
    <t>637121112</t>
  </si>
  <si>
    <t>Okapový chodník z kačírku tl 150 mm s udusáním</t>
  </si>
  <si>
    <t>992930978</t>
  </si>
  <si>
    <t>"za opěrkou"4,4*3,1</t>
  </si>
  <si>
    <t>"jih"(0,9+3,8)*0,24</t>
  </si>
  <si>
    <t>Ostatní konstrukce a práce-bourání</t>
  </si>
  <si>
    <t>76</t>
  </si>
  <si>
    <t>941211111</t>
  </si>
  <si>
    <t>Montáž lešení řadového rámového lehkého zatížení do 200 kg/m2 š do 0,9 m v do 10 m</t>
  </si>
  <si>
    <t>-12126918</t>
  </si>
  <si>
    <t>(15,7+1+8,8+2*1+9,55+1)*(8,5-1,9)</t>
  </si>
  <si>
    <t>(6,2+1+8,8+1*2)*(3,5-1,9)</t>
  </si>
  <si>
    <t>"přístavba" 7,1*(3-1,9)</t>
  </si>
  <si>
    <t>77</t>
  </si>
  <si>
    <t>941211211</t>
  </si>
  <si>
    <t>Příplatek k lešení řadovému rámovému lehkému š 0,9 m v do 25 m za první a ZKD den použití</t>
  </si>
  <si>
    <t>1669906415</t>
  </si>
  <si>
    <t>287,74*30</t>
  </si>
  <si>
    <t>78</t>
  </si>
  <si>
    <t>941311811</t>
  </si>
  <si>
    <t>Demontáž lešení řadového modulového lehkého zatížení do 200 kg/m2 š do 0,9 m v do 10 m</t>
  </si>
  <si>
    <t>2053750708</t>
  </si>
  <si>
    <t>79</t>
  </si>
  <si>
    <t>949101111</t>
  </si>
  <si>
    <t>Lešení pomocné pro objekty pozemních staveb s lešeňovou podlahou v do 1,9 m zatížení do 150 kg/m2</t>
  </si>
  <si>
    <t>-918263284</t>
  </si>
  <si>
    <t>80</t>
  </si>
  <si>
    <t>952901111</t>
  </si>
  <si>
    <t>Vyčištění budov bytové a občanské výstavby při výšce podlaží do 4 m</t>
  </si>
  <si>
    <t>-835867925</t>
  </si>
  <si>
    <t>156+140</t>
  </si>
  <si>
    <t>81</t>
  </si>
  <si>
    <t>95332120A</t>
  </si>
  <si>
    <t>Protipožární ucpávky</t>
  </si>
  <si>
    <t>soubor</t>
  </si>
  <si>
    <t>603336605</t>
  </si>
  <si>
    <t>82</t>
  </si>
  <si>
    <t>953945145R</t>
  </si>
  <si>
    <t>Kotvy mechanické M 16 dl 350 mm pro střední zatížení do betonu, ŽB nebo kamene s vyvrtáním otvoru</t>
  </si>
  <si>
    <t>kus</t>
  </si>
  <si>
    <t>-1043148807</t>
  </si>
  <si>
    <t>"spárování " (130,878+38,759)*6</t>
  </si>
  <si>
    <t>83</t>
  </si>
  <si>
    <t>953999901</t>
  </si>
  <si>
    <t>Stavební přípomoce profesím</t>
  </si>
  <si>
    <t>-1091561761</t>
  </si>
  <si>
    <t>99</t>
  </si>
  <si>
    <t>Přesun hmot</t>
  </si>
  <si>
    <t>84</t>
  </si>
  <si>
    <t>998011002</t>
  </si>
  <si>
    <t>Přesun hmot pro budovy zděné v do 12 m</t>
  </si>
  <si>
    <t>-481381897</t>
  </si>
  <si>
    <t>PSV</t>
  </si>
  <si>
    <t>Práce a dodávky PSV</t>
  </si>
  <si>
    <t>711</t>
  </si>
  <si>
    <t>Izolace proti vodě, vlhkosti a plynům</t>
  </si>
  <si>
    <t>85</t>
  </si>
  <si>
    <t>711112001</t>
  </si>
  <si>
    <t>Provedení izolace proti zemní vlhkosti svislé za studena nátěrem penetračním</t>
  </si>
  <si>
    <t>-108143904</t>
  </si>
  <si>
    <t>"S07"1,7*3,5</t>
  </si>
  <si>
    <t>86</t>
  </si>
  <si>
    <t>11163150</t>
  </si>
  <si>
    <t>lak penetrační asfaltový</t>
  </si>
  <si>
    <t>-765819632</t>
  </si>
  <si>
    <t>5,95*0,00034 'Přepočtené koeficientem množství</t>
  </si>
  <si>
    <t>87</t>
  </si>
  <si>
    <t>711142559</t>
  </si>
  <si>
    <t>Provedení izolace proti zemní vlhkosti pásy přitavením svislé NAIP</t>
  </si>
  <si>
    <t>-246386434</t>
  </si>
  <si>
    <t>"S09 za opěrkou popelnice" 4,4*2,1</t>
  </si>
  <si>
    <t>88</t>
  </si>
  <si>
    <t>62853004</t>
  </si>
  <si>
    <t>pás asfaltový natavitelný modifikovaný SBS tl 4,0mm s vložkou ze skleněné tkaniny a spalitelnou PE fólií nebo jemnozrnným minerálním posypem na horním povrchu</t>
  </si>
  <si>
    <t>-329920154</t>
  </si>
  <si>
    <t>9,24*1,221 'Přepočtené koeficientem množství</t>
  </si>
  <si>
    <t>89</t>
  </si>
  <si>
    <t>711471051</t>
  </si>
  <si>
    <t>Provedení vodorovné izolace proti tlakové vodě termoplasty lepenou fólií PVC</t>
  </si>
  <si>
    <t>-1067178720</t>
  </si>
  <si>
    <t>8,6*15,7+(8,6+15,7)*2*0,3</t>
  </si>
  <si>
    <t>90</t>
  </si>
  <si>
    <t>28322032</t>
  </si>
  <si>
    <t>fólie hydroizolační pro spodní stavbu mPVC tl 1,5mm se signální vrstvou</t>
  </si>
  <si>
    <t>-446319403</t>
  </si>
  <si>
    <t>149,6*1,02 'Přepočtené koeficientem množství</t>
  </si>
  <si>
    <t>91</t>
  </si>
  <si>
    <t>711472051</t>
  </si>
  <si>
    <t>Provedení svislé izolace proti tlakové vodě termoplasty volně položenou fólií PVC</t>
  </si>
  <si>
    <t>-628471934</t>
  </si>
  <si>
    <t>"S01+S14"(2,8+8,3)*3,4</t>
  </si>
  <si>
    <t>"S03"6,1*3,4</t>
  </si>
  <si>
    <t>"S06"6</t>
  </si>
  <si>
    <t>"S07"7,8*3,5+2,7*3,5/2</t>
  </si>
  <si>
    <t>"SO2-detail-SZ+SV+JZ+JV" (0,7+0,4)*4,4+16,2+3,2+8,85</t>
  </si>
  <si>
    <t>92</t>
  </si>
  <si>
    <t>-2110633556</t>
  </si>
  <si>
    <t>129,595*1,02 'Přepočtené koeficientem množství</t>
  </si>
  <si>
    <t>93</t>
  </si>
  <si>
    <t>-325766519</t>
  </si>
  <si>
    <t>"S03" 9*0,9+12,5"m2"+15,9*0,9+9*3,2+15,9*0,9</t>
  </si>
  <si>
    <t>94</t>
  </si>
  <si>
    <t>28322003</t>
  </si>
  <si>
    <t>fólie hydroizolační pro spodní stavbu mPVC tl 1,0mm</t>
  </si>
  <si>
    <t>971697044</t>
  </si>
  <si>
    <t>78,02*1,05 'Přepočtené koeficientem množství</t>
  </si>
  <si>
    <t>95</t>
  </si>
  <si>
    <t>711491171</t>
  </si>
  <si>
    <t>Provedení izolace proti tlakové vodě vodorovné z textilií vrstva podkladní</t>
  </si>
  <si>
    <t>964406927</t>
  </si>
  <si>
    <t>96</t>
  </si>
  <si>
    <t>69311082</t>
  </si>
  <si>
    <t>geotextilie netkaná separační, ochranná, filtrační, drenážní PP 500g/m2</t>
  </si>
  <si>
    <t>-1747498083</t>
  </si>
  <si>
    <t>149,6*1,05 'Přepočtené koeficientem množství</t>
  </si>
  <si>
    <t>97</t>
  </si>
  <si>
    <t>711491172</t>
  </si>
  <si>
    <t>Provedení izolace proti tlakové vodě vodorovné z textilií vrstva ochranná</t>
  </si>
  <si>
    <t>-601231412</t>
  </si>
  <si>
    <t>98</t>
  </si>
  <si>
    <t>-597940675</t>
  </si>
  <si>
    <t>147,97*1,05 'Přepočtené koeficientem množství</t>
  </si>
  <si>
    <t>711491176</t>
  </si>
  <si>
    <t>Připevnění doplňků izolace proti vodě ukončovací lištou</t>
  </si>
  <si>
    <t>-973969483</t>
  </si>
  <si>
    <t>"S03" 6,3</t>
  </si>
  <si>
    <t>100</t>
  </si>
  <si>
    <t>28323009</t>
  </si>
  <si>
    <t>lišta ukončovací pro drenážní fólie profilované tl 8mm</t>
  </si>
  <si>
    <t>-313239073</t>
  </si>
  <si>
    <t>101</t>
  </si>
  <si>
    <t>711491271</t>
  </si>
  <si>
    <t>Provedení doplňků izolace proti vodě na ploše svislé z textilií vrstva podkladní</t>
  </si>
  <si>
    <t>491125623</t>
  </si>
  <si>
    <t>"S01+S14"(2,8+8,3)*3,4*1,1</t>
  </si>
  <si>
    <t>102</t>
  </si>
  <si>
    <t>69311068</t>
  </si>
  <si>
    <t>geotextilie separační</t>
  </si>
  <si>
    <t>686692974</t>
  </si>
  <si>
    <t>100,279*1,05 'Přepočtené koeficientem množství</t>
  </si>
  <si>
    <t>103</t>
  </si>
  <si>
    <t>998711202</t>
  </si>
  <si>
    <t>Přesun hmot procentní pro izolace proti vodě, vlhkosti a plynům v objektech v do 12 m</t>
  </si>
  <si>
    <t>%</t>
  </si>
  <si>
    <t>782030703</t>
  </si>
  <si>
    <t>712</t>
  </si>
  <si>
    <t>Povlakové krytiny</t>
  </si>
  <si>
    <t>104</t>
  </si>
  <si>
    <t>712341559</t>
  </si>
  <si>
    <t>Provedení povlakové krytiny střech do 10° pásy NAIP přitavením v plné ploše</t>
  </si>
  <si>
    <t>361327914</t>
  </si>
  <si>
    <t>"R2"6,5*3</t>
  </si>
  <si>
    <t>105</t>
  </si>
  <si>
    <t>62852010</t>
  </si>
  <si>
    <t>pás asfaltový samolepicí modifikovaný SBS tl 2,5mm s vložkou ze skleněné rohože se  spalitelnou fólií nebo jemnozrnným minerálním posypem nebo textilií na horním povrchu</t>
  </si>
  <si>
    <t>-468071344</t>
  </si>
  <si>
    <t>19,5*1,1655 'Přepočtené koeficientem množství</t>
  </si>
  <si>
    <t>106</t>
  </si>
  <si>
    <t>998712202</t>
  </si>
  <si>
    <t>Přesun hmot procentní pro krytiny povlakové v objektech v do 12 m</t>
  </si>
  <si>
    <t>86140421</t>
  </si>
  <si>
    <t>713</t>
  </si>
  <si>
    <t>Izolace tepelné</t>
  </si>
  <si>
    <t>107</t>
  </si>
  <si>
    <t>713121111</t>
  </si>
  <si>
    <t>Montáž izolace tepelné podlah volně kladenými rohožemi, pásy, dílci, deskami 1 vrstva</t>
  </si>
  <si>
    <t>1987749983</t>
  </si>
  <si>
    <t>"P01+P02+P03"22,3+29+59,2</t>
  </si>
  <si>
    <t>"izolace Purenit P.03-detail" (12,8+4,2)*0,08</t>
  </si>
  <si>
    <t>108</t>
  </si>
  <si>
    <t>28375032</t>
  </si>
  <si>
    <t>deska EPS 150 do plochých střech a podlah λ=0,035 tl 130mm</t>
  </si>
  <si>
    <t>-1289492799</t>
  </si>
  <si>
    <t>51,3*1,02 'Přepočtené koeficientem množství</t>
  </si>
  <si>
    <t>109</t>
  </si>
  <si>
    <t>28375914</t>
  </si>
  <si>
    <t>deska EPS 150 do plochých střech a podlah λ=0,035 tl 100mm</t>
  </si>
  <si>
    <t>-70920717</t>
  </si>
  <si>
    <t>59,2*1,02 'Přepočtené koeficientem množství</t>
  </si>
  <si>
    <t>110</t>
  </si>
  <si>
    <t>28376522R</t>
  </si>
  <si>
    <t>deska izolační PIR s oboustranným textilním rounem 1250x625x10mm</t>
  </si>
  <si>
    <t>-1973238331</t>
  </si>
  <si>
    <t>1,36*1,02 'Přepočtené koeficientem množství</t>
  </si>
  <si>
    <t>111</t>
  </si>
  <si>
    <t>713131143</t>
  </si>
  <si>
    <t>Montáž izolace tepelné stěn a základů lepením celoplošně v kombinaci s mechanickým kotvením rohoží, pásů, dílců, desek - do fasády</t>
  </si>
  <si>
    <t>997426626</t>
  </si>
  <si>
    <t>"S02"</t>
  </si>
  <si>
    <t>"pohled SZ" (4,43*2,97)</t>
  </si>
  <si>
    <t>"pohled SV" 36,2</t>
  </si>
  <si>
    <t>"pohled JZ" 6,7</t>
  </si>
  <si>
    <t>"S04"6*3</t>
  </si>
  <si>
    <t>"S05"14*3</t>
  </si>
  <si>
    <t>"S11"14,9*3</t>
  </si>
  <si>
    <t>112</t>
  </si>
  <si>
    <t>63150851</t>
  </si>
  <si>
    <t>pás tepelně izolační pro všechny druhy nezatížených izolací λ=0,038-0,039 tl 150mm</t>
  </si>
  <si>
    <t>-809255946</t>
  </si>
  <si>
    <t>113</t>
  </si>
  <si>
    <t>28376459</t>
  </si>
  <si>
    <t>deska z polystyrénu XPS, hrana polodrážková a hladký povrch 500kPa tl 150mm</t>
  </si>
  <si>
    <t>-1301771388</t>
  </si>
  <si>
    <t>114</t>
  </si>
  <si>
    <t>63150852</t>
  </si>
  <si>
    <t>pás tepelně izolační pro všechny druhy nezatížených izolací λ=0,038-0,039 tl 160mm</t>
  </si>
  <si>
    <t>-1110368614</t>
  </si>
  <si>
    <t>"S04"6</t>
  </si>
  <si>
    <t>"S05"14*2</t>
  </si>
  <si>
    <t>"S11"14,9</t>
  </si>
  <si>
    <t>48,9*1,02 'Přepočtené koeficientem množství</t>
  </si>
  <si>
    <t>115</t>
  </si>
  <si>
    <t>63150791</t>
  </si>
  <si>
    <t>pás tepelně izolační pro všechny druhy nezatížených izolací λ=0,038-0,039 tl 200mm</t>
  </si>
  <si>
    <t>1361613913</t>
  </si>
  <si>
    <t>20,9*1,02 'Přepočtené koeficientem množství</t>
  </si>
  <si>
    <t>116</t>
  </si>
  <si>
    <t>63150849</t>
  </si>
  <si>
    <t>pás tepelně izolační pro všechny druhy nezatížených izolací  λ=0,038-0,039 tl 100mm</t>
  </si>
  <si>
    <t>542856062</t>
  </si>
  <si>
    <t>"S05"14</t>
  </si>
  <si>
    <t>34,9*1,02 'Přepočtené koeficientem množství</t>
  </si>
  <si>
    <t>117</t>
  </si>
  <si>
    <t>713151111</t>
  </si>
  <si>
    <t>Montáž izolace tepelné střech šikmých kladené volně mezi krokve rohoží, pásů, desek</t>
  </si>
  <si>
    <t>-503415500</t>
  </si>
  <si>
    <t>(6,5+6,5)*15,5</t>
  </si>
  <si>
    <t>118</t>
  </si>
  <si>
    <t>63152108</t>
  </si>
  <si>
    <t>pás tepelně izolační univerzální λ=0,033-0,035 tl 200mm</t>
  </si>
  <si>
    <t>-2124661203</t>
  </si>
  <si>
    <t>201,5*1,05 'Přepočtené koeficientem množství</t>
  </si>
  <si>
    <t>119</t>
  </si>
  <si>
    <t>713291222</t>
  </si>
  <si>
    <t>Montáž izolace tepelné parotěsné zábrany stěn a sloupů fólií</t>
  </si>
  <si>
    <t>1403174586</t>
  </si>
  <si>
    <t>120</t>
  </si>
  <si>
    <t>63150819</t>
  </si>
  <si>
    <t xml:space="preserve">fólie kontaktní difuzně propustná </t>
  </si>
  <si>
    <t>1745179929</t>
  </si>
  <si>
    <t>34,9*1,221 'Přepočtené koeficientem množství</t>
  </si>
  <si>
    <t>121</t>
  </si>
  <si>
    <t>998713202</t>
  </si>
  <si>
    <t>Přesun hmot procentní pro izolace tepelné v objektech v do 12 m</t>
  </si>
  <si>
    <t>-1936266201</t>
  </si>
  <si>
    <t>714</t>
  </si>
  <si>
    <t>Akustická a protiotřesová opatření</t>
  </si>
  <si>
    <t>122</t>
  </si>
  <si>
    <t>714182001</t>
  </si>
  <si>
    <t>Montáž pohltivých izolačních vložek volně rohoží stropů a stěn</t>
  </si>
  <si>
    <t>-2034318842</t>
  </si>
  <si>
    <t>"P21" 46,1</t>
  </si>
  <si>
    <t>123</t>
  </si>
  <si>
    <t>28375671</t>
  </si>
  <si>
    <t>deska pro kročejový útlum tl 20mm</t>
  </si>
  <si>
    <t>1863162865</t>
  </si>
  <si>
    <t>46,1*1,02 'Přepočtené koeficientem množství</t>
  </si>
  <si>
    <t>124</t>
  </si>
  <si>
    <t>714186034</t>
  </si>
  <si>
    <t>Montáž pohltivých desek zakrytí desek sklotkaninou (fólií, pletivem)</t>
  </si>
  <si>
    <t>1631445323</t>
  </si>
  <si>
    <t>125</t>
  </si>
  <si>
    <t>28323020</t>
  </si>
  <si>
    <t>fólie separační</t>
  </si>
  <si>
    <t>-1514121302</t>
  </si>
  <si>
    <t>126</t>
  </si>
  <si>
    <t>998714202</t>
  </si>
  <si>
    <t>Přesun hmot procentní pro akustická a protiotřesová opatření v objektech v do 12 m</t>
  </si>
  <si>
    <t>-1552619952</t>
  </si>
  <si>
    <t>725</t>
  </si>
  <si>
    <t>Zdravotechnika - zařizovací předměty</t>
  </si>
  <si>
    <t>127</t>
  </si>
  <si>
    <t>725291511R</t>
  </si>
  <si>
    <t>OV15 Doplňky zařízení koupelen a záchodů plastové dávkovač tekutého mýdla 0,8-1,2 l, nerez</t>
  </si>
  <si>
    <t>847653681</t>
  </si>
  <si>
    <t>128</t>
  </si>
  <si>
    <t>725291512R</t>
  </si>
  <si>
    <t>OV16 Doplňky zařízení koupelen a záchodů plastové dávkovač tekutého mýdla, nerez</t>
  </si>
  <si>
    <t>1767475122</t>
  </si>
  <si>
    <t>129</t>
  </si>
  <si>
    <t>725291621</t>
  </si>
  <si>
    <t>OV08 Doplňky zařízení koupelen a záchodů nerezové zásobník toaletních papírů</t>
  </si>
  <si>
    <t>1884458768</t>
  </si>
  <si>
    <t>130</t>
  </si>
  <si>
    <t>725291631</t>
  </si>
  <si>
    <t>OV09  Doplňky zařízení koupelen a záchodů nerezové zásobník papírových ručníků</t>
  </si>
  <si>
    <t>252694957</t>
  </si>
  <si>
    <t>131</t>
  </si>
  <si>
    <t>725900900R</t>
  </si>
  <si>
    <t xml:space="preserve">OV10 Elektrický sušák na ruce </t>
  </si>
  <si>
    <t>-23368294</t>
  </si>
  <si>
    <t>132</t>
  </si>
  <si>
    <t>725900901R</t>
  </si>
  <si>
    <t>OV11 Bezdotykový odpadkový koš, nerez</t>
  </si>
  <si>
    <t>123054362</t>
  </si>
  <si>
    <t>133</t>
  </si>
  <si>
    <t>725900902R</t>
  </si>
  <si>
    <t>OV12 Nerezový koš na tříděný odpad 3 x 18 l</t>
  </si>
  <si>
    <t>-586965131</t>
  </si>
  <si>
    <t>134</t>
  </si>
  <si>
    <t>998725202</t>
  </si>
  <si>
    <t>Přesun hmot procentní pro zařizovací předměty v objektech v do 12 m</t>
  </si>
  <si>
    <t>-413940193</t>
  </si>
  <si>
    <t>762</t>
  </si>
  <si>
    <t>Konstrukce tesařské</t>
  </si>
  <si>
    <t>135</t>
  </si>
  <si>
    <t>762081150</t>
  </si>
  <si>
    <t>Hoblování hraněného řeziva ve staveništní dílně</t>
  </si>
  <si>
    <t>-1303213154</t>
  </si>
  <si>
    <t>0,216+0,437+8,093+0,423</t>
  </si>
  <si>
    <t>136</t>
  </si>
  <si>
    <t>762082540</t>
  </si>
  <si>
    <t>Provedení tesařského profilování zhlaví trámu jednoduchý vnitřní jeden a půloblouk pl. přes 320 cm2</t>
  </si>
  <si>
    <t>-138285914</t>
  </si>
  <si>
    <t>137</t>
  </si>
  <si>
    <t>762083121</t>
  </si>
  <si>
    <t>Impregnace řeziva proti dřevokaznému hmyzu, houbám a plísním máčením třída ohrožení 1 a 2</t>
  </si>
  <si>
    <t>-2119718785</t>
  </si>
  <si>
    <t>0,216+0,437+8,093+3,863+0,423</t>
  </si>
  <si>
    <t>138</t>
  </si>
  <si>
    <t>762086113A</t>
  </si>
  <si>
    <t>Další tesařské konstrukce</t>
  </si>
  <si>
    <t>-2112812779</t>
  </si>
  <si>
    <t>139</t>
  </si>
  <si>
    <t>762332131</t>
  </si>
  <si>
    <t>Montáž vázaných kcí krovů pravidelných z hraněného řeziva průřezové plochy do 120 cm2</t>
  </si>
  <si>
    <t>-1283858871</t>
  </si>
  <si>
    <t>"krov sloupky a vzpěry 100/100"(3,5*2+1,7+1,3+1,8+0,7)</t>
  </si>
  <si>
    <t>(2,8+3,3+2,5+0,5)</t>
  </si>
  <si>
    <t>140</t>
  </si>
  <si>
    <t>60512127</t>
  </si>
  <si>
    <t>hranol stavební řezivo průřezu do 120cm2 přes dl 8m</t>
  </si>
  <si>
    <t>-251939992</t>
  </si>
  <si>
    <t>"krov sloupky a vzpěry 100/100"(3,5*2+1,7+1,3+1,8+0,7)*0,1*0,1</t>
  </si>
  <si>
    <t>(2,8+3,3+2,5+0,5)*0,1*0,1</t>
  </si>
  <si>
    <t>141</t>
  </si>
  <si>
    <t>762332133</t>
  </si>
  <si>
    <t>Montáž vázaných kcí krovů pravidelných z hraněného řeziva průřezové plochy do 288 cm2</t>
  </si>
  <si>
    <t>-1165947202</t>
  </si>
  <si>
    <t>"pozednice 160/160" 15,5</t>
  </si>
  <si>
    <t>142</t>
  </si>
  <si>
    <t>60512135</t>
  </si>
  <si>
    <t>hranol stavební řezivo průřezu do 288cm2 do dl 6m</t>
  </si>
  <si>
    <t>-1488692898</t>
  </si>
  <si>
    <t>"pozednice 160/160"15,5*(0,16*0,16)</t>
  </si>
  <si>
    <t>0,397*1,1 'Přepočtené koeficientem množství</t>
  </si>
  <si>
    <t>143</t>
  </si>
  <si>
    <t>762332134</t>
  </si>
  <si>
    <t>Montáž vázaných kcí krovů pravidelných z hraněného řeziva průřezové plochy do 450 cm2</t>
  </si>
  <si>
    <t>1185036353</t>
  </si>
  <si>
    <t>"Krokev 260/140" (6+6,22)*16</t>
  </si>
  <si>
    <t>"řez C-krov 100/400" 6</t>
  </si>
  <si>
    <t>144</t>
  </si>
  <si>
    <t>60512141</t>
  </si>
  <si>
    <t>hranol stavební řezivo průřezu do 450cm2 dl 6-8m</t>
  </si>
  <si>
    <t>2024220633</t>
  </si>
  <si>
    <t>"řez C-krov 100/400" 6*0,1*0,4</t>
  </si>
  <si>
    <t>0,24*1,1 'Přepočtené koeficientem množství</t>
  </si>
  <si>
    <t>145</t>
  </si>
  <si>
    <t>61223272</t>
  </si>
  <si>
    <t>hranol konstrukční KVH lepený průřezu 140-260mm pohledový</t>
  </si>
  <si>
    <t>1848239751</t>
  </si>
  <si>
    <t>"Krokev 260/140" (6+6,22)*16*0,26*0,14</t>
  </si>
  <si>
    <t>146</t>
  </si>
  <si>
    <t>762341026</t>
  </si>
  <si>
    <t>Bednění střech rovných z desek OSB tl 22 mm na pero a drážku šroubovaných na krokve</t>
  </si>
  <si>
    <t>-1115578840</t>
  </si>
  <si>
    <t>147</t>
  </si>
  <si>
    <t>762341650</t>
  </si>
  <si>
    <t>Montáž bednění říms z hoblovaných prken 200x40mm</t>
  </si>
  <si>
    <t>801701556</t>
  </si>
  <si>
    <t>16,8*0,2*2</t>
  </si>
  <si>
    <t>148</t>
  </si>
  <si>
    <t>60511064</t>
  </si>
  <si>
    <t>řezivo jehličnaté omítané</t>
  </si>
  <si>
    <t>-1447235784</t>
  </si>
  <si>
    <t>6,72*0,04</t>
  </si>
  <si>
    <t>149</t>
  </si>
  <si>
    <t>762342214</t>
  </si>
  <si>
    <t>Montáž laťování na střechách jednoduchých sklonu do 60° osové vzdálenosti do 360 mm 2x</t>
  </si>
  <si>
    <t>-745907227</t>
  </si>
  <si>
    <t>(6,5+6,5)*15,5*2</t>
  </si>
  <si>
    <t>150</t>
  </si>
  <si>
    <t>60514101</t>
  </si>
  <si>
    <t>řezivo jehličnaté lať 10-25cm2</t>
  </si>
  <si>
    <t>-1891483489</t>
  </si>
  <si>
    <t>"latě"15,5*(26+25)*(0,04*0,06)</t>
  </si>
  <si>
    <t>"kontralatě" 6,5*(63*2)*(0,04*0,06)</t>
  </si>
  <si>
    <t>151</t>
  </si>
  <si>
    <t>762395000</t>
  </si>
  <si>
    <t>Spojovací prostředky krovů, bednění, laťování, nadstřešních konstrukcí</t>
  </si>
  <si>
    <t>-377431928</t>
  </si>
  <si>
    <t>0,216+0,437+0,264+7,117+0,269+3,863+0,429</t>
  </si>
  <si>
    <t>152</t>
  </si>
  <si>
    <t>762431016</t>
  </si>
  <si>
    <t>Obložení stěn z desek OSB tl 22 mm na sraz přibíjených</t>
  </si>
  <si>
    <t>-1341112945</t>
  </si>
  <si>
    <t>153</t>
  </si>
  <si>
    <t>762841220</t>
  </si>
  <si>
    <t>Montáž podbíjení stropů a střech rovných z hoblovaných prken na sraz</t>
  </si>
  <si>
    <t>125865847</t>
  </si>
  <si>
    <t>"R02" 6,5*3</t>
  </si>
  <si>
    <t>154</t>
  </si>
  <si>
    <t>60516100</t>
  </si>
  <si>
    <t>řezivo smrkové sušené tl 25mm</t>
  </si>
  <si>
    <t>-461195793</t>
  </si>
  <si>
    <t>19,5*0,022</t>
  </si>
  <si>
    <t>155</t>
  </si>
  <si>
    <t>762895000</t>
  </si>
  <si>
    <t>Spojovací prostředky pro montáž záklopu, stropnice a podbíjení</t>
  </si>
  <si>
    <t>-1621669137</t>
  </si>
  <si>
    <t>156</t>
  </si>
  <si>
    <t>998762202</t>
  </si>
  <si>
    <t>Přesun hmot procentní pro kce tesařské v objektech v do 12 m</t>
  </si>
  <si>
    <t>-43432845</t>
  </si>
  <si>
    <t>763</t>
  </si>
  <si>
    <t>Konstrukce suché výstavby</t>
  </si>
  <si>
    <t>157</t>
  </si>
  <si>
    <t>763111741</t>
  </si>
  <si>
    <t>Montáž parotěsné zábrany do SDK příčky</t>
  </si>
  <si>
    <t>-968313930</t>
  </si>
  <si>
    <t>158</t>
  </si>
  <si>
    <t>28329274</t>
  </si>
  <si>
    <t>fólie PE vyztužená pro parotěsnou vrstvu (reakce na oheň - třída E) 110g/m2</t>
  </si>
  <si>
    <t>-479282828</t>
  </si>
  <si>
    <t>34,9*1,1235 'Přepočtené koeficientem množství</t>
  </si>
  <si>
    <t>159</t>
  </si>
  <si>
    <t>763121411</t>
  </si>
  <si>
    <t>SDK stěna předsazená tl 62,5 mm profil CW+UW 50 deska 1xA 12,5 bez izolace EI 15</t>
  </si>
  <si>
    <t>-571775569</t>
  </si>
  <si>
    <t>"S26"11,8"m2"</t>
  </si>
  <si>
    <t>160</t>
  </si>
  <si>
    <t>763121448</t>
  </si>
  <si>
    <t>SDK stěna předsazená tl 65 mm profil CW+UW 50 deska 1x akustická 12,5 s izolací EI 30 Rw do 22 dB, kce z latí</t>
  </si>
  <si>
    <t>-228179357</t>
  </si>
  <si>
    <t>161</t>
  </si>
  <si>
    <t>763121473</t>
  </si>
  <si>
    <t>SDK stěna předsazená tl 105 mm profil CW+UW 75 desky 2xDFH2 15 bez izolace</t>
  </si>
  <si>
    <t>428652106</t>
  </si>
  <si>
    <t>"S1"(1,855*2,8)</t>
  </si>
  <si>
    <t>"S14" (2,67+0,9+1,95)*2,8</t>
  </si>
  <si>
    <t>"S27"1,03*2,85*2</t>
  </si>
  <si>
    <t>162</t>
  </si>
  <si>
    <t>763121714</t>
  </si>
  <si>
    <t>SDK stěna předsazená základní penetrační nátěr</t>
  </si>
  <si>
    <t>6333970</t>
  </si>
  <si>
    <t>31,8+14,9+26,521</t>
  </si>
  <si>
    <t>163</t>
  </si>
  <si>
    <t>763131411</t>
  </si>
  <si>
    <t>SDK podhled desky 1xA 12,5 bez izolace dvouvrstvá spodní kce profil CD+UD</t>
  </si>
  <si>
    <t>410939948</t>
  </si>
  <si>
    <t>"1.NP"4,395*0,65+8,2+5,5+1,1+1,8+7,3+7,9+4,5</t>
  </si>
  <si>
    <t>164</t>
  </si>
  <si>
    <t>763131714</t>
  </si>
  <si>
    <t>SDK podhled základní penetrační nátěr</t>
  </si>
  <si>
    <t>674432925</t>
  </si>
  <si>
    <t>39,157+113,8+73,15</t>
  </si>
  <si>
    <t>165</t>
  </si>
  <si>
    <t>763161511</t>
  </si>
  <si>
    <t>SDK podkroví deska 1xA 12,5 TI 40 mm 15 kg/m3 REI 15 DP3 dvouvrstvá spodní kce profil CD+UD na krokvových nástavcích</t>
  </si>
  <si>
    <t>1746296711</t>
  </si>
  <si>
    <t>(6+6)*6+4,4*9,5</t>
  </si>
  <si>
    <t>166</t>
  </si>
  <si>
    <t>763161511R</t>
  </si>
  <si>
    <t>SDK podkroví deska 1xA 12,5 TI 40 mm 15 kg/m3 REI 15 DP3 dvouvrstvá spodní kce profil CD+UD na krokvových nástavcích, SDK zvukově izolační</t>
  </si>
  <si>
    <t>-1314460239</t>
  </si>
  <si>
    <t>9,5*(1,2+6,5)</t>
  </si>
  <si>
    <t>167</t>
  </si>
  <si>
    <t>763411115</t>
  </si>
  <si>
    <t>Sanitární příčky do mokrého prostředí, kompaktní desky tl 10 mm</t>
  </si>
  <si>
    <t>-1957026071</t>
  </si>
  <si>
    <t>"1.NP" (1,95+1,55)*2</t>
  </si>
  <si>
    <t>168</t>
  </si>
  <si>
    <t>763A1002</t>
  </si>
  <si>
    <t>Dřevěná příhradová konstrukce 100x100</t>
  </si>
  <si>
    <t>-816111874</t>
  </si>
  <si>
    <t>169</t>
  </si>
  <si>
    <t>763A1003</t>
  </si>
  <si>
    <t>Dřevěné profily pro vynesení obkladu 320 a 360mm</t>
  </si>
  <si>
    <t>-407020399</t>
  </si>
  <si>
    <t>170</t>
  </si>
  <si>
    <t>763A1121</t>
  </si>
  <si>
    <t>Obložení stěn palubkami modřínovými tlakově impregnovanými</t>
  </si>
  <si>
    <t>1938566035</t>
  </si>
  <si>
    <t>"S04"6,5</t>
  </si>
  <si>
    <t>"S05"14,5</t>
  </si>
  <si>
    <t>"S11"15,4</t>
  </si>
  <si>
    <t>171</t>
  </si>
  <si>
    <t>763A1151</t>
  </si>
  <si>
    <t>Podkladový rošt pod obložení stěn</t>
  </si>
  <si>
    <t>1538313652</t>
  </si>
  <si>
    <t>172</t>
  </si>
  <si>
    <t>998763402</t>
  </si>
  <si>
    <t>Přesun hmot procentní pro sádrokartonové konstrukce v objektech v do 12 m</t>
  </si>
  <si>
    <t>-1094317077</t>
  </si>
  <si>
    <t>764</t>
  </si>
  <si>
    <t>Konstrukce klempířské</t>
  </si>
  <si>
    <t>173</t>
  </si>
  <si>
    <t>764121401</t>
  </si>
  <si>
    <t>K02 Krytina střechy rovné drážkováním ze svitků z Al plechu rš 500 mm sklonu do 30°</t>
  </si>
  <si>
    <t>-1268641956</t>
  </si>
  <si>
    <t>3,14*7,28</t>
  </si>
  <si>
    <t>174</t>
  </si>
  <si>
    <t>764121405</t>
  </si>
  <si>
    <t>K03 Krytina střechy rovné drážkováním ze svitků z Al plechu rš 500 mm sklonu přes 60°</t>
  </si>
  <si>
    <t>-1145640875</t>
  </si>
  <si>
    <t>16,75*0,9</t>
  </si>
  <si>
    <t>175</t>
  </si>
  <si>
    <t>764221439R</t>
  </si>
  <si>
    <t>Síťka proti hmyzu v nadpraží</t>
  </si>
  <si>
    <t>1423808909</t>
  </si>
  <si>
    <t>16,8*2</t>
  </si>
  <si>
    <t>176</t>
  </si>
  <si>
    <t>764226445</t>
  </si>
  <si>
    <t>K01 Oplechování parapetů rovných celoplošně lepené z Al plechu rš 430 mm</t>
  </si>
  <si>
    <t>1031833857</t>
  </si>
  <si>
    <t>0,5*2</t>
  </si>
  <si>
    <t>177</t>
  </si>
  <si>
    <t>998764202</t>
  </si>
  <si>
    <t>Přesun hmot procentní pro konstrukce klempířské v objektech v do 12 m</t>
  </si>
  <si>
    <t>1608977264</t>
  </si>
  <si>
    <t>765</t>
  </si>
  <si>
    <t>Konstrukce pokrývačské</t>
  </si>
  <si>
    <t>178</t>
  </si>
  <si>
    <t>765162011</t>
  </si>
  <si>
    <t>Mtž krytiny ze šindelů dřevěných jednoduché krytí kónické na laťování Pz hřeby do 35 ks/m2</t>
  </si>
  <si>
    <t>1424615022</t>
  </si>
  <si>
    <t>16,8*0,55*2</t>
  </si>
  <si>
    <t>179</t>
  </si>
  <si>
    <t>60592160</t>
  </si>
  <si>
    <t>šindel štípaný impregnovaný kónický dl 500mm tl cca 20mm</t>
  </si>
  <si>
    <t>-1331103443</t>
  </si>
  <si>
    <t>"hřeben"16,8*7*2</t>
  </si>
  <si>
    <t>180</t>
  </si>
  <si>
    <t>7651640222</t>
  </si>
  <si>
    <t>Krytina došková na laťování tl.350mm</t>
  </si>
  <si>
    <t>2095184209</t>
  </si>
  <si>
    <t>16,8*7,5*2</t>
  </si>
  <si>
    <t>181</t>
  </si>
  <si>
    <t>765191023</t>
  </si>
  <si>
    <t>Montáž pojistné hydroizolační nebo parotěsné kladené ve sklonu přes 20° s lepenými spoji na bednění</t>
  </si>
  <si>
    <t>-554234133</t>
  </si>
  <si>
    <t>16,8*(7,5+7,5)+"přesah"(16,8+7,5*2)*2*0,3</t>
  </si>
  <si>
    <t>182</t>
  </si>
  <si>
    <t>28329036</t>
  </si>
  <si>
    <t>fólie kontaktní difuzně propustná pro doplňkovou hydroizolační vrstvu, třívrstvá mikroporézní PP 150g/m2 s integrovanou samolepící páskou</t>
  </si>
  <si>
    <t>1461681073</t>
  </si>
  <si>
    <t>271,08*1,1 'Přepočtené koeficientem množství</t>
  </si>
  <si>
    <t>183</t>
  </si>
  <si>
    <t>765191091</t>
  </si>
  <si>
    <t>Příplatek k cenám montáže pojistné hydroizolační fólie za sklon přes 30°</t>
  </si>
  <si>
    <t>-265829758</t>
  </si>
  <si>
    <t>184</t>
  </si>
  <si>
    <t>998765202</t>
  </si>
  <si>
    <t>Přesun hmot procentní pro krytiny skládané v objektech v do 12 m</t>
  </si>
  <si>
    <t>53325383</t>
  </si>
  <si>
    <t>766</t>
  </si>
  <si>
    <t>Konstrukce truhlářské</t>
  </si>
  <si>
    <t>185</t>
  </si>
  <si>
    <t>766621010R</t>
  </si>
  <si>
    <t>O01 Exteriérové dveře tepelněizolační 4155 / 2935 mm</t>
  </si>
  <si>
    <t>1146409086</t>
  </si>
  <si>
    <t>186</t>
  </si>
  <si>
    <t>766621020R</t>
  </si>
  <si>
    <t>O02 Exteriérové dveře tepelněizolační 7765 / 2935 mm</t>
  </si>
  <si>
    <t>-175433562</t>
  </si>
  <si>
    <t>187</t>
  </si>
  <si>
    <t>766621030R</t>
  </si>
  <si>
    <t>O03 Okno dřevěné do skrytého rámu 875 / 715 mm</t>
  </si>
  <si>
    <t>-27197321</t>
  </si>
  <si>
    <t>188</t>
  </si>
  <si>
    <t>766621040R</t>
  </si>
  <si>
    <t>O04 Okno dřevěné do skrytého rámu 875 / 715 mm</t>
  </si>
  <si>
    <t>363379769</t>
  </si>
  <si>
    <t>189</t>
  </si>
  <si>
    <t>766621050R</t>
  </si>
  <si>
    <t>O05 Okno dřevěné do skrytého rámu 875 / 1450 mm</t>
  </si>
  <si>
    <t>-2077947119</t>
  </si>
  <si>
    <t>190</t>
  </si>
  <si>
    <t>766621060R</t>
  </si>
  <si>
    <t>O06 Okno dřevěné do skrytého rámu 875 / 1450 mm</t>
  </si>
  <si>
    <t>-1769704328</t>
  </si>
  <si>
    <t>191</t>
  </si>
  <si>
    <t>766621070R</t>
  </si>
  <si>
    <t>O07 Okno dřevěné do skrytého rámu 675 / 1465 mm</t>
  </si>
  <si>
    <t>1658643929</t>
  </si>
  <si>
    <t>192</t>
  </si>
  <si>
    <t>766621080R</t>
  </si>
  <si>
    <t>O08 Okno dřevěné do skrytého rámu 675 / 1465 mm</t>
  </si>
  <si>
    <t>-787388434</t>
  </si>
  <si>
    <t>193</t>
  </si>
  <si>
    <t>766621090R</t>
  </si>
  <si>
    <t>O09 Okno dřevěné pevně zasklené do skrytého rámu 1725 / 2350 mm</t>
  </si>
  <si>
    <t>-1175155124</t>
  </si>
  <si>
    <t>194</t>
  </si>
  <si>
    <t>766621100R</t>
  </si>
  <si>
    <t>O20 Okno dřevěné do skrytého rámu 735 / 1515 mm</t>
  </si>
  <si>
    <t>-1589411838</t>
  </si>
  <si>
    <t>195</t>
  </si>
  <si>
    <t>766621110R</t>
  </si>
  <si>
    <t>O21 Okno dřevěné do skrytého rámu 735 / 1515 mm</t>
  </si>
  <si>
    <t>1020638578</t>
  </si>
  <si>
    <t>196</t>
  </si>
  <si>
    <t>766621725R</t>
  </si>
  <si>
    <t>Síťovina proti hmyzu</t>
  </si>
  <si>
    <t>-1399294955</t>
  </si>
  <si>
    <t>197</t>
  </si>
  <si>
    <t>766640010</t>
  </si>
  <si>
    <t>D01 Dveře jednokřídlé 800/2290 dřevěná zárubeń kování zámek bezpečnostní</t>
  </si>
  <si>
    <t>-1609843058</t>
  </si>
  <si>
    <t>198</t>
  </si>
  <si>
    <t>766640020</t>
  </si>
  <si>
    <t>D02 Dveře jednokřídlé 900/2265 dřevěná zárubeń kování zámek bezpečnostní</t>
  </si>
  <si>
    <t>1164117671</t>
  </si>
  <si>
    <t>199</t>
  </si>
  <si>
    <t>766640030</t>
  </si>
  <si>
    <t>D03 Dveře jednokřídlé 700/2290 dřevěná zárubeń kování zámek bezpečnostní</t>
  </si>
  <si>
    <t>-156144943</t>
  </si>
  <si>
    <t>200</t>
  </si>
  <si>
    <t>766640040</t>
  </si>
  <si>
    <t>D04 Dveře jednokřídlé 900/2290 dřevěná zárubeń kování zámek</t>
  </si>
  <si>
    <t>-27289287</t>
  </si>
  <si>
    <t>201</t>
  </si>
  <si>
    <t>766640050</t>
  </si>
  <si>
    <t>D05 Dveře jednokřídlé 900/2290 dřevěná zárubeń kování zámek</t>
  </si>
  <si>
    <t>1000388972</t>
  </si>
  <si>
    <t>202</t>
  </si>
  <si>
    <t>766640060</t>
  </si>
  <si>
    <t>D06 Dveře jednokřídlé 700/2290 dřevěná zárubeń kování zámek bezpečnostní</t>
  </si>
  <si>
    <t>-1649818106</t>
  </si>
  <si>
    <t>203</t>
  </si>
  <si>
    <t>766640070</t>
  </si>
  <si>
    <t>D07 Dveře jednokřídlé 700/2290 dřevěná zárubeń kování zámek bezpečnostní</t>
  </si>
  <si>
    <t>-2107162454</t>
  </si>
  <si>
    <t>204</t>
  </si>
  <si>
    <t>766640080</t>
  </si>
  <si>
    <t>D08 Dveře jednokřídlé 700/2100 kabinové pro sanitární příčky</t>
  </si>
  <si>
    <t>758298486</t>
  </si>
  <si>
    <t>205</t>
  </si>
  <si>
    <t>766640090</t>
  </si>
  <si>
    <t>D09 Dveře jednokřídlé 700/2100 kabinové pro sanitární příčky</t>
  </si>
  <si>
    <t>-60694215</t>
  </si>
  <si>
    <t>206</t>
  </si>
  <si>
    <t>766640100</t>
  </si>
  <si>
    <t>D10 Dveře jednokřídlé 700/2290 dřevěná zárubeń kování zámek</t>
  </si>
  <si>
    <t>965428559</t>
  </si>
  <si>
    <t>207</t>
  </si>
  <si>
    <t>766640110</t>
  </si>
  <si>
    <t>D11 Dveře jednokřídlé 700/2290 dřevěná zárubeń kování zámek bezpečnostní</t>
  </si>
  <si>
    <t>-1525001020</t>
  </si>
  <si>
    <t>208</t>
  </si>
  <si>
    <t>766640120</t>
  </si>
  <si>
    <t>D12 Dveře jednokřídlé 700/2290 dřevěná zárubeń kování zámek</t>
  </si>
  <si>
    <t>1657747214</t>
  </si>
  <si>
    <t>209</t>
  </si>
  <si>
    <t>766640130</t>
  </si>
  <si>
    <t>D13 Dveře venkovní prosklené jednokřídlé 900/2150 dřevěná zárubeń kování zámek bezpečnostní</t>
  </si>
  <si>
    <t>225226588</t>
  </si>
  <si>
    <t>210</t>
  </si>
  <si>
    <t>766640140</t>
  </si>
  <si>
    <t>D14 Dveře venkovní ocelové dvoukřídlé 1300/2010 ocelová zárubeń kování zámek bezpečnostní</t>
  </si>
  <si>
    <t>-2139817750</t>
  </si>
  <si>
    <t>211</t>
  </si>
  <si>
    <t>766640160</t>
  </si>
  <si>
    <t>D16 Dveře venkovní ocelové jednokřídlé 900/2120 ocelová zárubeń kování zámek bezpečnostní</t>
  </si>
  <si>
    <t>263437553</t>
  </si>
  <si>
    <t>212</t>
  </si>
  <si>
    <t>766640180</t>
  </si>
  <si>
    <t>D18 Dveře bezrámové s pevným bočním panelem 2210/2350 kování</t>
  </si>
  <si>
    <t>837850373</t>
  </si>
  <si>
    <t>213</t>
  </si>
  <si>
    <t>766640200</t>
  </si>
  <si>
    <t>D20 Dveře venkovní prosklené jednokřídlé 1000/2020 dřevěná zárubeń kování zámek bezpečnostní</t>
  </si>
  <si>
    <t>253286341</t>
  </si>
  <si>
    <t>214</t>
  </si>
  <si>
    <t>766640210</t>
  </si>
  <si>
    <t>D21 Dveře jednokřídlé 700/1970 dřevěná zárubeń kování zámek bezpečnostní</t>
  </si>
  <si>
    <t>637579773</t>
  </si>
  <si>
    <t>215</t>
  </si>
  <si>
    <t>766640220</t>
  </si>
  <si>
    <t>D22 Dveře jednokřídlé 700/1970 dřevěná zárubeń kování zámek</t>
  </si>
  <si>
    <t>-578450642</t>
  </si>
  <si>
    <t>216</t>
  </si>
  <si>
    <t>766640230</t>
  </si>
  <si>
    <t>D23 Dveře jednokřídlé 900/1970 dřevěná zárubeń kování zámek bezpečnostní</t>
  </si>
  <si>
    <t>-983379668</t>
  </si>
  <si>
    <t>217</t>
  </si>
  <si>
    <t>766640240</t>
  </si>
  <si>
    <t>D24 Dveře jednokřídlé 900/1970 dřevěná zárubeń kování zámek bezpečnostní</t>
  </si>
  <si>
    <t>-1691134085</t>
  </si>
  <si>
    <t>218</t>
  </si>
  <si>
    <t>998766202</t>
  </si>
  <si>
    <t>Přesun hmot procentní pro konstrukce truhlářské v objektech v do 12 m</t>
  </si>
  <si>
    <t>1980922803</t>
  </si>
  <si>
    <t>767</t>
  </si>
  <si>
    <t>Konstrukce zámečnické</t>
  </si>
  <si>
    <t>219</t>
  </si>
  <si>
    <t>767110010R</t>
  </si>
  <si>
    <t>Z01 Nerezová zarážka</t>
  </si>
  <si>
    <t>-1869700855</t>
  </si>
  <si>
    <t>220</t>
  </si>
  <si>
    <t>767110020R</t>
  </si>
  <si>
    <t>Z02 nerezová konstrukce pro zavěšení stínících vrat T08</t>
  </si>
  <si>
    <t>-1652611431</t>
  </si>
  <si>
    <t>221</t>
  </si>
  <si>
    <t>767110030R</t>
  </si>
  <si>
    <t>Z03 nerezový závěs</t>
  </si>
  <si>
    <t>-479496930</t>
  </si>
  <si>
    <t>222</t>
  </si>
  <si>
    <t>767110040R</t>
  </si>
  <si>
    <t>Z04 plechová poštovní schránka k zazdění</t>
  </si>
  <si>
    <t>280438015</t>
  </si>
  <si>
    <t>223</t>
  </si>
  <si>
    <t>767110050R</t>
  </si>
  <si>
    <t>Z05 ocelové schodiště</t>
  </si>
  <si>
    <t>2145292630</t>
  </si>
  <si>
    <t>224</t>
  </si>
  <si>
    <t>767110070R</t>
  </si>
  <si>
    <t>Z07 Nerezová zarážka</t>
  </si>
  <si>
    <t>-1054165078</t>
  </si>
  <si>
    <t>225</t>
  </si>
  <si>
    <t>767110080R</t>
  </si>
  <si>
    <t>Z08 Atypická ocelová větrací mřížka v místnosti 0.1</t>
  </si>
  <si>
    <t>2069817476</t>
  </si>
  <si>
    <t>226</t>
  </si>
  <si>
    <t>767642800R</t>
  </si>
  <si>
    <t>OV 01 Turniket</t>
  </si>
  <si>
    <t>-267939516</t>
  </si>
  <si>
    <t>227</t>
  </si>
  <si>
    <t>767642802R</t>
  </si>
  <si>
    <t>OV 03 Stojan na kola jednoduchý kotvený do betonového základu, nerez</t>
  </si>
  <si>
    <t>438301096</t>
  </si>
  <si>
    <t>228</t>
  </si>
  <si>
    <t>767642803R</t>
  </si>
  <si>
    <t>OV 04 Držák na kola určený k vertikálnímu uchycení, kotvený docihlëlné zdi, nerez</t>
  </si>
  <si>
    <t>-1261774886</t>
  </si>
  <si>
    <t>229</t>
  </si>
  <si>
    <t>767642804R</t>
  </si>
  <si>
    <t>OV 05 Pítko na vodu s mělkým žlabem, vytesáno do šedého kamene</t>
  </si>
  <si>
    <t>-280543988</t>
  </si>
  <si>
    <t>230</t>
  </si>
  <si>
    <t>998767202</t>
  </si>
  <si>
    <t>Přesun hmot procentní pro zámečnické konstrukce v objektech v do 12 m</t>
  </si>
  <si>
    <t>-1071774294</t>
  </si>
  <si>
    <t>771</t>
  </si>
  <si>
    <t>Podlahy z dlaždic</t>
  </si>
  <si>
    <t>231</t>
  </si>
  <si>
    <t>771121011</t>
  </si>
  <si>
    <t>Nátěr penetrační na podlahu</t>
  </si>
  <si>
    <t>-1681414333</t>
  </si>
  <si>
    <t>"P02+P21" 29+46,1</t>
  </si>
  <si>
    <t>232</t>
  </si>
  <si>
    <t>771574153</t>
  </si>
  <si>
    <t>Montáž podlah keramických velkoformátových lepených rozlivovým lepidlem přes 2 do 4 ks/ m2, vč.soklu</t>
  </si>
  <si>
    <t>-2057419961</t>
  </si>
  <si>
    <t>"P02+P21 " 29+46,1</t>
  </si>
  <si>
    <t>233</t>
  </si>
  <si>
    <t>597613090</t>
  </si>
  <si>
    <t>dlaždice keramické velkoformátová I</t>
  </si>
  <si>
    <t>197705975</t>
  </si>
  <si>
    <t>75,1*1,15 'Přepočtené koeficientem množství</t>
  </si>
  <si>
    <t>234</t>
  </si>
  <si>
    <t>771591112</t>
  </si>
  <si>
    <t>Izolace pod dlažbu nátěrem nebo stěrkou ve dvou vrstvách</t>
  </si>
  <si>
    <t>1195960274</t>
  </si>
  <si>
    <t>"P02+P21 "29+ 46,1</t>
  </si>
  <si>
    <t>"přesah cca 20 cm" (12,01+9,7+4,1+5,3+16,4+12)*0,2+(22,6+10,6+6,9+9,7+15,6)*0,2</t>
  </si>
  <si>
    <t>235</t>
  </si>
  <si>
    <t>771591264</t>
  </si>
  <si>
    <t>Izolace těsnícími pásy mezi podlahou a stěnou</t>
  </si>
  <si>
    <t>1879005191</t>
  </si>
  <si>
    <t>"P02" 12,01+9,7+4,1+5,3+16,4+12</t>
  </si>
  <si>
    <t>"P21" 22,6+10,6+6,9+9,7+15,6</t>
  </si>
  <si>
    <t>236</t>
  </si>
  <si>
    <t>771990111</t>
  </si>
  <si>
    <t>Vyrovnání podkladu samonivelační stěrkou tl 4 mm pevnosti 15 Mpa</t>
  </si>
  <si>
    <t>-1551733642</t>
  </si>
  <si>
    <t>237</t>
  </si>
  <si>
    <t>998771202</t>
  </si>
  <si>
    <t>Přesun hmot procentní pro podlahy z dlaždic v objektech v do 12 m</t>
  </si>
  <si>
    <t>1404737345</t>
  </si>
  <si>
    <t>776</t>
  </si>
  <si>
    <t>Podlahy povlakové</t>
  </si>
  <si>
    <t>238</t>
  </si>
  <si>
    <t>776573111</t>
  </si>
  <si>
    <t>Položení textilních rohoží čistících zón</t>
  </si>
  <si>
    <t>1812577707</t>
  </si>
  <si>
    <t>239</t>
  </si>
  <si>
    <t>697521200A</t>
  </si>
  <si>
    <t>rohož kokosová přírodní</t>
  </si>
  <si>
    <t>-335248171</t>
  </si>
  <si>
    <t>2,28*1,1 'Přepočtené koeficientem množství</t>
  </si>
  <si>
    <t>240</t>
  </si>
  <si>
    <t>776590100</t>
  </si>
  <si>
    <t>Úprava podkladu nášlapných ploch vysátím</t>
  </si>
  <si>
    <t>-1645921613</t>
  </si>
  <si>
    <t>241</t>
  </si>
  <si>
    <t>998776202</t>
  </si>
  <si>
    <t>Přesun hmot procentní pro podlahy povlakové v objektech v do 12 m</t>
  </si>
  <si>
    <t>202640856</t>
  </si>
  <si>
    <t>777</t>
  </si>
  <si>
    <t>Podlahy lité</t>
  </si>
  <si>
    <t>242</t>
  </si>
  <si>
    <t>777111111</t>
  </si>
  <si>
    <t>Vysátí podkladu před provedením lité podlahy</t>
  </si>
  <si>
    <t>-918272624</t>
  </si>
  <si>
    <t>"P01+P03"22,3+59,2</t>
  </si>
  <si>
    <t>243</t>
  </si>
  <si>
    <t>777715001A</t>
  </si>
  <si>
    <t>Podlahy bezespárá litá cementová tl.7mm, vč.uzavíracího nátěru a soklu</t>
  </si>
  <si>
    <t>36105560</t>
  </si>
  <si>
    <t>"P01+P03"81,5</t>
  </si>
  <si>
    <t>244</t>
  </si>
  <si>
    <t>998777202</t>
  </si>
  <si>
    <t>Přesun hmot procentní pro podlahy lité v objektech v do 12 m</t>
  </si>
  <si>
    <t>-1741220589</t>
  </si>
  <si>
    <t>781</t>
  </si>
  <si>
    <t>Dokončovací práce - obklady</t>
  </si>
  <si>
    <t>245</t>
  </si>
  <si>
    <t>781131112</t>
  </si>
  <si>
    <t>Izolace pod obklad nátěrem nebo stěrkou ve dvou vrstvách</t>
  </si>
  <si>
    <t>-1809554375</t>
  </si>
  <si>
    <t>"0.12"6,8</t>
  </si>
  <si>
    <t>"1.3"8,3</t>
  </si>
  <si>
    <t>246</t>
  </si>
  <si>
    <t>781131264</t>
  </si>
  <si>
    <t>Izolace pod obklad těsnícími pásy mezi podlahou a stěnou</t>
  </si>
  <si>
    <t>1046624348</t>
  </si>
  <si>
    <t>"0.12"2,7+0,7</t>
  </si>
  <si>
    <t>"1.3"1,515+0,8+0,9*2</t>
  </si>
  <si>
    <t>247</t>
  </si>
  <si>
    <t>781474154</t>
  </si>
  <si>
    <t>Montáž obkladů vnitřních keramických velkoformátových do 6 ks/m2 lepených flexibilním lepidlem, vč.řezání u parapetu a ukončovacích Al lišt</t>
  </si>
  <si>
    <t>-1546504486</t>
  </si>
  <si>
    <t>248</t>
  </si>
  <si>
    <t>LSS.0022224.URS</t>
  </si>
  <si>
    <t>obkládačka Color, velkoformátová</t>
  </si>
  <si>
    <t>-1905336936</t>
  </si>
  <si>
    <t>51,9*1,15 'Přepočtené koeficientem množství</t>
  </si>
  <si>
    <t>249</t>
  </si>
  <si>
    <t>781479196</t>
  </si>
  <si>
    <t>Příplatek k montáži obkladů vnitřních keramických hladkých za spárování tmelem dvousložkovým</t>
  </si>
  <si>
    <t>-435421954</t>
  </si>
  <si>
    <t>250</t>
  </si>
  <si>
    <t>781495111</t>
  </si>
  <si>
    <t>Penetrace podkladu vnitřních obkladů</t>
  </si>
  <si>
    <t>-2146075632</t>
  </si>
  <si>
    <t>251</t>
  </si>
  <si>
    <t>781674113</t>
  </si>
  <si>
    <t>Montáž obkladů parapetů šířky do 200 mm z dlaždic keramických lepených flexibilním lepidlem, řezané obkladačky</t>
  </si>
  <si>
    <t>-124291503</t>
  </si>
  <si>
    <t>"1.NP"0,67*2+0,87*5</t>
  </si>
  <si>
    <t>"2.NP"0,73*2</t>
  </si>
  <si>
    <t>252</t>
  </si>
  <si>
    <t>948477655</t>
  </si>
  <si>
    <t>7,15*0,2</t>
  </si>
  <si>
    <t>1,43*1,15 'Přepočtené koeficientem množství</t>
  </si>
  <si>
    <t>253</t>
  </si>
  <si>
    <t>781734112</t>
  </si>
  <si>
    <t>Montáž obkladů vnějších z obkladaček cihelných do 85 ks/m2 lepené flexibilním lepidlem</t>
  </si>
  <si>
    <t>-951927063</t>
  </si>
  <si>
    <t>254</t>
  </si>
  <si>
    <t>59521230R</t>
  </si>
  <si>
    <t>pásek obkladový cihlový</t>
  </si>
  <si>
    <t>-1263921524</t>
  </si>
  <si>
    <t>2,146*1,1 'Přepočtené koeficientem množství</t>
  </si>
  <si>
    <t>255</t>
  </si>
  <si>
    <t>998781202</t>
  </si>
  <si>
    <t>Přesun hmot procentní pro obklady keramické v objektech v do 12 m</t>
  </si>
  <si>
    <t>-378266142</t>
  </si>
  <si>
    <t>784</t>
  </si>
  <si>
    <t>Dokončovací práce - malby a tapety</t>
  </si>
  <si>
    <t>256</t>
  </si>
  <si>
    <t>784321031</t>
  </si>
  <si>
    <t>Dvojnásobné silikátové bílé malby v místnosti výšky do 3,80 m</t>
  </si>
  <si>
    <t>1795237266</t>
  </si>
  <si>
    <t>"stěny"378,4+"strop"107,5</t>
  </si>
  <si>
    <t>"obklad podkroví" 113,8+73,15</t>
  </si>
  <si>
    <t>"-obklad keramický" -51,9</t>
  </si>
  <si>
    <t>02 - Profese</t>
  </si>
  <si>
    <t xml:space="preserve">    721 - Zdravotechnika </t>
  </si>
  <si>
    <t xml:space="preserve">    727 - Zdravotechnika - požární ochrana</t>
  </si>
  <si>
    <t xml:space="preserve">    735 - Ústřední vytápění </t>
  </si>
  <si>
    <t>M - M</t>
  </si>
  <si>
    <t xml:space="preserve">    21-M - Elektromontáže </t>
  </si>
  <si>
    <t xml:space="preserve">    24-M - Montáže vzduchotechnických zařízení</t>
  </si>
  <si>
    <t>721</t>
  </si>
  <si>
    <t xml:space="preserve">Zdravotechnika </t>
  </si>
  <si>
    <t>721A1001</t>
  </si>
  <si>
    <t>ZTI vnitřní a venkovní  (samostatný výkaz)</t>
  </si>
  <si>
    <t>komplet</t>
  </si>
  <si>
    <t>37165816</t>
  </si>
  <si>
    <t>727</t>
  </si>
  <si>
    <t>Zdravotechnika - požární ochrana</t>
  </si>
  <si>
    <t>727000100</t>
  </si>
  <si>
    <t>Požární bezpečnost objektu</t>
  </si>
  <si>
    <t>1026061302</t>
  </si>
  <si>
    <t>735</t>
  </si>
  <si>
    <t xml:space="preserve">Ústřední vytápění </t>
  </si>
  <si>
    <t>735551026</t>
  </si>
  <si>
    <t>Ústřední vytápění (samostatný výkaz)</t>
  </si>
  <si>
    <t>406352502</t>
  </si>
  <si>
    <t>21-M</t>
  </si>
  <si>
    <t xml:space="preserve">Elektromontáže </t>
  </si>
  <si>
    <t>210000100</t>
  </si>
  <si>
    <t>Elektroinstalace silnoproud (samostatný výkaz)</t>
  </si>
  <si>
    <t>348396874</t>
  </si>
  <si>
    <t>210000210</t>
  </si>
  <si>
    <t>Elektroinstalace slaboproud (samostatný výkaz)</t>
  </si>
  <si>
    <t>-829090615</t>
  </si>
  <si>
    <t>210000220</t>
  </si>
  <si>
    <t>Hromosvod (samostatný výkaz)</t>
  </si>
  <si>
    <t>2089923220</t>
  </si>
  <si>
    <t>24-M</t>
  </si>
  <si>
    <t>Montáže vzduchotechnických zařízení</t>
  </si>
  <si>
    <t>240000100</t>
  </si>
  <si>
    <t>VZT</t>
  </si>
  <si>
    <t>795367065</t>
  </si>
  <si>
    <t>03 - Venkovní objekty</t>
  </si>
  <si>
    <t xml:space="preserve">    8 - Trubní vedení</t>
  </si>
  <si>
    <t xml:space="preserve">    9 - Ostatní konstrukce a práce, bourání</t>
  </si>
  <si>
    <t xml:space="preserve">    998 - Přesun hmot</t>
  </si>
  <si>
    <t xml:space="preserve">    765 - Krytina skládaná</t>
  </si>
  <si>
    <t>171152501</t>
  </si>
  <si>
    <t>Zhutnění podloží z hornin soudržných nebo nesoudržných</t>
  </si>
  <si>
    <t>-832933782</t>
  </si>
  <si>
    <t>"P04"186,1</t>
  </si>
  <si>
    <t>"P05"73</t>
  </si>
  <si>
    <t>"P06"36,5</t>
  </si>
  <si>
    <t>"P07"129,3</t>
  </si>
  <si>
    <t>180405111</t>
  </si>
  <si>
    <t>Založení trávníku ve vegetačních prefabrikátech výsevem semene v rovině a ve svahu do 1:5</t>
  </si>
  <si>
    <t>-93197785</t>
  </si>
  <si>
    <t>00572410</t>
  </si>
  <si>
    <t>osivo směs travní parková</t>
  </si>
  <si>
    <t>kg</t>
  </si>
  <si>
    <t>1332825665</t>
  </si>
  <si>
    <t>36,5*0,02 'Přepočtené koeficientem množství</t>
  </si>
  <si>
    <t>181101133</t>
  </si>
  <si>
    <t>Úprava pozemku s rozpojením, přehrnutím, urovnáním a přehrnutím do 60 m zeminy tř 3</t>
  </si>
  <si>
    <t>-378404090</t>
  </si>
  <si>
    <t>"úprava terénu podél plotu T01" (8,7+2,6+13,6+3)*2*1*0,2</t>
  </si>
  <si>
    <t>"úprava terénu podél plotu T02" 33*2*1*0,2</t>
  </si>
  <si>
    <t>"úprava terénu podél plotu T03" 33*2*1*0,2</t>
  </si>
  <si>
    <t>"úprava terénu podél plotu T04" (5,7+0,5+26,6)*2*1*0,2</t>
  </si>
  <si>
    <t>181111112</t>
  </si>
  <si>
    <t>Plošná úprava terénu do 500 m2 zemina skupiny 1 až 4 nerovnosti do 100 mm ve svahu do 1:2</t>
  </si>
  <si>
    <t>-653471018</t>
  </si>
  <si>
    <t>"trvalý travní porost" 34,8+166,5</t>
  </si>
  <si>
    <t>181351103</t>
  </si>
  <si>
    <t>Rozprostření ornice tl vrstvy do 200 mm pl do 500 m2 v rovině nebo ve svahu do 1:5 strojně</t>
  </si>
  <si>
    <t>1055582325</t>
  </si>
  <si>
    <t>"ornice na místě"</t>
  </si>
  <si>
    <t>181411131</t>
  </si>
  <si>
    <t>Založení parkového trávníku výsevem plochy do 1000 m2 v rovině a ve svahu do 1:5</t>
  </si>
  <si>
    <t>1413316077</t>
  </si>
  <si>
    <t>1176844475</t>
  </si>
  <si>
    <t>201,3*0,015 'Přepočtené koeficientem množství</t>
  </si>
  <si>
    <t>181951112</t>
  </si>
  <si>
    <t>Úprava pláně v hornině třídy těžitelnosti I, skupiny 1 až 3 se zhutněním strojně pod mlatovou plochou</t>
  </si>
  <si>
    <t>-1790644718</t>
  </si>
  <si>
    <t>182313101</t>
  </si>
  <si>
    <t>Vyplnění otvorů tvárnic nebo panelů ornicí</t>
  </si>
  <si>
    <t>-1362793950</t>
  </si>
  <si>
    <t>184103811</t>
  </si>
  <si>
    <t>Výsadba keřů se zřízením zářezů ve svahu do 1:2 vzdálenost zářezů do 1 m</t>
  </si>
  <si>
    <t>-645162573</t>
  </si>
  <si>
    <t>02650463</t>
  </si>
  <si>
    <t>dřeviny keře</t>
  </si>
  <si>
    <t>-170086490</t>
  </si>
  <si>
    <t>7*3 "kusy /m"</t>
  </si>
  <si>
    <t>184802111</t>
  </si>
  <si>
    <t xml:space="preserve">Chemické odplevelení před založením kultury nad 20 m2 postřikem na široko v rovině a svahu do 1:5 2x </t>
  </si>
  <si>
    <t>328757828</t>
  </si>
  <si>
    <t>25234002</t>
  </si>
  <si>
    <t xml:space="preserve">postřik na plevel                                                  </t>
  </si>
  <si>
    <t>l</t>
  </si>
  <si>
    <t>-1183842866</t>
  </si>
  <si>
    <t>184818232</t>
  </si>
  <si>
    <t>Ochrana kmene průměru přes 300 do 500 mm bedněním výšky do 2 m</t>
  </si>
  <si>
    <t>-465675856</t>
  </si>
  <si>
    <t>185802113R</t>
  </si>
  <si>
    <t>Hnojení půdy umělým hnojivem na široko v rovině a svahu do 1:5 - zásobní a startovací před výsevem</t>
  </si>
  <si>
    <t>177572264</t>
  </si>
  <si>
    <t>25191155</t>
  </si>
  <si>
    <t>hnojivo průmyslové</t>
  </si>
  <si>
    <t>679375896</t>
  </si>
  <si>
    <t>185803111</t>
  </si>
  <si>
    <t>Ošetření trávníku shrabáním v rovině a svahu do 1:5, vč.pokosení 2x</t>
  </si>
  <si>
    <t>709170985</t>
  </si>
  <si>
    <t>"P06"36,5*2</t>
  </si>
  <si>
    <t>"trvalý travní porost" (34,8+166,5)*2</t>
  </si>
  <si>
    <t>185804215</t>
  </si>
  <si>
    <t xml:space="preserve">Vypletí záhonu trávníku s naložením a odvozem odpadu do 20 km v rovině a svahu do 1:5  2x </t>
  </si>
  <si>
    <t>1606772260</t>
  </si>
  <si>
    <t>185804312</t>
  </si>
  <si>
    <t xml:space="preserve">Zalití rostlin vodou plocha přes 20 m2  2 měsíce </t>
  </si>
  <si>
    <t>-422261400</t>
  </si>
  <si>
    <t>"P06" 36,5*0,032*5</t>
  </si>
  <si>
    <t>"trvalý travní porost" (34,8+166,5)*0,032*5</t>
  </si>
  <si>
    <t>1300541082</t>
  </si>
  <si>
    <t>"základy plotu T04"(5,7+0,5+26,6)*1*0,3</t>
  </si>
  <si>
    <t>816779613</t>
  </si>
  <si>
    <t>"nástěnka" (2,286+0,3)*1*2</t>
  </si>
  <si>
    <t>"zeď u pojezdové brány" (4,935+4,973+0,4+0,4+0,3+0,3)*1</t>
  </si>
  <si>
    <t>-539026018</t>
  </si>
  <si>
    <t>-894671350</t>
  </si>
  <si>
    <t>2,292*0,14</t>
  </si>
  <si>
    <t>-1937981148</t>
  </si>
  <si>
    <t>"zeď u pojezdové brány" (4,973+0,3*2+4,935+0,4+0,4)*2,5*0,15</t>
  </si>
  <si>
    <t>"nástěnka" 2,3*0,5*0,15</t>
  </si>
  <si>
    <t>"plot T4"(5,7+0,5+26,6)*0,3*0,6</t>
  </si>
  <si>
    <t>348101410R</t>
  </si>
  <si>
    <t>T08 Dřevěná závěsná svlaková vrata/žaluzie zavěšená na závěsi Z03 na nerezovou konstrukci Z.02</t>
  </si>
  <si>
    <t>-692300334</t>
  </si>
  <si>
    <t>348172213</t>
  </si>
  <si>
    <t>D17Montáž vjezdových bran samonosných dvoukřídlových plochy přes 3,0 m2 do 5,0 m2</t>
  </si>
  <si>
    <t>-1390084825</t>
  </si>
  <si>
    <t>61231116R</t>
  </si>
  <si>
    <t>plot dřevěný z půlené kulatiny branka jednokřídlá 900 x 2120 cm, bez impregnace</t>
  </si>
  <si>
    <t>1548392589</t>
  </si>
  <si>
    <t>348278054R</t>
  </si>
  <si>
    <t>T04 Dřevěný plot z modřínového dřeva, tlakově impregnované, plot kotvený do cihelné podezdívky v=1700mm</t>
  </si>
  <si>
    <t>2003481688</t>
  </si>
  <si>
    <t>(5,7+0,5+26,6)*1,7</t>
  </si>
  <si>
    <t>348501113</t>
  </si>
  <si>
    <t>T02 Osazení oplocení z tyčoviny půlené výšky do 1 m</t>
  </si>
  <si>
    <t>416329240</t>
  </si>
  <si>
    <t>61231101R</t>
  </si>
  <si>
    <t>plot dřevěný bez impregnace z půlené kulatiny plotový díl 1500x700mm</t>
  </si>
  <si>
    <t>-1815793986</t>
  </si>
  <si>
    <t>348501213</t>
  </si>
  <si>
    <t>T01 Osazení oplocení z tyčoviny půlené výšky do 2 m</t>
  </si>
  <si>
    <t>-1548837157</t>
  </si>
  <si>
    <t>8,7+2,6+13,6+3</t>
  </si>
  <si>
    <t>61231100R</t>
  </si>
  <si>
    <t>plot dřevěný bez impregnace z půlené kulatiny plotový díl 1500x1030mm</t>
  </si>
  <si>
    <t>-1637585050</t>
  </si>
  <si>
    <t>430321414</t>
  </si>
  <si>
    <t>Schodišťová konstrukce a rampa ze ŽB tř. C 25/30</t>
  </si>
  <si>
    <t>-416386916</t>
  </si>
  <si>
    <t>"venkovní schodiště" 1,1"m2"*1</t>
  </si>
  <si>
    <t>"jižní štít"1,1*0,3*0,9</t>
  </si>
  <si>
    <t>431351121</t>
  </si>
  <si>
    <t>Zřízení bednění podest schodišť a ramp přímočarých v do 4 m</t>
  </si>
  <si>
    <t>-431709542</t>
  </si>
  <si>
    <t>"venkovní schodiště" 1,1"m2"*2+1*0,3*2</t>
  </si>
  <si>
    <t>"jižní štít" (1,1*2+0,9)*0,3</t>
  </si>
  <si>
    <t>431351122</t>
  </si>
  <si>
    <t>Odstranění bednění podest schodišť a ramp přímočarých v do 4 m</t>
  </si>
  <si>
    <t>-2145124673</t>
  </si>
  <si>
    <t>434231111</t>
  </si>
  <si>
    <t>Schodišťové stupně přímé z cihel dl 290 mm na stojato</t>
  </si>
  <si>
    <t>-1434968235</t>
  </si>
  <si>
    <t>0,8*14</t>
  </si>
  <si>
    <t>0,9*3</t>
  </si>
  <si>
    <t>-1418209022</t>
  </si>
  <si>
    <t>"P05"73*2</t>
  </si>
  <si>
    <t>883896722</t>
  </si>
  <si>
    <t>"P05" 73</t>
  </si>
  <si>
    <t>564851111</t>
  </si>
  <si>
    <t>Podklad ze štěrkodrtě ŠD tl 150 mm</t>
  </si>
  <si>
    <t>460295651</t>
  </si>
  <si>
    <t>"P04"180+6,1+(18+10,55+2,5+2)*0,8</t>
  </si>
  <si>
    <t>564861111</t>
  </si>
  <si>
    <t>Podklad ze štěrkodrtě ŠD tl 200 mm</t>
  </si>
  <si>
    <t>-1081168286</t>
  </si>
  <si>
    <t>564921010R</t>
  </si>
  <si>
    <t>Zpevněná plocha, mlatový povrch</t>
  </si>
  <si>
    <t>1813565894</t>
  </si>
  <si>
    <t>564952114</t>
  </si>
  <si>
    <t>Podklad z mechanicky zpevněného kameniva MZK tl 180 mm</t>
  </si>
  <si>
    <t>366984194</t>
  </si>
  <si>
    <t>"P07"84,7+44,6</t>
  </si>
  <si>
    <t>-1651058577</t>
  </si>
  <si>
    <t>281314830</t>
  </si>
  <si>
    <t>1965144861</t>
  </si>
  <si>
    <t>"zeď u pojezdové brány" (4,973+0,3*2+4,935+0,4+0,4)*2,5</t>
  </si>
  <si>
    <t>"nástěnka" (2,3+0,15)*2*0,5</t>
  </si>
  <si>
    <t>"plot T4"((5,7+0,5+26,6)+0,3)*2*0,6</t>
  </si>
  <si>
    <t>-1657913967</t>
  </si>
  <si>
    <t>Trubní vedení</t>
  </si>
  <si>
    <t>800A4401</t>
  </si>
  <si>
    <t xml:space="preserve">Pilíř pro centrální klíč zděný z obyčejných cihel </t>
  </si>
  <si>
    <t>-1739397449</t>
  </si>
  <si>
    <t>Ostatní konstrukce a práce, bourání</t>
  </si>
  <si>
    <t>915491211</t>
  </si>
  <si>
    <t>Osazení vodícího proužku do betonového lože tl do 100 mm š proužku 65 mm</t>
  </si>
  <si>
    <t>-1894532941</t>
  </si>
  <si>
    <t>2,8+2,8</t>
  </si>
  <si>
    <t>935114112</t>
  </si>
  <si>
    <t>Mikroštěrbinový odvodňovací betonový žlab 220x260 mm se spádem dna 0,5 % se základem</t>
  </si>
  <si>
    <t>1737917158</t>
  </si>
  <si>
    <t>936124113R</t>
  </si>
  <si>
    <t>T05 Dřevěná lavička z tlakově impregnovaných modřínových latí, kotvená do bet.základu, vč.dvířek ke gule a vodovodnímu kohoutu</t>
  </si>
  <si>
    <t>2127627545</t>
  </si>
  <si>
    <t>936124114R</t>
  </si>
  <si>
    <t>T06 Dřevěná lavička z tlakově impregnovaných modřínových latí, kotvená do bet.základu</t>
  </si>
  <si>
    <t>-2023684692</t>
  </si>
  <si>
    <t>936124115R</t>
  </si>
  <si>
    <t>T07 Dřevěná lavička u cesty z tlakově impregnovaných modřínových latí, kotvená do bet.základu</t>
  </si>
  <si>
    <t>-1416459351</t>
  </si>
  <si>
    <t>998</t>
  </si>
  <si>
    <t>998223011</t>
  </si>
  <si>
    <t>Přesun hmot pro pozemní komunikace s krytem dlážděným</t>
  </si>
  <si>
    <t>-318580653</t>
  </si>
  <si>
    <t>Krytina skládaná</t>
  </si>
  <si>
    <t>1846669118</t>
  </si>
  <si>
    <t>2147268650</t>
  </si>
  <si>
    <t>35*1,696</t>
  </si>
  <si>
    <t>998765201</t>
  </si>
  <si>
    <t>Přesun hmot procentní pro krytiny skládané v objektech v do 6 m</t>
  </si>
  <si>
    <t>-338482258</t>
  </si>
  <si>
    <t>766640150</t>
  </si>
  <si>
    <t>D15 Posuvná samonosná dřevěná brána sel.pohonem 4760 x 1575 mm</t>
  </si>
  <si>
    <t>2010972471</t>
  </si>
  <si>
    <t>767110130R</t>
  </si>
  <si>
    <t>Z13 plechová uzamykatelná zdvojená dvířka u plotu krozaděči elektro 815 x 2275 mm</t>
  </si>
  <si>
    <t>571929660</t>
  </si>
  <si>
    <t>767110160R</t>
  </si>
  <si>
    <t>Z16 plechová nástěnka, kotvená do vyzděné podezdívky 2290 x 2110 x 860 mm</t>
  </si>
  <si>
    <t>-386546667</t>
  </si>
  <si>
    <t>767110170R</t>
  </si>
  <si>
    <t>Z17 plechová nástěnka, kotvená do vyzděné podezdívky 2290 x 2110 x 860 mm</t>
  </si>
  <si>
    <t>-912125562</t>
  </si>
  <si>
    <t>767110180R</t>
  </si>
  <si>
    <t>Z18 nerezové madlo 5780 pr.40mm</t>
  </si>
  <si>
    <t>-449076333</t>
  </si>
  <si>
    <t>05 - Náklady spojené s umístěním stavby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</si>
  <si>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</si>
  <si>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</si>
  <si>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</si>
  <si>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</si>
  <si>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</si>
  <si>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</si>
  <si>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Vedlejší rozpočtové náklady</t>
  </si>
  <si>
    <t>VRN1</t>
  </si>
  <si>
    <t>Průzkumné, geodetické a projektové práce</t>
  </si>
  <si>
    <t>012002000</t>
  </si>
  <si>
    <t>Geodetické práce a vytýčení</t>
  </si>
  <si>
    <t>soub</t>
  </si>
  <si>
    <t>1024</t>
  </si>
  <si>
    <t>462744275</t>
  </si>
  <si>
    <t>013002000</t>
  </si>
  <si>
    <t>Projektová dokumentace skutečného provedení stavební části</t>
  </si>
  <si>
    <t>-759870780</t>
  </si>
  <si>
    <t>VRN3</t>
  </si>
  <si>
    <t>Zařízení staveniště</t>
  </si>
  <si>
    <t>030001000</t>
  </si>
  <si>
    <t>-2076616368</t>
  </si>
  <si>
    <t>VRN4</t>
  </si>
  <si>
    <t>Inženýrská činnost</t>
  </si>
  <si>
    <t>041002000</t>
  </si>
  <si>
    <t>Dozory</t>
  </si>
  <si>
    <t>882365173</t>
  </si>
  <si>
    <t>043002000</t>
  </si>
  <si>
    <t>Zkoušky a ostatní měření</t>
  </si>
  <si>
    <t>1634002005</t>
  </si>
  <si>
    <t>044002000</t>
  </si>
  <si>
    <t>Revize</t>
  </si>
  <si>
    <t>916627652</t>
  </si>
  <si>
    <t>045002000</t>
  </si>
  <si>
    <t>Kompletační a koordinační činnost</t>
  </si>
  <si>
    <t>-741486805</t>
  </si>
  <si>
    <t>049002000</t>
  </si>
  <si>
    <t>Ostatní inženýrská činnost</t>
  </si>
  <si>
    <t>-142756251</t>
  </si>
  <si>
    <t>VRN6</t>
  </si>
  <si>
    <t>Územní vlivy</t>
  </si>
  <si>
    <t>060001000</t>
  </si>
  <si>
    <t>1748341085</t>
  </si>
  <si>
    <t>#RTSROZP#</t>
  </si>
  <si>
    <t>Položkový rozpočet</t>
  </si>
  <si>
    <t>Zakázka:</t>
  </si>
  <si>
    <t>Misto</t>
  </si>
  <si>
    <t>Muzeum lidových staveb Kouřim</t>
  </si>
  <si>
    <t>Rozpočet:</t>
  </si>
  <si>
    <t>Objednatel:</t>
  </si>
  <si>
    <t>Nad Údolím 351/70</t>
  </si>
  <si>
    <t>14700</t>
  </si>
  <si>
    <t>Praha 4</t>
  </si>
  <si>
    <t>Zhotovitel:</t>
  </si>
  <si>
    <t>Ing. Aleš Kořínek</t>
  </si>
  <si>
    <t>458 60 581</t>
  </si>
  <si>
    <t>Zelená 561</t>
  </si>
  <si>
    <t>26101</t>
  </si>
  <si>
    <t xml:space="preserve">Příbram </t>
  </si>
  <si>
    <t>Vypracoval:</t>
  </si>
  <si>
    <t>Aleš Kořínek</t>
  </si>
  <si>
    <t>Rozpis ceny</t>
  </si>
  <si>
    <t>Dodávka</t>
  </si>
  <si>
    <t>Montáž</t>
  </si>
  <si>
    <t>Celkem</t>
  </si>
  <si>
    <t>MON</t>
  </si>
  <si>
    <t>VN</t>
  </si>
  <si>
    <t>Vedlejší náklady</t>
  </si>
  <si>
    <t>ON</t>
  </si>
  <si>
    <t>Ostatní náklady</t>
  </si>
  <si>
    <t>Rekapitulace daní</t>
  </si>
  <si>
    <t>Základ pro sníženou DPH</t>
  </si>
  <si>
    <t xml:space="preserve">Snížená DPH </t>
  </si>
  <si>
    <t>Základ pro základní DPH</t>
  </si>
  <si>
    <t xml:space="preserve">Základní DPH </t>
  </si>
  <si>
    <t>Zaokrouhlení</t>
  </si>
  <si>
    <t>ZTI</t>
  </si>
  <si>
    <t>Cena celkem bez DPH</t>
  </si>
  <si>
    <t>Cena celkem s DPH</t>
  </si>
  <si>
    <t>dne</t>
  </si>
  <si>
    <t>Za zhotovitele</t>
  </si>
  <si>
    <t>Za objednatele</t>
  </si>
  <si>
    <t>Rekapitulace dílčích částí</t>
  </si>
  <si>
    <t>#CASTI&gt;&gt;</t>
  </si>
  <si>
    <t>Číslo</t>
  </si>
  <si>
    <t>Název</t>
  </si>
  <si>
    <t>DPH celkem</t>
  </si>
  <si>
    <t>Cena celkem</t>
  </si>
  <si>
    <t>Rozpočet</t>
  </si>
  <si>
    <t>Celkem za stavbu</t>
  </si>
  <si>
    <t>Rekapitulace dílů</t>
  </si>
  <si>
    <t>Typ dílu</t>
  </si>
  <si>
    <t>Základy,zvláštní zakládání</t>
  </si>
  <si>
    <t>Komunikace</t>
  </si>
  <si>
    <t>Prorážení otvorů</t>
  </si>
  <si>
    <t>Staveništní přesun hmot</t>
  </si>
  <si>
    <t>Vnitřní kanalizace</t>
  </si>
  <si>
    <t>722</t>
  </si>
  <si>
    <t>Vnitřní vodovod</t>
  </si>
  <si>
    <t>Zařizovací předměty</t>
  </si>
  <si>
    <t>726</t>
  </si>
  <si>
    <t>Instalační prefabrikáty</t>
  </si>
  <si>
    <t xml:space="preserve">Položkový rozpočet </t>
  </si>
  <si>
    <t>#TypZaznamu#</t>
  </si>
  <si>
    <t>S:</t>
  </si>
  <si>
    <t>O:</t>
  </si>
  <si>
    <t>OBJ</t>
  </si>
  <si>
    <t>R:</t>
  </si>
  <si>
    <t>ROZ</t>
  </si>
  <si>
    <t>C:</t>
  </si>
  <si>
    <t>CAS_STR</t>
  </si>
  <si>
    <t>P.č.</t>
  </si>
  <si>
    <t>Číslo položky</t>
  </si>
  <si>
    <t>Název položky</t>
  </si>
  <si>
    <t>množství</t>
  </si>
  <si>
    <t>cena / MJ</t>
  </si>
  <si>
    <t>Dodávka celk.</t>
  </si>
  <si>
    <t>Montáž celk.</t>
  </si>
  <si>
    <t>cena s DPH</t>
  </si>
  <si>
    <t>hmotnost / MJ</t>
  </si>
  <si>
    <t>hmotnost celk.(t)</t>
  </si>
  <si>
    <t>dem. hmotnost / MJ</t>
  </si>
  <si>
    <t>dem. hmotnost celk.(t)</t>
  </si>
  <si>
    <t>Ceník</t>
  </si>
  <si>
    <t>Cen. soustava</t>
  </si>
  <si>
    <t>Nhod / MJ</t>
  </si>
  <si>
    <t>Nhod celk.</t>
  </si>
  <si>
    <t>Díl:</t>
  </si>
  <si>
    <t>132200010RA0</t>
  </si>
  <si>
    <t>Hloubení nezapaž. rýh šířky do 60 cm v hornině 1-4</t>
  </si>
  <si>
    <t>131201119R00</t>
  </si>
  <si>
    <t>Příplatek za lepivost - hloubení nezap.jam v hor.3</t>
  </si>
  <si>
    <t>133101101R00</t>
  </si>
  <si>
    <t>Hloubení šachet v hor.2 do 100 m3</t>
  </si>
  <si>
    <t>161101102R00</t>
  </si>
  <si>
    <t>Svislé přemístění výkopku z hor.1-4 do 4,0 m</t>
  </si>
  <si>
    <t>139601102R00</t>
  </si>
  <si>
    <t>Ruční výkop jam, rýh a šachet v hornině tř. 3</t>
  </si>
  <si>
    <t>162201102R00</t>
  </si>
  <si>
    <t>Vodorovné přemístění výkopku z hor.1-4 do 50 m</t>
  </si>
  <si>
    <t>174100010RA0</t>
  </si>
  <si>
    <t>Zásyp jam, rýh a šachet sypaninou</t>
  </si>
  <si>
    <t>174100050RAC</t>
  </si>
  <si>
    <t>Zásyp jam,rýh a šachet štěrkopískem, dovoz štěrkopísku ze vzdálenosti 10 km</t>
  </si>
  <si>
    <t>199000002R00</t>
  </si>
  <si>
    <t>Poplatek za skládku horniny 1- 4</t>
  </si>
  <si>
    <t>460600001RT8</t>
  </si>
  <si>
    <t>Naložení a odvoz zeminy, odvoz na vzdálenost 10000 m</t>
  </si>
  <si>
    <t>500- 1020.R00</t>
  </si>
  <si>
    <t>Doprava a montáž akumulační nádrže</t>
  </si>
  <si>
    <t>kpt</t>
  </si>
  <si>
    <t>273316131R00</t>
  </si>
  <si>
    <t>Základ.desky z betonu prostého vodostaveb. C25/30</t>
  </si>
  <si>
    <t>213159001RAC</t>
  </si>
  <si>
    <t>Vsakovací nádrž vel.2,5x4,0x1,2 m, Avsak=12,4 m2, ret.objem 10,2 m3 pro T=6 hod, čas prázdn. 65,2 h</t>
  </si>
  <si>
    <t>akumulační box 60 ks, spojka 80 ks, klip 186 ks, geotextílie 43 m2</t>
  </si>
  <si>
    <t>451572111R00</t>
  </si>
  <si>
    <t>Lože pod potrubí z kameniva těženého 0 - 4 mm</t>
  </si>
  <si>
    <t>DIL</t>
  </si>
  <si>
    <t>597077101R00</t>
  </si>
  <si>
    <t>Žlab odvodňovací polyesterový SMC, dl.1000 mm, š. 150 mm (např. MEAFLUID 150)</t>
  </si>
  <si>
    <t>POL1_0</t>
  </si>
  <si>
    <t>597077105R00</t>
  </si>
  <si>
    <t>Žlab odvodňovací polyesterový SMC, dl.1000 mm, š. 100 mm (např. MEAFLUID 100)</t>
  </si>
  <si>
    <t>597077103R00</t>
  </si>
  <si>
    <t>Žlabová vpusť,dl.500 mm,odtok DN 150, (např.MEARIN PLUS 150ÚMEAFLUID 150)</t>
  </si>
  <si>
    <t>597077104R00</t>
  </si>
  <si>
    <t>Žlabová vpusť,dl.500 mm,odtok DN 100, (např.MEAFLUID 100)</t>
  </si>
  <si>
    <t>597077120R00</t>
  </si>
  <si>
    <t>Čelní stěna plná pozink pro žlab š.150 mm , (např. MEAFLUID 150)</t>
  </si>
  <si>
    <t>597077121R00</t>
  </si>
  <si>
    <t>Čelní stěna s nátrubkem DN110 pozink , pro žlab š.150, (např. MEAFLUID 150)</t>
  </si>
  <si>
    <t>597077130R00</t>
  </si>
  <si>
    <t>Čelní deska plná pozink pro žlab š.100 mm , (např. MEAFLUID 100)</t>
  </si>
  <si>
    <t>597107112RT1</t>
  </si>
  <si>
    <t>Montáž odvodňovacího žlabu - polyester, včetně betonového lože C 20/25, zatížení C 250 kN</t>
  </si>
  <si>
    <t>597107111RT1</t>
  </si>
  <si>
    <t>Montáž odvodňovacího žlabu - polyester, včetně betonového lože C 20/25, zatížení B 125 kN</t>
  </si>
  <si>
    <t>597107010RA0</t>
  </si>
  <si>
    <t>Dvorní vpusť DN 100, mříž litinová s rámem A15, dno odtok pro PVC 110, koš pozink-krátký</t>
  </si>
  <si>
    <t>POL2_0</t>
  </si>
  <si>
    <t>597077113R00</t>
  </si>
  <si>
    <t>Krycí rošt, zatížení B C250, dl. 500 mm, litinový můstkový (např. MEA 150)</t>
  </si>
  <si>
    <t>Štěrbinový kryt, zatížení B 125, dl. 500 mm, nerez (např. TSL Fluid 1000)</t>
  </si>
  <si>
    <t>Štěrbinový kryt, zatížení B 125, dl. 1000 mm, nerez (např. TSL Fluid 1000)</t>
  </si>
  <si>
    <t>597077122R00</t>
  </si>
  <si>
    <t>Štěrbinový kryt, zatížení B 125, dl. 500 mm, nerez-revizní díl (např. TSL Fluid 1000)</t>
  </si>
  <si>
    <t>59227880RO</t>
  </si>
  <si>
    <t>Žlab odvodňovací betonový 500x300x100 mm, mělký</t>
  </si>
  <si>
    <t>POL3_0</t>
  </si>
  <si>
    <t>597109110RT1</t>
  </si>
  <si>
    <t>Montáž odvodňovacího žlabu, včetně betonového lože C 20/25, zatížení A 15 kN</t>
  </si>
  <si>
    <t>55162800.DV</t>
  </si>
  <si>
    <t xml:space="preserve">Vpusť DN110, svislý odtok, ZU-suchá klapka, plast rám,litinová mříž A15 226x226mm </t>
  </si>
  <si>
    <t>odvodňovací kroužek, nástavec</t>
  </si>
  <si>
    <t>POP</t>
  </si>
  <si>
    <t>28611152.AR</t>
  </si>
  <si>
    <t>Trubka kanalizační KGEM SN 4 PVC 150x4,0x2000 mm</t>
  </si>
  <si>
    <t>28611151.AR</t>
  </si>
  <si>
    <t>Trubka kanalizační KGEM SN 4 PVC 150x4,0x1000 mm</t>
  </si>
  <si>
    <t>28611142.AR</t>
  </si>
  <si>
    <t>Trubka kanalizační KGEM SN 4 PVC 110x3,2x2000 mm</t>
  </si>
  <si>
    <t>28611141.AR</t>
  </si>
  <si>
    <t>Trubka kanalizační KGEM SN 4 PVC 110x3,2x1000 mm</t>
  </si>
  <si>
    <t>871303110R00</t>
  </si>
  <si>
    <t>Montáž trub z plastu, gumový kroužek, DN 100</t>
  </si>
  <si>
    <t>871313121R00</t>
  </si>
  <si>
    <t>Montáž trub z plastu, gumový kroužek, DN 150</t>
  </si>
  <si>
    <t>894502109R00</t>
  </si>
  <si>
    <t>Akumulační nádrž, plast, samonosná, pojízdná B125, D=1,5 m, v=2,0 m, vstup D=0,6 m</t>
  </si>
  <si>
    <t>894435500RAA</t>
  </si>
  <si>
    <t>Šachta, D 400 mm, dl.šach.roury 1,6 m, sediment., dno zaslep,poklop litin B125, 2x in-situ vl. D150</t>
  </si>
  <si>
    <t>894435555RAA</t>
  </si>
  <si>
    <t>Šachta, D 400 mm, dl.šach.roury 1,5 m, sběrná, dno PP KG D 160 mm, poklop plast A15</t>
  </si>
  <si>
    <t>894435916RAA</t>
  </si>
  <si>
    <t>Filtr pro dešťovou šachtu D 160</t>
  </si>
  <si>
    <t>894432155R00</t>
  </si>
  <si>
    <t>Osazení plastové šachty revizní prům.400 mm, Wavin</t>
  </si>
  <si>
    <t>892571111R00</t>
  </si>
  <si>
    <t>Zkouška těsnosti kanalizace DN do 200, vodou</t>
  </si>
  <si>
    <t>286135532R</t>
  </si>
  <si>
    <t>Trubka voda SDR11  32x3,0 mm L=100 m, PE100 RC třívrstvé potrubí, barva modrá</t>
  </si>
  <si>
    <t>286135525R</t>
  </si>
  <si>
    <t>Trubka voda SDR11  25x2,3 mm L=100 m, PE100 RC třívrstvé potrubí, barva modrá</t>
  </si>
  <si>
    <t>871241132R32</t>
  </si>
  <si>
    <t>Montáž potrubí polyetylenového ve výkopu d 32 mm</t>
  </si>
  <si>
    <t>871241125R25</t>
  </si>
  <si>
    <t>Montáž potrubí polyetylenového ve výkopu d 25 mm</t>
  </si>
  <si>
    <t>2861359940R</t>
  </si>
  <si>
    <t>Trubka kanal. tlaková PE100RC 40x3,7 mm PN16, návin 100 m</t>
  </si>
  <si>
    <t>871241132R40</t>
  </si>
  <si>
    <t>Montáž potrubí polyetylenového ve výkopu d 40 mm</t>
  </si>
  <si>
    <t>894505512R00</t>
  </si>
  <si>
    <t>Čerpací šachta, plast, samonosná, pojízdná, D=1,2 m, v=2,0 m, vstup D=0,6 m, poklop</t>
  </si>
  <si>
    <t>komplet vybavená-čerpadlo 1 1/4" (1,5 kW/400 V)</t>
  </si>
  <si>
    <t>Qmax=45 l/min, Hmax=50 m</t>
  </si>
  <si>
    <t>500- 1030.R00</t>
  </si>
  <si>
    <t>Doprava a montáž čerpací šachty</t>
  </si>
  <si>
    <t>893411099RA0</t>
  </si>
  <si>
    <t>Šachta vodoměrná plast.kruhová samonosná, pojízdná, D=1,2 m, v=1,7 m, vstup D=0,6 m</t>
  </si>
  <si>
    <t>893151111R00</t>
  </si>
  <si>
    <t>Montáž šachty vodoměrné a revizní plastové kruhové</t>
  </si>
  <si>
    <t>974031132R00</t>
  </si>
  <si>
    <t>Vysekání rýh ve zdi cihelné 5 x 7 cm</t>
  </si>
  <si>
    <t>974031143R00</t>
  </si>
  <si>
    <t>Vysekání rýh ve zdi cihelné 7 x 10 cm</t>
  </si>
  <si>
    <t>998276101R00</t>
  </si>
  <si>
    <t>Přesun hmot, trubní vedení plastová, otevř. výkop</t>
  </si>
  <si>
    <t>721176222R00</t>
  </si>
  <si>
    <t>Potrubí KG svodné (ležaté) v zemi D 110 x 3,2 mm</t>
  </si>
  <si>
    <t>721176223R00</t>
  </si>
  <si>
    <t>Potrubí KG svodné (ležaté) v zemi D 125 x 3,2 mm</t>
  </si>
  <si>
    <t>721176224R00</t>
  </si>
  <si>
    <t>Potrubí KG svodné (ležaté) v zemi D 160 x 4,0 mm</t>
  </si>
  <si>
    <t>721100011RA0</t>
  </si>
  <si>
    <t>Kanalizace vnitřní, PVC, D 110 mm, zemní práce</t>
  </si>
  <si>
    <t>721100012RA0</t>
  </si>
  <si>
    <t>Kanalizace vnitřní, PVC, D 125 mm, zemní práce</t>
  </si>
  <si>
    <t>721100013RA0</t>
  </si>
  <si>
    <t>Kanalizace vnitřní, PVC, D 160 mm, zemní práce</t>
  </si>
  <si>
    <t>721176115R00</t>
  </si>
  <si>
    <t>Potrubí HT odpadní svislé D 110 x 2,7 mm</t>
  </si>
  <si>
    <t>721176114R00</t>
  </si>
  <si>
    <t>Potrubí HT odpadní svislé D 75 x 1,9 mm</t>
  </si>
  <si>
    <t>721176105R00</t>
  </si>
  <si>
    <t>Potrubí HT připojovací D 110 x 2,7 mm</t>
  </si>
  <si>
    <t>721176103R00</t>
  </si>
  <si>
    <t>Potrubí HT připojovací D 50 x 1,8 mm</t>
  </si>
  <si>
    <t>721176102R00</t>
  </si>
  <si>
    <t>Potrubí HT připojovací D 40 x 1,8 mm</t>
  </si>
  <si>
    <t>721176101R00</t>
  </si>
  <si>
    <t>Potrubí HT připojovací D 32 x 1,8 mm</t>
  </si>
  <si>
    <t>998721102R00</t>
  </si>
  <si>
    <t>Přesun hmot pro vnitřní kanalizaci, výšky do 12 m</t>
  </si>
  <si>
    <t>721290112R00</t>
  </si>
  <si>
    <t>Zkouška těsnosti kanalizace vodou DN 200</t>
  </si>
  <si>
    <t>721290111R00</t>
  </si>
  <si>
    <t>Zkouška těsnosti kanalizace vodou DN 125</t>
  </si>
  <si>
    <t>721273210PP1</t>
  </si>
  <si>
    <t>Souprava ventilační střešní , souprava větrací hlavice PP  D 110 mm</t>
  </si>
  <si>
    <t>721181158O10</t>
  </si>
  <si>
    <t>Ochrana potrubí polyetylén DN 100</t>
  </si>
  <si>
    <t>721181157O75</t>
  </si>
  <si>
    <t>Ochrana potrubí polyetylén DN 70</t>
  </si>
  <si>
    <t>28654700R</t>
  </si>
  <si>
    <t>Sifon kondenzační DN 40  PP vodorovný odtok, stavební výška 95 mm</t>
  </si>
  <si>
    <t>721290821R00</t>
  </si>
  <si>
    <t>Přesun vybouraných hmot - kanalizace, H do 6 m</t>
  </si>
  <si>
    <t>28615443.AR</t>
  </si>
  <si>
    <t>Kus čisticí HTRE D 110 mm PP</t>
  </si>
  <si>
    <t>28615442.AR</t>
  </si>
  <si>
    <t>Kus čisticí HTRE D 75 mm PP</t>
  </si>
  <si>
    <t>721223470VP2</t>
  </si>
  <si>
    <t>Vpusť podlahová se zápach.uzáv.-pachotěs. bez vody, mřížka nerez 115 x 115 D 50/75/110 mm</t>
  </si>
  <si>
    <t>286151743R</t>
  </si>
  <si>
    <t>Trubka EVO PP-RCT D 32 x 3,6 mm, délka 4 m, S 4</t>
  </si>
  <si>
    <t>286151742R</t>
  </si>
  <si>
    <t>Trubka EVO PP-RCT D 25 x 2,8 mm, délka 4 m, S 4</t>
  </si>
  <si>
    <t>286151741R</t>
  </si>
  <si>
    <t>Trubka EVO PP-RCT D 20 x 2,3 mm, délka 4 m, S 4</t>
  </si>
  <si>
    <t>722176114R00</t>
  </si>
  <si>
    <t>Montáž rozvodů z plastů polyfúz. svařováním D 32mm</t>
  </si>
  <si>
    <t>722176113R00</t>
  </si>
  <si>
    <t>Montáž rozvodů z plastů polyfúz. svařováním D 25mm</t>
  </si>
  <si>
    <t>722176112R00</t>
  </si>
  <si>
    <t>Montáž rozvodů z plastů polyfúz. svařováním D 20mm</t>
  </si>
  <si>
    <t>722181311RU2</t>
  </si>
  <si>
    <t>Izolace návleková tl. stěny 6 mm, vnitřní průměr 35 mm</t>
  </si>
  <si>
    <t>722181314RT9</t>
  </si>
  <si>
    <t>Izolace návleková tl. stěny 20 mm, vnitřní průměr 28 mm</t>
  </si>
  <si>
    <t>722181311RT9</t>
  </si>
  <si>
    <t>Izolace návleková tl. stěny 6 mm, vnitřní průměr 28 mm</t>
  </si>
  <si>
    <t>722181313RT8</t>
  </si>
  <si>
    <t>Izolace návleková tl. stěny 20 mm, vnitřní průměr 22 mm</t>
  </si>
  <si>
    <t>722181311RT7</t>
  </si>
  <si>
    <t>Izolace návleková tl. stěny 6 mm, vnitřní průměr 22 mm</t>
  </si>
  <si>
    <t>722182001R00</t>
  </si>
  <si>
    <t>Montáž izol.skruží na potrubí přímé DN 25,sam.spoj</t>
  </si>
  <si>
    <t>286550506R</t>
  </si>
  <si>
    <t>Nástěnka MZD 25 x 3/4"  PP R Instaplast</t>
  </si>
  <si>
    <t>722202213R00</t>
  </si>
  <si>
    <t>Nástěnka MZD PP-R INSTAPLAST D 20xR1/2</t>
  </si>
  <si>
    <t>722237683Z20</t>
  </si>
  <si>
    <t>Ventil vod.zpět.,2xvnitř.závit DN 20</t>
  </si>
  <si>
    <t>722239213R00</t>
  </si>
  <si>
    <t>Kohout vod.kul.,vnitř.-vnitř.z. DN 25</t>
  </si>
  <si>
    <t>722239212R00</t>
  </si>
  <si>
    <t>Kohout vod.kul.,vnitř.-vnitř.z. DN 20</t>
  </si>
  <si>
    <t>722239211R00</t>
  </si>
  <si>
    <t>Kohout vod.kul.,vnitř.-vnitř.z. DN 15</t>
  </si>
  <si>
    <t>55111371R</t>
  </si>
  <si>
    <t>Kulový kohout vypouštěcí DN15</t>
  </si>
  <si>
    <t>722290234R00</t>
  </si>
  <si>
    <t>Proplach a dezinfekce vodovod.potrubí do DN 50</t>
  </si>
  <si>
    <t>722280107R40</t>
  </si>
  <si>
    <t>Tlaková zkouška vodovodního potrubí do DN 40</t>
  </si>
  <si>
    <t>A032L80TN</t>
  </si>
  <si>
    <t>Tlaková expanzní nádoba - vodárenské systémy-12 l, 10 bar, vertikální</t>
  </si>
  <si>
    <t>42615015R</t>
  </si>
  <si>
    <t>Cirkulační čerpadlo DN 15, 230 V, časový spínač, teplotní dezinfekce</t>
  </si>
  <si>
    <t>5514195RV</t>
  </si>
  <si>
    <t>Ventil rohový mosazný 1/2" x 1/2", s filtrem</t>
  </si>
  <si>
    <t>5514190RV</t>
  </si>
  <si>
    <t xml:space="preserve">Ventil rohový mosazný 1/2" x 3/8" </t>
  </si>
  <si>
    <t>5514197RV</t>
  </si>
  <si>
    <t>Ventil rohový 3/4"</t>
  </si>
  <si>
    <t>MR63010MAX</t>
  </si>
  <si>
    <t>Manometr radiální - spodní napojení 1/4"M; pr. 63mm; 0-10bar</t>
  </si>
  <si>
    <t>55111901R</t>
  </si>
  <si>
    <t>Ventil zahradní bez hadic. přípojky 1/2"</t>
  </si>
  <si>
    <t>55111520PO</t>
  </si>
  <si>
    <t>Pojistný ventil DN15-6 bar 1/2", mosaz</t>
  </si>
  <si>
    <t>998722102R00</t>
  </si>
  <si>
    <t>Přesun hmot pro vnitřní vodovod, výšky do 12 m</t>
  </si>
  <si>
    <t>551070800R</t>
  </si>
  <si>
    <t>Oddálené pneumatické splachování WC ruční chrom, pro zabudování do zdi</t>
  </si>
  <si>
    <t>28654700OK</t>
  </si>
  <si>
    <t xml:space="preserve">Objímka kovová 15 - 52 mm (šroub/ matka) s vrutem </t>
  </si>
  <si>
    <t>725017000KZS</t>
  </si>
  <si>
    <t>Klozet závěsný + sedátko, bílý, včetně sedátka v bílé barvě (např.Ring Rimless)</t>
  </si>
  <si>
    <t>725017100KZS</t>
  </si>
  <si>
    <t xml:space="preserve">Klozet závěsný invalid. + sedátko, bílý, včetně sedátka v bílé barvě </t>
  </si>
  <si>
    <t>551070150OVL</t>
  </si>
  <si>
    <t xml:space="preserve">Ovládací tlačítko chrom - alpská bílá duální, pro předstěnové instalační systémy </t>
  </si>
  <si>
    <t>(např. Grohe Arena Cosmopolitan S)</t>
  </si>
  <si>
    <t>725100055RA0</t>
  </si>
  <si>
    <t>Umyvadlo, 60x45 cm, litý mramor, zápach. uzávěrka, otvor pro baterii, bílé</t>
  </si>
  <si>
    <t>(např. AMUR)</t>
  </si>
  <si>
    <t>64221500UM</t>
  </si>
  <si>
    <t xml:space="preserve">Umývátko,otvor pro bat.,keramické, 41,5x12,5x28,5 , bílé, zápach. uzávěrka </t>
  </si>
  <si>
    <t>725100092RA0</t>
  </si>
  <si>
    <t>Umyvadlo invalidé,zápach.uzávěrka, otvor pro bat, bílé</t>
  </si>
  <si>
    <t>642938100SP</t>
  </si>
  <si>
    <t>Vanička sprchová litý mramor,čtvrtkruh 90x90x4cm, bílá, protiskluzová</t>
  </si>
  <si>
    <t>(např. SERA)</t>
  </si>
  <si>
    <t>642938110SP</t>
  </si>
  <si>
    <t>Vanička sprchová litý mramor,čtverec 90x90x3cm, bílá, protiskluzová</t>
  </si>
  <si>
    <t>(např. AURA LIGHT)</t>
  </si>
  <si>
    <t>55458190.SZ</t>
  </si>
  <si>
    <t>Čtvrtkruhová sprchová zástěna 900x900mm, sklo transparent.</t>
  </si>
  <si>
    <t>(např. EASY LINE)</t>
  </si>
  <si>
    <t>Čtvercová sprchová zástěna 900x900mm, sklo transparent.</t>
  </si>
  <si>
    <t>55161596R</t>
  </si>
  <si>
    <t>Sifon ke sprchové vaničce chrom</t>
  </si>
  <si>
    <t>64251550UR</t>
  </si>
  <si>
    <t>Urinál odsáv. radar přív. vnitř. vodor. síť, bílý</t>
  </si>
  <si>
    <t>(např. Golem)</t>
  </si>
  <si>
    <t>998725102R00</t>
  </si>
  <si>
    <t>Přesun hmot pro zařizovací předměty, výšky do 12 m</t>
  </si>
  <si>
    <t>64278901R00</t>
  </si>
  <si>
    <t>Výlevka nerez volně stojící, mřížka, sifon DN 50</t>
  </si>
  <si>
    <t>725845111R00</t>
  </si>
  <si>
    <t>Baterie nástěnná sprchová termostatická, rozteč 150 mm, sprchová souprava</t>
  </si>
  <si>
    <t>(např. KIMURA)</t>
  </si>
  <si>
    <t>725823114RT1</t>
  </si>
  <si>
    <t>Baterie dřezová stojánková ruční, bez otvír.odpadu, standardní</t>
  </si>
  <si>
    <t>725823121RT0</t>
  </si>
  <si>
    <t>Baterie umyvadlová stoján. ruční, , chrom</t>
  </si>
  <si>
    <t>(např.RHAPSODY)</t>
  </si>
  <si>
    <t>725835190R00</t>
  </si>
  <si>
    <t>Baterie nad výlevku nástěnná ruční, rozteč 150 mm, chrom</t>
  </si>
  <si>
    <t>ks</t>
  </si>
  <si>
    <t>725119306R00</t>
  </si>
  <si>
    <t>Montáž klozetu závěsného</t>
  </si>
  <si>
    <t>725119402R00</t>
  </si>
  <si>
    <t>Montáž předstěnových systémů do lehkých stěn</t>
  </si>
  <si>
    <t>725200030RA0</t>
  </si>
  <si>
    <t>Montáž zařizovacích předmětů - umyvadlo</t>
  </si>
  <si>
    <t>725200050RA0</t>
  </si>
  <si>
    <t>Montáž zařizovacích předmětů - sprcha</t>
  </si>
  <si>
    <t>725200020RA0</t>
  </si>
  <si>
    <t>Montáž zařizovacích předmětů - pisoár</t>
  </si>
  <si>
    <t>725200069RA0</t>
  </si>
  <si>
    <t>Montáž zařizovacích předmětů - výlevka</t>
  </si>
  <si>
    <t>725849200R00</t>
  </si>
  <si>
    <t>Montáž baterií sprchových, nastavitelná výška</t>
  </si>
  <si>
    <t>725829301R00</t>
  </si>
  <si>
    <t>Montáž baterie umyv.a dřezové stojánkové</t>
  </si>
  <si>
    <t>725839203R00</t>
  </si>
  <si>
    <t>Montáž baterie nad výlevku nástěnné G 1/2</t>
  </si>
  <si>
    <t>998726122R00</t>
  </si>
  <si>
    <t>Přesun hmot pro předstěnové systémy, výšky do 12 m</t>
  </si>
  <si>
    <t>726211321550</t>
  </si>
  <si>
    <t>Modul pro závěsné WC do lehké stěny</t>
  </si>
  <si>
    <t>Dokumentace skutečného provedená</t>
  </si>
  <si>
    <t>END</t>
  </si>
  <si>
    <t>Akce:</t>
  </si>
  <si>
    <t xml:space="preserve">Investor: </t>
  </si>
  <si>
    <t>Regionální muzeum v Kolíně</t>
  </si>
  <si>
    <t>Část:</t>
  </si>
  <si>
    <t>SOUPIS VÝKONŮ - VYTÁPĚNÍ</t>
  </si>
  <si>
    <t>Popis výkonu</t>
  </si>
  <si>
    <t>REKAPITULACE</t>
  </si>
  <si>
    <t>Zdroj tepla</t>
  </si>
  <si>
    <t>Rozvod potrubí</t>
  </si>
  <si>
    <t>Armatury</t>
  </si>
  <si>
    <t>Otopná tělesa</t>
  </si>
  <si>
    <t>Nátěry</t>
  </si>
  <si>
    <t>Tepelné izolace</t>
  </si>
  <si>
    <t>Podlahové vytápění</t>
  </si>
  <si>
    <t>Zkoušky zařízení, zaregulování</t>
  </si>
  <si>
    <t>Tepelné čerpadlo vzduch / voda</t>
  </si>
  <si>
    <t>invertorové</t>
  </si>
  <si>
    <t>Topný výkon pro A-7/W35 12,9 kW</t>
  </si>
  <si>
    <t>Chladící výkon pro A35/W7 14,9 kW</t>
  </si>
  <si>
    <t>s dotopovým elektrokotlem 8,8 kW</t>
  </si>
  <si>
    <t>1.1</t>
  </si>
  <si>
    <t>Stiebel Eltron</t>
  </si>
  <si>
    <t>HPA-O 13 C Premium</t>
  </si>
  <si>
    <t>sbr</t>
  </si>
  <si>
    <t>vnitřní opláštění</t>
  </si>
  <si>
    <t xml:space="preserve">WPM 4 systém - regulace </t>
  </si>
  <si>
    <t>SBP 100 classic – akumulační zásobník</t>
  </si>
  <si>
    <t>SBB 301 WP SOL - smaltovaný zásobník teplé vody</t>
  </si>
  <si>
    <t>UP 25/7,5 PCV - oběhové čerpadlo</t>
  </si>
  <si>
    <t>Topný kabel pro kondenzát 2m</t>
  </si>
  <si>
    <t>celkem</t>
  </si>
  <si>
    <t>Tlaková exp. Nádoba</t>
  </si>
  <si>
    <t>1.2</t>
  </si>
  <si>
    <t>25 l</t>
  </si>
  <si>
    <t>Čerpadlo elektronické</t>
  </si>
  <si>
    <t>závitové - 230 V</t>
  </si>
  <si>
    <t>1.3</t>
  </si>
  <si>
    <t>ALPHA1 20-60</t>
  </si>
  <si>
    <t>1.4</t>
  </si>
  <si>
    <t>ALPHA2 32-50</t>
  </si>
  <si>
    <t>1.5</t>
  </si>
  <si>
    <t>Kombinovaný rozdělovač a sběrač</t>
  </si>
  <si>
    <t>rozteč hrdel 200, hrdla 2*DN40,2*DN25,4*DN20</t>
  </si>
  <si>
    <t>měděné potrubí</t>
  </si>
  <si>
    <t>2.1</t>
  </si>
  <si>
    <t>DN 13</t>
  </si>
  <si>
    <t>2.2</t>
  </si>
  <si>
    <t>DN 15</t>
  </si>
  <si>
    <t>2.3</t>
  </si>
  <si>
    <t>DN 20</t>
  </si>
  <si>
    <t>2.4</t>
  </si>
  <si>
    <t>DN 25</t>
  </si>
  <si>
    <t>2.5</t>
  </si>
  <si>
    <t>DN 40</t>
  </si>
  <si>
    <t>Trojcestný směšovací venti včetně servopohonu 24V, 0-10 A</t>
  </si>
  <si>
    <t>3.1</t>
  </si>
  <si>
    <t>DN 15, kv = 2,5</t>
  </si>
  <si>
    <t>Kulový kohout</t>
  </si>
  <si>
    <t>3.2</t>
  </si>
  <si>
    <t>3.3</t>
  </si>
  <si>
    <t>3.4</t>
  </si>
  <si>
    <t>Závitový filtr</t>
  </si>
  <si>
    <t>3.5</t>
  </si>
  <si>
    <t>3.6</t>
  </si>
  <si>
    <t>Zpětný ventil závit.</t>
  </si>
  <si>
    <t>3.7</t>
  </si>
  <si>
    <t>3.8</t>
  </si>
  <si>
    <t xml:space="preserve">Vypouštěcí kohout </t>
  </si>
  <si>
    <t>3.9</t>
  </si>
  <si>
    <t>Teploměr kruhový</t>
  </si>
  <si>
    <t>3.10</t>
  </si>
  <si>
    <t>0 -120 oC</t>
  </si>
  <si>
    <t>Automatické odvzdušňovací</t>
  </si>
  <si>
    <t>3.11</t>
  </si>
  <si>
    <t>ventily</t>
  </si>
  <si>
    <t>Radátorové šroubení</t>
  </si>
  <si>
    <t>3.12</t>
  </si>
  <si>
    <t>DN 15 rohové VK</t>
  </si>
  <si>
    <t>Radátorový ventil</t>
  </si>
  <si>
    <t>3.13</t>
  </si>
  <si>
    <t>DN 15 rohový</t>
  </si>
  <si>
    <t>3.14</t>
  </si>
  <si>
    <t>Termohlavice Danfoss</t>
  </si>
  <si>
    <t>3.15</t>
  </si>
  <si>
    <t>Manometr</t>
  </si>
  <si>
    <t>3.16</t>
  </si>
  <si>
    <t>Pojišťovací ventil</t>
  </si>
  <si>
    <t>Ocelová desková těles PLAN – VK spodní připojení</t>
  </si>
  <si>
    <t>4.1</t>
  </si>
  <si>
    <t>11-500*400</t>
  </si>
  <si>
    <t>4.2</t>
  </si>
  <si>
    <t>21-500*400</t>
  </si>
  <si>
    <t>4.3</t>
  </si>
  <si>
    <t>21-500*600</t>
  </si>
  <si>
    <t>4.4</t>
  </si>
  <si>
    <t>22-500*700</t>
  </si>
  <si>
    <t>4.5</t>
  </si>
  <si>
    <t>22-500*800</t>
  </si>
  <si>
    <t>4.6</t>
  </si>
  <si>
    <t>33-900*500</t>
  </si>
  <si>
    <t>Ručníkové sušáky</t>
  </si>
  <si>
    <t>4.7</t>
  </si>
  <si>
    <t>KLC 900.750</t>
  </si>
  <si>
    <t xml:space="preserve">Potrubí </t>
  </si>
  <si>
    <t>5.1</t>
  </si>
  <si>
    <t>dvojnásobný základní nátěr ocel. Potr.</t>
  </si>
  <si>
    <t>Tepelné izolace převlečná elastická</t>
  </si>
  <si>
    <t>Potrubí Cu</t>
  </si>
  <si>
    <t>6.1</t>
  </si>
  <si>
    <t>6.2</t>
  </si>
  <si>
    <t>6.3</t>
  </si>
  <si>
    <t>6.4</t>
  </si>
  <si>
    <t>6.5</t>
  </si>
  <si>
    <t>REHAU topná trubka např. RAUTHERM S</t>
  </si>
  <si>
    <t>7.1</t>
  </si>
  <si>
    <t>S 17x2</t>
  </si>
  <si>
    <t>7.2</t>
  </si>
  <si>
    <t>Systémová deska VARIONOVA 11</t>
  </si>
  <si>
    <t>7.3</t>
  </si>
  <si>
    <t>REHAU okraj dilat. Páska</t>
  </si>
  <si>
    <t>7.4</t>
  </si>
  <si>
    <t>Ochranná trubka</t>
  </si>
  <si>
    <t>7.5</t>
  </si>
  <si>
    <t>Plastifikátor P</t>
  </si>
  <si>
    <t>7.6</t>
  </si>
  <si>
    <t>Rozdělovač HKV – D4</t>
  </si>
  <si>
    <t>7.7</t>
  </si>
  <si>
    <t>Skříň rozdělovače UP 605</t>
  </si>
  <si>
    <t>7.8</t>
  </si>
  <si>
    <t xml:space="preserve">Šroubení </t>
  </si>
  <si>
    <t>7.9</t>
  </si>
  <si>
    <t>Prostorový termostat</t>
  </si>
  <si>
    <t>7.10</t>
  </si>
  <si>
    <t>Dilatační profil</t>
  </si>
  <si>
    <t>7.11</t>
  </si>
  <si>
    <t>Nea Smart 2 rozvaděč pro regulaci</t>
  </si>
  <si>
    <t>7.12</t>
  </si>
  <si>
    <t>Transformátor 24 v</t>
  </si>
  <si>
    <t>7.13</t>
  </si>
  <si>
    <t>Spojovací pás</t>
  </si>
  <si>
    <t>7.14</t>
  </si>
  <si>
    <t>Ukončovací pás</t>
  </si>
  <si>
    <t>7.15</t>
  </si>
  <si>
    <t>Upevňovací skoba</t>
  </si>
  <si>
    <t>7.16</t>
  </si>
  <si>
    <t>Termopohon</t>
  </si>
  <si>
    <t>Zkoušky zařízení</t>
  </si>
  <si>
    <t>Zkoušky těsnosti a provozní</t>
  </si>
  <si>
    <t>8.1</t>
  </si>
  <si>
    <t>dle ČSN 06 0310</t>
  </si>
  <si>
    <t>hod</t>
  </si>
  <si>
    <t>Zaregulování top. soustavy</t>
  </si>
  <si>
    <t>9.1</t>
  </si>
  <si>
    <t>Dokumentace skutečného provedení</t>
  </si>
  <si>
    <t>VYTÁPĚNÍ DODÁVKA, MONTÁŽ</t>
  </si>
  <si>
    <t>Kč</t>
  </si>
  <si>
    <t>bez</t>
  </si>
  <si>
    <t>VÝKAZ VÝMĚR</t>
  </si>
  <si>
    <t>Vstupní budova Muzea lidových služeb v Kouřimi</t>
  </si>
  <si>
    <t>Investor:</t>
  </si>
  <si>
    <t>Poř.</t>
  </si>
  <si>
    <t>Jednotk.cena</t>
  </si>
  <si>
    <t>Cena</t>
  </si>
  <si>
    <t xml:space="preserve">Cena celkem      </t>
  </si>
  <si>
    <t>Jednotka</t>
  </si>
  <si>
    <t>Poznámka</t>
  </si>
  <si>
    <t>D.1.4.e  – Elektroinstalace – silnoproud</t>
  </si>
  <si>
    <t>Sloupec1</t>
  </si>
  <si>
    <t>Sloupec2</t>
  </si>
  <si>
    <t>Sloupec3</t>
  </si>
  <si>
    <t>Sloupec4</t>
  </si>
  <si>
    <t>Sloupec5</t>
  </si>
  <si>
    <t>Sloupec6</t>
  </si>
  <si>
    <t>Sloupec7</t>
  </si>
  <si>
    <t>Sloupec8</t>
  </si>
  <si>
    <t>Sloupec9</t>
  </si>
  <si>
    <t>Sloupec10</t>
  </si>
  <si>
    <t>Sloupec11</t>
  </si>
  <si>
    <t>Dodávky</t>
  </si>
  <si>
    <t xml:space="preserve">Rozvaděče R02 oceloplechový, na povrch (600x1800x200)–  dle výkresu D1.4.e.10
</t>
  </si>
  <si>
    <t xml:space="preserve">Rozvaděče R02-P oceloplechový, na povrch (350x400x150)–  dle výkresu D1.4.e.10
</t>
  </si>
  <si>
    <t>Svorkovnice ekvipotenciálového pospojování</t>
  </si>
  <si>
    <t xml:space="preserve">Kabelové rozvody </t>
  </si>
  <si>
    <t>Kabel AYKY4Bx50</t>
  </si>
  <si>
    <t>Kabel CYKY 4Bx16</t>
  </si>
  <si>
    <t>Kabel CYKY 5Cx10</t>
  </si>
  <si>
    <t>Kabel CYKY 5Cx6</t>
  </si>
  <si>
    <t>Kabel CYKY 5Cx4</t>
  </si>
  <si>
    <t>Kabel CYKY 5Cx2,5</t>
  </si>
  <si>
    <t>Kabel CYKY 3Cx2,5</t>
  </si>
  <si>
    <t>Kabel CYKY 5Cx1,5</t>
  </si>
  <si>
    <t>Kabel CYKY 3Cx1,5</t>
  </si>
  <si>
    <t>Kabel CYKY 3Ax1,5</t>
  </si>
  <si>
    <t>Kabel CYKY 2Ax1,5</t>
  </si>
  <si>
    <t>Kabel CXKH-V 5Cx4</t>
  </si>
  <si>
    <t>Vodič CYA 25-z/žl</t>
  </si>
  <si>
    <t>Vodič CYA 6-z/žl</t>
  </si>
  <si>
    <t>Vodič CYA 2,5-z/žl</t>
  </si>
  <si>
    <t>Ostatní elektroinstalace</t>
  </si>
  <si>
    <r>
      <t>Vypínač 230V/10A – řazení 1  vč. Krabice,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</si>
  <si>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5  vč. Krabice,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</si>
  <si>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Vypínač 230V/10A – řazení 6  vč. Krabice,</t>
    </r>
    <r>
      <rPr>
        <sz val="8"/>
        <rFont val="Arial CE"/>
        <family val="2"/>
      </rPr>
      <t xml:space="preserv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</si>
  <si>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7  vč. Krabice, </t>
    </r>
    <r>
      <rPr>
        <sz val="8"/>
        <rFont val="Arial CE"/>
        <family val="2"/>
      </rPr>
      <t xml:space="preserve">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</si>
  <si>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Vypínač 230V/10A – řazení 6 vč. krabice a, IP44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</si>
  <si>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Rámeček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</si>
  <si>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 xml:space="preserve">Dvorámeček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</si>
  <si>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Třírámeček</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</si>
  <si>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Integrované soumrakové a pohybové čidlo se signálním kontaktem 230V/10A, IP54</t>
  </si>
  <si>
    <t>Časové relé se signálním kontaktem 230V/10 v karbici KP68</t>
  </si>
  <si>
    <r>
      <t>Zásuvka 230V/16A  vč. krabice a rámečku,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</si>
  <si>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2x zásuvka 230V/16A  vč. Dvoukrabice a dvourámečku, 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t>
    </r>
    <r>
      <rPr>
        <sz val="8"/>
        <rFont val="Arial CE"/>
        <family val="2"/>
      </rPr>
      <t xml:space="preserve"> fa Schneider v </t>
    </r>
    <r>
      <rPr>
        <sz val="8"/>
        <rFont val="Arial CE"/>
        <family val="2"/>
      </rPr>
      <t>antracitovábarva).</t>
    </r>
    <r>
      <rPr>
        <sz val="8"/>
        <rFont val="Arial CE"/>
        <family val="2"/>
      </rPr>
      <t xml:space="preserve">
</t>
    </r>
  </si>
  <si>
    <r>
      <rPr>
        <sz val="8"/>
        <rFont val="Arial CE"/>
        <family val="2"/>
      </rPr>
      <t xml:space="preserve">3x zásuvka 230V/16A  vč. tříkrabice a </t>
    </r>
    <r>
      <rPr>
        <sz val="8"/>
        <rFont val="Arial CE"/>
        <family val="2"/>
      </rPr>
      <t xml:space="preserve">třírámečku, IP20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r>
      <rPr>
        <sz val="8"/>
        <rFont val="Arial CE"/>
        <family val="2"/>
      </rPr>
      <t xml:space="preserve">
</t>
    </r>
  </si>
  <si>
    <t>2x zásuvka 230V/16A  v podlahové  krabici (standart kopoz Kolín a ABB)</t>
  </si>
  <si>
    <t>3x zásuvka 230V/16A  v podlahové  krabici (standart Kopoz Kolín a ABB)</t>
  </si>
  <si>
    <r>
      <t>2x zásuvka 230V/16A  + 1x prostorová rezerva pro s</t>
    </r>
    <r>
      <rPr>
        <sz val="8"/>
        <rFont val="Arial CE"/>
        <family val="2"/>
      </rPr>
      <t xml:space="preserve">laboprou ve sdružené krabici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</si>
  <si>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3x zásuvka 230V/16A  + 1x prostorová rezerva pro slaboprou v podlahové  krabici (standart Kopoz Kolín a ABB)</t>
  </si>
  <si>
    <r>
      <rPr>
        <sz val="8"/>
        <rFont val="Arial CE"/>
        <family val="2"/>
      </rPr>
      <t xml:space="preserve">4x zásuvka 230V/16A  + 1x prostorová </t>
    </r>
    <r>
      <rPr>
        <sz val="8"/>
        <rFont val="Arial CE"/>
        <family val="2"/>
      </rPr>
      <t xml:space="preserve">rezerva pro slaboprou vč. Sdružené krabice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</si>
  <si>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3x zásuvka 230V/16A  + 2x prostorová vč sdružené krab</t>
    </r>
    <r>
      <rPr>
        <sz val="11"/>
        <color rgb="FF111111"/>
        <rFont val="Arial"/>
        <family val="2"/>
      </rPr>
      <t xml:space="preserve">ice a rámečku. </t>
    </r>
    <r>
      <rPr>
        <sz val="10"/>
        <color rgb="FF111111"/>
        <rFont val="Arial"/>
        <family val="2"/>
      </rPr>
      <t xml:space="preserve">  </t>
    </r>
    <r>
      <rPr>
        <sz val="11"/>
        <color rgb="FF111111"/>
        <rFont val="Arial"/>
        <family val="2"/>
      </rPr>
      <t>(</t>
    </r>
    <r>
      <rPr>
        <sz val="11"/>
        <color rgb="FF111111"/>
        <rFont val="Arial"/>
        <family val="2"/>
      </rPr>
      <t xml:space="preserve">např. </t>
    </r>
    <r>
      <rPr>
        <sz val="11"/>
        <color rgb="FF111111"/>
        <rFont val="Arial"/>
        <family val="2"/>
      </rPr>
      <t xml:space="preserve">Merten </t>
    </r>
    <r>
      <rPr>
        <sz val="11"/>
        <color rgb="FF111111"/>
        <rFont val="Arial"/>
        <family val="2"/>
      </rPr>
      <t xml:space="preserve">Sysém M  fa Schneider v </t>
    </r>
    <r>
      <rPr>
        <sz val="11"/>
        <color rgb="FF111111"/>
        <rFont val="Arial"/>
        <family val="2"/>
      </rPr>
      <t>antracitovábarva).</t>
    </r>
  </si>
  <si>
    <r>
      <t>Zásuvka 230V/16A  vč. krabice a rámečku, IP44</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</si>
  <si>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t>Vypínač 400V/20A  vč. krabice a rámečku, IP44</t>
  </si>
  <si>
    <t>Zásuvka 400V/16A  vč. krabice a rámečku, IP44</t>
  </si>
  <si>
    <t>Zásuvková skříň, 2x zásuvka 400V/16A, 3x zásuvka 230V/16A, IP54.</t>
  </si>
  <si>
    <t>Krabice odbočná vč. Svorkovnice  do hořlavého materiálu, IP44  - viz techn. Zpráva</t>
  </si>
  <si>
    <t>Osoušeč rukou 66dB, 1,1kW</t>
  </si>
  <si>
    <t>Komplet připojení fotočidla automatiky splachování</t>
  </si>
  <si>
    <t xml:space="preserve">Komplet připojení  automatiky bezdotykové baterie
</t>
  </si>
  <si>
    <t>Komplet připojení rozdělovače topení (vč propojení s prostorovými termostaty v počtu 2ks)</t>
  </si>
  <si>
    <t>Komplet připojení chladící jednotky   (vč propojení s prostorovým termostatem)</t>
  </si>
  <si>
    <t>Komplet připojení tepelného čerpadla (vč propojení s prost. termostatem)</t>
  </si>
  <si>
    <t>Komplet připojení fan coilu</t>
  </si>
  <si>
    <t>Komplet připojení vzduchotechnické jednotky</t>
  </si>
  <si>
    <t>Komplet připojení ventilátoru</t>
  </si>
  <si>
    <t>Komplet připojení čerpadla AKU nádrže</t>
  </si>
  <si>
    <t>Komplet připojení technologie pítka</t>
  </si>
  <si>
    <t>Přezbrojení stáv. RE</t>
  </si>
  <si>
    <t>Osvětlovací tělesa</t>
  </si>
  <si>
    <t>Osvětlovací těleso typ A (vč. zdrojů) dle knihy svítidel</t>
  </si>
  <si>
    <t>Osvětlovací těleso typ B(vč. zdrojů) dle knihy svítidel</t>
  </si>
  <si>
    <t>Osvětlovací těleso typ C (vč. zdrojů) dle knihy svítidel</t>
  </si>
  <si>
    <t>Osvětlovací těleso typ D (vč. zdrojů) dle knihy svítidel</t>
  </si>
  <si>
    <t>Osvětlovací těleso typ D1 (vč. zdrojů) dle knihy svítidel</t>
  </si>
  <si>
    <t>Osvětlovací těleso typ D2 (vč. zdrojů) dle knihy svítidel</t>
  </si>
  <si>
    <t>Osvětlovací těleso typ E (vč. zdrojů) dle knihy svítidel</t>
  </si>
  <si>
    <t>Osvětlovací těleso typ F (vč. zdrojů) dle knihy svítidel</t>
  </si>
  <si>
    <t>Osvětlovací těleso typ G (vč. zdrojů) dle knihy svítidel</t>
  </si>
  <si>
    <t>Osvětlovací těleso typ H (vč. zdrojů) dle knihy svítidel</t>
  </si>
  <si>
    <r>
      <rPr>
        <sz val="8"/>
        <rFont val="Arial CE"/>
        <family val="2"/>
      </rPr>
      <t xml:space="preserve">Osvětlovací těleso typ J (vč. zdrojů) dle knihy </t>
    </r>
    <r>
      <rPr>
        <sz val="8"/>
        <rFont val="Arial CE"/>
        <family val="2"/>
      </rPr>
      <t>svítidel</t>
    </r>
    <r>
      <rPr>
        <sz val="8"/>
        <rFont val="Arial CE"/>
        <family val="2"/>
      </rPr>
      <t xml:space="preserve">
</t>
    </r>
  </si>
  <si>
    <r>
      <rPr>
        <sz val="8"/>
        <rFont val="Arial CE"/>
        <family val="2"/>
      </rPr>
      <t xml:space="preserve">Osvětlovací těleso typ J1 (vč. zdrojů) dle </t>
    </r>
    <r>
      <rPr>
        <sz val="8"/>
        <rFont val="Arial CE"/>
        <family val="2"/>
      </rPr>
      <t>knihy svítidel</t>
    </r>
  </si>
  <si>
    <r>
      <rPr>
        <sz val="8"/>
        <rFont val="Arial CE"/>
        <family val="2"/>
      </rPr>
      <t xml:space="preserve">Osvětlovací těleso typ K (vč. zdrojů) dle knihy </t>
    </r>
    <r>
      <rPr>
        <sz val="8"/>
        <rFont val="Arial CE"/>
        <family val="2"/>
      </rPr>
      <t>svítidel</t>
    </r>
  </si>
  <si>
    <r>
      <rPr>
        <sz val="8"/>
        <rFont val="Arial CE"/>
        <family val="2"/>
      </rPr>
      <t xml:space="preserve">Osvětlovací těleso typ R (vč. zdrojů) dle knihy </t>
    </r>
    <r>
      <rPr>
        <sz val="8"/>
        <rFont val="Arial CE"/>
        <family val="2"/>
      </rPr>
      <t>svítidel</t>
    </r>
  </si>
  <si>
    <r>
      <rPr>
        <sz val="8"/>
        <rFont val="Arial CE"/>
        <family val="2"/>
      </rPr>
      <t xml:space="preserve">Osvětlovací těleso typ Z (vč. zdrojů) dle knihy </t>
    </r>
    <r>
      <rPr>
        <sz val="8"/>
        <rFont val="Arial CE"/>
        <family val="2"/>
      </rPr>
      <t>svítidel</t>
    </r>
  </si>
  <si>
    <r>
      <rPr>
        <sz val="8"/>
        <rFont val="Arial CE"/>
        <family val="2"/>
      </rPr>
      <t xml:space="preserve">Osvětlovací těleso typ Ž (vč. zdrojů) dle knihy </t>
    </r>
    <r>
      <rPr>
        <sz val="8"/>
        <rFont val="Arial CE"/>
        <family val="2"/>
      </rPr>
      <t>svítidel</t>
    </r>
    <r>
      <rPr>
        <sz val="8"/>
        <rFont val="Arial CE"/>
        <family val="2"/>
      </rPr>
      <t xml:space="preserve">
</t>
    </r>
  </si>
  <si>
    <r>
      <rPr>
        <sz val="8"/>
        <rFont val="Arial CE"/>
        <family val="2"/>
      </rPr>
      <t xml:space="preserve">Osvětlovací těleso typ N (vč. zdrojů) dle knihy </t>
    </r>
    <r>
      <rPr>
        <sz val="8"/>
        <rFont val="Arial CE"/>
        <family val="2"/>
      </rPr>
      <t>svítidel</t>
    </r>
  </si>
  <si>
    <t>Osvětlovací těleso typ N integrované do dveří  (vč. zdrojů) dle knihy svítidel</t>
  </si>
  <si>
    <t>Tříokruhová zavěšená lišta s instalovaným</t>
  </si>
  <si>
    <t>LED pásek</t>
  </si>
  <si>
    <t>Transformátor 230/12V, 100W</t>
  </si>
  <si>
    <t>Ostatní</t>
  </si>
  <si>
    <t>Kabel. Lože 1-1</t>
  </si>
  <si>
    <t>Kabel. Lože 2-2</t>
  </si>
  <si>
    <t>Vyhledání a vytýčení stáv. Podzemních objektu</t>
  </si>
  <si>
    <t>Revize a zkoušky</t>
  </si>
  <si>
    <t>Vsupní budova skanzenu Kouřím</t>
  </si>
  <si>
    <t>Ing. Jaroslav Zuina</t>
  </si>
  <si>
    <t xml:space="preserve">Cena </t>
  </si>
  <si>
    <t xml:space="preserve">Elektroinstalace slaboproud </t>
  </si>
  <si>
    <t>Strukturovaná kabeláž</t>
  </si>
  <si>
    <t>Datový rozvaděč 42U 800 x 800 x 2000, skleněné dveře</t>
  </si>
  <si>
    <t xml:space="preserve">Podstavec k rozvaděči  800x800mm výška 10 cm </t>
  </si>
  <si>
    <t>Napajeci panel 3m 8 pozic, přepěťová ochrana</t>
  </si>
  <si>
    <t>Police 19" 1U 450mm pevná</t>
  </si>
  <si>
    <t xml:space="preserve">Lišta CU horizontální zemnící </t>
  </si>
  <si>
    <t>Montážní sada M6</t>
  </si>
  <si>
    <t>Patch panel 24 x RJ45 CAT6 UTP</t>
  </si>
  <si>
    <t>Vyvazovací panel 19" 1U plastový</t>
  </si>
  <si>
    <t>Patch kabel CAT6 UTP PVC</t>
  </si>
  <si>
    <t xml:space="preserve">Switch 24x 10/100/1000 </t>
  </si>
  <si>
    <t>Switch 24x 10/100/1000 PoE</t>
  </si>
  <si>
    <t>Datová zásuvka 2xRJ45 UTP cat.6</t>
  </si>
  <si>
    <t>Datová zásuvka 1xRJ45 UTP cat.6</t>
  </si>
  <si>
    <t>Instalační kabel CAT6 UTP LSOH</t>
  </si>
  <si>
    <t>Zemní kabel TCEPKPFLE 5x4x0,8</t>
  </si>
  <si>
    <t>Trubka elektroinstalační ohebná 23</t>
  </si>
  <si>
    <t>Trubka elektroinstalační ohebná 16</t>
  </si>
  <si>
    <t>Trubka KOPOFLEX KF 09040</t>
  </si>
  <si>
    <t>Krabice KU68</t>
  </si>
  <si>
    <t>Krabice odbočovací</t>
  </si>
  <si>
    <t>Drobný instalační materiál</t>
  </si>
  <si>
    <t>Instalace strukturované kabeláže</t>
  </si>
  <si>
    <t>Kompletace datových zásuvek</t>
  </si>
  <si>
    <t>Ukončení datového kabelu na portech</t>
  </si>
  <si>
    <t>Oživení datových rozvodů</t>
  </si>
  <si>
    <t>Protokol o měření datové sítě</t>
  </si>
  <si>
    <t>Koordinace</t>
  </si>
  <si>
    <t>Systém PZTS</t>
  </si>
  <si>
    <t>Ústředna do 192 zón, v krytu se zdrojem a komunikátorem, 1 sběrnice, stupeň zabezpečení 2</t>
  </si>
  <si>
    <t>Záložní AKU do ústředny</t>
  </si>
  <si>
    <t>GSM komunikátor</t>
  </si>
  <si>
    <t>Ethernet komunikátor</t>
  </si>
  <si>
    <t>LCD klávesnice</t>
  </si>
  <si>
    <t>PIR detektor, včetně držáku</t>
  </si>
  <si>
    <t>MG kontakt povrchový plastový s kabelem</t>
  </si>
  <si>
    <t>Venkovní siréna s akumulátorem</t>
  </si>
  <si>
    <t>Kabel přopojení prvků UTP 4x2x0,5 cat. 5e</t>
  </si>
  <si>
    <t>Instalace kabeláže systému PZTS</t>
  </si>
  <si>
    <t>Instalace prvků PZTS</t>
  </si>
  <si>
    <t>Oživení a nastavení systému, programování</t>
  </si>
  <si>
    <t>Předání, školení obsluhy</t>
  </si>
  <si>
    <t>Funkční zkouška systému</t>
  </si>
  <si>
    <t>Systém EPS</t>
  </si>
  <si>
    <t>Stávající ústředna EPS</t>
  </si>
  <si>
    <t>Panel obsluhy OPPO</t>
  </si>
  <si>
    <t>Klíčový trezor KTPO</t>
  </si>
  <si>
    <t>Zábleskový maják</t>
  </si>
  <si>
    <t>Opticko-kouřový detektor včetně patice</t>
  </si>
  <si>
    <t>Zkušební plyn</t>
  </si>
  <si>
    <t>Tlačítkový hlásič</t>
  </si>
  <si>
    <t>Akustická vnitřní siréna s optickou signalizací</t>
  </si>
  <si>
    <t>Kabel PRAFlaGuard 1x2x0,8</t>
  </si>
  <si>
    <t>Kabel PRAFlaGuard 4x2x0,8</t>
  </si>
  <si>
    <t>Příchytka se zachováním funkčnosti včetně kotvícího materiálu</t>
  </si>
  <si>
    <t>Krabice rozbočovací se zachováním funkčnosti při požáru</t>
  </si>
  <si>
    <t>Uvedení do provozu</t>
  </si>
  <si>
    <t>Školení, předání</t>
  </si>
  <si>
    <t>Návody a manuály</t>
  </si>
  <si>
    <t>Systém CCTV</t>
  </si>
  <si>
    <t>Venkovní IP kamera</t>
  </si>
  <si>
    <t>Záznamové zařízeni v datovém racku</t>
  </si>
  <si>
    <t>Instalace  kabeláže pro CCTV</t>
  </si>
  <si>
    <t>Připojení kamer a záznamového zařízení</t>
  </si>
  <si>
    <t>Oživení systému CCTV</t>
  </si>
  <si>
    <t>Ostatní společné náklady</t>
  </si>
  <si>
    <t>Montážní prostředky (lešení, plošiny …)</t>
  </si>
  <si>
    <t>Doprava</t>
  </si>
  <si>
    <t>Stavební přípomoce</t>
  </si>
  <si>
    <t>Požární ucpávky</t>
  </si>
  <si>
    <t>Likvidace a odvoz odpadu z realizace</t>
  </si>
  <si>
    <t>Úklid staveniště</t>
  </si>
  <si>
    <t>Předání, zaškolení</t>
  </si>
  <si>
    <t>Dokumentace skutečného provedení stavby</t>
  </si>
  <si>
    <t>Ing. Jaroslav Zuna</t>
  </si>
  <si>
    <t>Hromosvod a uzemnění</t>
  </si>
  <si>
    <t xml:space="preserve">Hromosvod a uzemnění </t>
  </si>
  <si>
    <t>Uzemnění pásek FeZn 30/4</t>
  </si>
  <si>
    <t>Hromosvod vodič AlMgSi 8mm</t>
  </si>
  <si>
    <t>Podpěra vedení</t>
  </si>
  <si>
    <t>Svorka křížová</t>
  </si>
  <si>
    <t xml:space="preserve">ks </t>
  </si>
  <si>
    <t>Svorka spojovací</t>
  </si>
  <si>
    <t>Svorka pro zemní pásek</t>
  </si>
  <si>
    <t>Zkušební svorka</t>
  </si>
  <si>
    <t>Ochranný úhelník</t>
  </si>
  <si>
    <t>Držák jímací tyče</t>
  </si>
  <si>
    <t>Jímací tyč</t>
  </si>
  <si>
    <t>Instalace hromosvodu</t>
  </si>
  <si>
    <t>REKAPITULACE ODHADU CENY REALIZACE VZDUCHOTECHNIKY</t>
  </si>
  <si>
    <t>Stupeň:</t>
  </si>
  <si>
    <t>ceníková cena</t>
  </si>
  <si>
    <t>materiál</t>
  </si>
  <si>
    <t>práce</t>
  </si>
  <si>
    <t>Náklady spojené s umístěním stavby - dokumentace skutečného provedení</t>
  </si>
  <si>
    <t>Celkem odhad ceny realizace vzduchotechniky:</t>
  </si>
  <si>
    <t>(cena uvedena bez DPH)</t>
  </si>
  <si>
    <t xml:space="preserve">U některých výrobků je uveden v souladu s § 89 odst. 5 písm. a) nebo b) zákona č. 134-2016 Sb. (Zákon o zadávání veřejných zakázek) </t>
  </si>
  <si>
    <t xml:space="preserve">konkrétní výrobek. Stanovení technických podmínek by v těchto případech nebylo dostatečně přesné nebo srozumitelné (§ 89 odst. 1 zákona). </t>
  </si>
  <si>
    <t xml:space="preserve">Zadavatel v těchto případech připouští rovnocenné řešení. </t>
  </si>
  <si>
    <t>Obecně tedy platí, že pokud je v textové nebo výkresové části projektu uveden odkaz na konkrétní výrobek, neznamená to,</t>
  </si>
  <si>
    <t>že zadavatel požaduje po uchazeči použití a ocenění tohoto konkrétního výrobku.</t>
  </si>
  <si>
    <t>Uchazeč může při dodávce použít jakýkoliv ekvivalentní výrobek od jakéhokoliv jiného výrobce, pokud dodrží technické a kvalitativní parametry</t>
  </si>
  <si>
    <t>dané projektovou dokumentací.</t>
  </si>
  <si>
    <t>Zařízení číslo:</t>
  </si>
  <si>
    <t>A01 – Centrální větrání</t>
  </si>
  <si>
    <t>počet</t>
  </si>
  <si>
    <t>odhad v ceníkových cenách</t>
  </si>
  <si>
    <t>poznámka</t>
  </si>
  <si>
    <t>pozice</t>
  </si>
  <si>
    <t>popis</t>
  </si>
  <si>
    <t>cena dodávka</t>
  </si>
  <si>
    <t>cena práce</t>
  </si>
  <si>
    <t>cena celkem</t>
  </si>
  <si>
    <t>jednotková</t>
  </si>
  <si>
    <t>A1.1.1</t>
  </si>
  <si>
    <t>kompaktní větrací jednotka, 2000/1210m3/h, 150Pa, deskový rekuperátor s obtokem, vodní ohřívač, filtrace vzduchu, filtrace vzduchu. Automatická regulace časovým programem s možností napojení na ModBus. Podrobná specifikace viz příloha</t>
  </si>
  <si>
    <t>A1.3.1</t>
  </si>
  <si>
    <t>ruční regulační klapka, DN125 až DN200, viz výkres</t>
  </si>
  <si>
    <t>A1.4.1</t>
  </si>
  <si>
    <t>buňkový tlumič hluku, 200x500mm, délka 1000mm</t>
  </si>
  <si>
    <t>A1.5.1</t>
  </si>
  <si>
    <t>žaluzie pozinkovaný plech, 400x400, bez síta proti hmyzu</t>
  </si>
  <si>
    <t>A1.6.1</t>
  </si>
  <si>
    <t>přívodní anemostat DN300, napojení z boku, regulace průtoku vzduchu, výška max. 250mm</t>
  </si>
  <si>
    <t>A1.6.2</t>
  </si>
  <si>
    <t>odvodní anemostat DN300, napojení z boku, regulace průtoku vzduchu, výška max. 250mm</t>
  </si>
  <si>
    <t>A1.6.3</t>
  </si>
  <si>
    <t>přívodní vyústka 600x200mm, RAL, dvouřadá, regulace průtoku vzduchu</t>
  </si>
  <si>
    <t>A1.6.4</t>
  </si>
  <si>
    <t>odvodní vyústka 400x200mm, RAL, dvouřadá, regulace průtoku vzduchu</t>
  </si>
  <si>
    <t>A1.6.5</t>
  </si>
  <si>
    <t>mřížka 500x200mm, osadit na tlumič mezi místnostmi 0.1 a 1.1</t>
  </si>
  <si>
    <t>kovový odvodní ventil, DN125</t>
  </si>
  <si>
    <t>A1.7.2</t>
  </si>
  <si>
    <t>digestoř nerez, DxŠxH=1650x650x600mm, osvětlení, z boku napojení DN180 s regulační klapkou viz výkres (50mm pod horní hranu digestoře), plocha lapačů tuku celkem 0,05m2 (rychlost na lapači tuku 1,5m/s), lapač tuku ze smotku drátů - minimálně 8 vrstev, lišta RAL na zakrytí mezery mezi digestoří a podhledem (digestoř částečně zapuštěna do podhledu)</t>
  </si>
  <si>
    <t>A1.10.1</t>
  </si>
  <si>
    <t>čtyřhranné potrubí pozinkovaný plech, 60% tvarovek</t>
  </si>
  <si>
    <t>A1.10.2</t>
  </si>
  <si>
    <t>kruhové potrubí pozinkovaný plech, DN100 až DN225</t>
  </si>
  <si>
    <t>bm</t>
  </si>
  <si>
    <t>A1.10.3</t>
  </si>
  <si>
    <t>ohebné potrubí DN125 až DN160</t>
  </si>
  <si>
    <t>A1.10.4</t>
  </si>
  <si>
    <t>tepelná izolace s parozábranou, minerální vata tl. 40mm, hliníková fólie (veškeré potrubí včetně prostupů zdmi mezi žaluzií a větrací jednotkou</t>
  </si>
  <si>
    <t>A1.10.5</t>
  </si>
  <si>
    <t>protipožární izolace, odolnost 30 minut</t>
  </si>
  <si>
    <t>Rekapitulace zařízení:</t>
  </si>
  <si>
    <t>odhad ceny celkem bez DPH:</t>
  </si>
  <si>
    <t>materiál:</t>
  </si>
  <si>
    <t>montáž:</t>
  </si>
  <si>
    <t>B01 – Sociální zázemí</t>
  </si>
  <si>
    <t>B1.2.1</t>
  </si>
  <si>
    <t>odvodní ventilátor do potrubí, 750m3/h, 150Pa, 230V/120W, ak. tlak do okolí v 1m do 40dBA</t>
  </si>
  <si>
    <t>B1.3.1</t>
  </si>
  <si>
    <t>zpětná samotížná kovová uzavírací klapka, DN250</t>
  </si>
  <si>
    <t>B1.4.1</t>
  </si>
  <si>
    <t>kruhový tlumič hluku, DN250, l=cca 1bm (v případě potřeby nahradit ohebným tlumičem hluku)</t>
  </si>
  <si>
    <t>B1.6.1</t>
  </si>
  <si>
    <t>B1.6.2</t>
  </si>
  <si>
    <t>kovový odvodní ventil, DN160</t>
  </si>
  <si>
    <t>B1.6.3</t>
  </si>
  <si>
    <t>kovový odvodní ventil, DN200</t>
  </si>
  <si>
    <t>B1.10.1</t>
  </si>
  <si>
    <t>kruhové potrubí pozinkovaný plech, DN100 až DN250</t>
  </si>
  <si>
    <t>B1.10.2</t>
  </si>
  <si>
    <t>ohebné potrubí DN125 až DN200</t>
  </si>
  <si>
    <t>C01 – Centrální chlazení</t>
  </si>
  <si>
    <t>C1.1.1</t>
  </si>
  <si>
    <t>venkovní kompresorová jednotka miniVRV typ DAIKIN RXYSQ5TY1, chladicí výkon 14kW (-5°C až 46°C), topný výkon 14kW (chod zařízení při -20°C až 15°C), maximální počet vnitřních jednotek: 64, Minimum capacity index 63, Maximum capacity index 162, hladina akustického tlaku 51dBA, napájení 3x400V, příkon 3,73kW, jištění 16A, chladivo R410A, ŠxHxV 900x320x1345mm, hmotnost: 104kg, včetně konstrukce pro uchycení jednotky (poloha viz výkres)</t>
  </si>
  <si>
    <t>C1.1.2</t>
  </si>
  <si>
    <t>vnitřní nástěnná chladicí jednotka typ DAIKIN FXAQ15P, chladicí výkon 1,7kW, topný výkon 1,9kW, elektro 230V/30W, hladina akustického tlaku 29-35dBA, ŠxHxV=795x290x238mm, hmotnost 11kg</t>
  </si>
  <si>
    <t>kabelový ovladač DAIKIN BRC1E53B (týdenní časovač, integrované teplotní čidlo, omezený provoz a zobrazení teploty v místnosti) - omezení teplot na +/-2</t>
  </si>
  <si>
    <t>C1.1.3</t>
  </si>
  <si>
    <t>vnitřní nástěnná chladicí jednotka typ DAIKIN FXAQ20P, chladicí výkon 2,2kW, topný výkon 2,5kW, elektro 230V/30W, hladina akustického tlaku 29-35dBA, ŠxHxV=795x290x238mm, hmotnost 11kg</t>
  </si>
  <si>
    <t>C1.1.4</t>
  </si>
  <si>
    <t>vnitřní potrubní chladicí jednotka nízká typ DAIKIN FXDQ32A, chladicí výkon 3,6kW, topný výkon 4,0kW, množství vzduchu 430/480m3/h, externí tlak 10/30Pa, elektro 230V/70W, bez dekoračního panelu (sání z potrubí, úprava pro vyjímání filtru), rozměr napojení sání cca 580x160 (nutno ověřit podle dodané jednotky), zajistit možnost výměny filtrů, rozměr napojení výtlak cca 650x150 (nutno ověřit podle dodané jednotky), čerpadlo kondenzátu (standartní výbava), hladina akustického tlaku 27-33dBA, ŠxHxV=750x620x200mm, hmotnost 22kg</t>
  </si>
  <si>
    <t>C1.1.10</t>
  </si>
  <si>
    <t>rozvod chladu, měděné potrubí vyrobené v EU, rozměry podle požadavku výrobce vnitřních a venkovních jednotek, včetně tepelné izolace, ve venkovním prostoru v instalační liště (ochrana tepelné izolace proti UV záření)</t>
  </si>
  <si>
    <t>C1.1.11</t>
  </si>
  <si>
    <t>rozbočovač chladu</t>
  </si>
  <si>
    <t>C1.1.12</t>
  </si>
  <si>
    <t>ocelová konstrukce pozinkovaná, výšky 300mm, pod venkovní kompresorovou jednotku</t>
  </si>
  <si>
    <t>C1.1.13</t>
  </si>
  <si>
    <t>autorizované měření hluku od větracího a chladicího zařízení, vystavení protokolu pro kolaudaci</t>
  </si>
  <si>
    <t>C1.1.14</t>
  </si>
  <si>
    <t>čtyřhranné potrubí pozinkovaný plech, 80% tvarovek</t>
  </si>
  <si>
    <t>C1.1.15</t>
  </si>
  <si>
    <t>pružná textilní vložka na výtlak FCU, délka 120mm, rozměr cca 1000x200mm</t>
  </si>
  <si>
    <t>C1.1.16</t>
  </si>
  <si>
    <t>tepelná izolace s parozábranou, minerální vata tl. 30mm, hliníková fólie</t>
  </si>
  <si>
    <t>C1.1.17</t>
  </si>
  <si>
    <t>protipožární izolace, odolnost 30 minut (m.č.1.4)</t>
  </si>
  <si>
    <t>C02 – Chlazení odpadním chladem - zařízení zrušeno</t>
  </si>
  <si>
    <t>C03 – Chlazení server</t>
  </si>
  <si>
    <t>C3.1.1</t>
  </si>
  <si>
    <t>venkovní kompresorová jednotka typ DAIKIN RXM35, elektro 230V/1,2kW/jištění 13A, hmotnost 32kg, chladivo R32, hladina akustického tlaku 49dBA, VxŠxH=550x765x285mm, maximální délka/převýšení rozvodu chladu 20/15m, chlazení -15°C až +46°C</t>
  </si>
  <si>
    <t>C3.1.2</t>
  </si>
  <si>
    <t>vnitřní nástěnná jednotka DAIKIN Perfera FTXM35, Qchl=3,4kW při 27°C, Qtop=4,0kW, infra ovladač a Wi-Fi ovládání, hladina akustického tlaku 19/29/45dBA, VxŠxH 294x811x272mm, hmotnost 10kg</t>
  </si>
  <si>
    <t>C3.1.10</t>
  </si>
  <si>
    <t>C3.1.11</t>
  </si>
  <si>
    <t>J. cenal
[CZK]</t>
  </si>
  <si>
    <t>Cena celkem
[CZK]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</si>
</sst>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0.00%"/>
    <numFmt numFmtId="165" formatCode="dd\.mm\.yyyy"/>
    <numFmt numFmtId="166" formatCode="#,##0.00000"/>
    <numFmt numFmtId="167" formatCode="#,##0.000"/>
    <numFmt numFmtId="168" formatCode="[$-405]General"/>
    <numFmt numFmtId="169" formatCode="&quot; &quot;#,##0.00&quot;      &quot;;&quot;-&quot;#,##0.00&quot;      &quot;;&quot; -&quot;#&quot;      &quot;;@&quot; &quot;"/>
    <numFmt numFmtId="170" formatCode="#"/>
    <numFmt numFmtId="171" formatCode="&quot; &quot;#,##0&quot; &quot;;&quot;-&quot;#,##0&quot; &quot;;&quot; - &quot;;@&quot; &quot;"/>
    <numFmt numFmtId="172" formatCode="&quot; &quot;#,##0.00&quot; &quot;;&quot;-&quot;#,##0.00&quot; &quot;;&quot; -&quot;#&quot; &quot;;@&quot; &quot;"/>
    <numFmt numFmtId="173" formatCode="&quot; &quot;#,##0.00&quot; Kč &quot;;&quot;-&quot;#,##0.00&quot; Kč &quot;;&quot; -&quot;#&quot; Kč &quot;;@&quot; &quot;"/>
    <numFmt numFmtId="174" formatCode="[$-405]#,##0.00"/>
    <numFmt numFmtId="175" formatCode="#,##0.00&quot; &quot;[$Kč-405];[Red]&quot;-&quot;#,##0.00&quot; &quot;[$Kč-405]"/>
    <numFmt numFmtId="176" formatCode="[$-405]0"/>
    <numFmt numFmtId="177" formatCode="&quot; Ł&quot;#,##0&quot; &quot;;&quot;-Ł&quot;#,##0&quot; &quot;;&quot; Ł- &quot;;@&quot; &quot;"/>
    <numFmt numFmtId="178" formatCode="&quot; Ł&quot;#,##0.00&quot; &quot;;&quot;-Ł&quot;#,##0.00&quot; &quot;;&quot; Ł-&quot;#&quot; &quot;;@&quot; &quot;"/>
    <numFmt numFmtId="179" formatCode="[$-405]#,##0"/>
    <numFmt numFmtId="180" formatCode="&quot; &quot;#,##0.00&quot; &quot;;[Red]&quot;- &quot;#,##0.00&quot; &quot;;&quot;–&quot;#;@&quot; &quot;"/>
    <numFmt numFmtId="181" formatCode="&quot; &quot;#,##0&quot; &quot;;[Red]&quot;- &quot;#,##0&quot; &quot;;&quot;–&quot;#;@&quot; &quot;"/>
    <numFmt numFmtId="182" formatCode="[$-405]0.00"/>
    <numFmt numFmtId="183" formatCode="&quot; &quot;#,##0&quot;. &quot;;;;@&quot; &quot;"/>
    <numFmt numFmtId="184" formatCode="&quot; &quot;#,##0.000;[Red]&quot;- &quot;#,##0.000;[Blue]&quot;–&quot;#;@&quot; &quot;"/>
    <numFmt numFmtId="185" formatCode="&quot; &quot;#,##0.00&quot; &quot;;[Red]&quot;- &quot;#,##0.00&quot; &quot;;[Blue]&quot;–&quot;#;@&quot; &quot;"/>
    <numFmt numFmtId="186" formatCode="&quot; &quot;#,##0&quot; &quot;;[Red]&quot;- &quot;#,##0&quot; &quot;;[Blue]&quot;–&quot;#;@&quot; &quot;"/>
    <numFmt numFmtId="187" formatCode="_(#,##0.00_);[Red]\-\ #,##0.00_);&quot;–&quot;??;_(@_)"/>
    <numFmt numFmtId="188" formatCode="_(#,##0_);[Red]\-\ #,##0_);&quot;–&quot;??;_(@_)"/>
    <numFmt numFmtId="189" formatCode="#,##0.\-"/>
    <numFmt numFmtId="190" formatCode="_(#,##0&quot;.&quot;_);;;_(@_)"/>
    <numFmt numFmtId="191" formatCode="_(#,##0.0??;[Red]\-\ #,##0.0??;[Blue]&quot;–&quot;???;_(@_)"/>
    <numFmt numFmtId="192" formatCode="_(#,##0.00_);[Red]\-\ #,##0.00_);[Blue]&quot;–&quot;??;_(@_)"/>
    <numFmt numFmtId="193" formatCode="_(#,##0_);[Red]\-\ #,##0_);[Blue]&quot;–&quot;??;_(@_)"/>
    <numFmt numFmtId="194" formatCode="dd/mm/yy\ hh:mm"/>
    <numFmt numFmtId="195" formatCode="#,##0.00&quot; Kč&quot;"/>
    <numFmt numFmtId="196" formatCode="#,##0.00\ &quot;Kč&quot;"/>
    <numFmt numFmtId="197" formatCode="#,##0\ &quot;Kč&quot;"/>
  </numFmts>
  <fonts count="16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b/>
      <sz val="13"/>
      <name val="Arial CE"/>
      <family val="2"/>
    </font>
    <font>
      <sz val="7"/>
      <name val="Arial CE"/>
      <family val="2"/>
    </font>
    <font>
      <b/>
      <sz val="9"/>
      <name val="Arial CE"/>
      <family val="2"/>
    </font>
    <font>
      <sz val="9"/>
      <name val="Tahoma"/>
      <family val="2"/>
    </font>
    <font>
      <sz val="8"/>
      <color indexed="17"/>
      <name val="Arial CE"/>
      <family val="2"/>
    </font>
    <font>
      <sz val="8"/>
      <color indexed="9"/>
      <name val="Arial CE"/>
      <family val="2"/>
    </font>
    <font>
      <sz val="10"/>
      <color theme="1"/>
      <name val="Arial CE"/>
      <family val="2"/>
    </font>
    <font>
      <u val="single"/>
      <sz val="12"/>
      <color rgb="FF000000"/>
      <name val="formata"/>
      <family val="2"/>
    </font>
    <font>
      <sz val="10"/>
      <color theme="1"/>
      <name val="Arial CE1"/>
      <family val="2"/>
    </font>
    <font>
      <sz val="10"/>
      <color theme="1"/>
      <name val="Helv"/>
      <family val="2"/>
    </font>
    <font>
      <sz val="10"/>
      <color rgb="FF000000"/>
      <name val="Arial"/>
      <family val="2"/>
    </font>
    <font>
      <sz val="11"/>
      <color rgb="FF000000"/>
      <name val="Calibri"/>
      <family val="2"/>
    </font>
    <font>
      <sz val="10"/>
      <color rgb="FFFFFFFF"/>
      <name val="Arial"/>
      <family val="2"/>
    </font>
    <font>
      <sz val="11"/>
      <color rgb="FFFFFFFF"/>
      <name val="Calibri"/>
      <family val="2"/>
    </font>
    <font>
      <sz val="11"/>
      <color rgb="FF800080"/>
      <name val="Calibri"/>
      <family val="2"/>
    </font>
    <font>
      <b/>
      <sz val="11"/>
      <color rgb="FFFF9900"/>
      <name val="Calibri"/>
      <family val="2"/>
    </font>
    <font>
      <b/>
      <sz val="10"/>
      <color rgb="FF000000"/>
      <name val="Arial"/>
      <family val="2"/>
    </font>
    <font>
      <sz val="11"/>
      <color rgb="FFFF0000"/>
      <name val="Arial"/>
      <family val="2"/>
    </font>
    <font>
      <sz val="11"/>
      <color rgb="FF0000FF"/>
      <name val="Arial"/>
      <family val="2"/>
    </font>
    <font>
      <sz val="11"/>
      <color theme="1"/>
      <name val="Arial"/>
      <family val="2"/>
    </font>
    <font>
      <i/>
      <sz val="11"/>
      <color rgb="FFC0C0C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b/>
      <sz val="11"/>
      <color rgb="FFFFFF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i/>
      <sz val="16"/>
      <color theme="1"/>
      <name val="Arial"/>
      <family val="2"/>
    </font>
    <font>
      <u val="single"/>
      <sz val="10"/>
      <color rgb="FF0000FF"/>
      <name val="Arial CE1"/>
      <family val="2"/>
    </font>
    <font>
      <sz val="10"/>
      <color rgb="FF800080"/>
      <name val="Arial"/>
      <family val="2"/>
    </font>
    <font>
      <b/>
      <sz val="10"/>
      <color rgb="FFFFFFFF"/>
      <name val="Arial"/>
      <family val="2"/>
    </font>
    <font>
      <b/>
      <sz val="10"/>
      <color rgb="FF000000"/>
      <name val=".HelveticaLightTTEE"/>
      <family val="2"/>
    </font>
    <font>
      <b/>
      <sz val="15"/>
      <color rgb="FF333399"/>
      <name val="Arial"/>
      <family val="2"/>
    </font>
    <font>
      <b/>
      <sz val="13"/>
      <color rgb="FF333399"/>
      <name val="Arial"/>
      <family val="2"/>
    </font>
    <font>
      <b/>
      <sz val="11"/>
      <color rgb="FF333399"/>
      <name val="Arial"/>
      <family val="2"/>
    </font>
    <font>
      <b/>
      <sz val="12"/>
      <color theme="1"/>
      <name val="Courier New CE"/>
      <family val="2"/>
    </font>
    <font>
      <b/>
      <i/>
      <u val="single"/>
      <sz val="14"/>
      <color theme="1"/>
      <name val="Arial CE1"/>
      <family val="2"/>
    </font>
    <font>
      <b/>
      <u val="single"/>
      <sz val="12"/>
      <color theme="1"/>
      <name val="Courier New CE"/>
      <family val="2"/>
    </font>
    <font>
      <b/>
      <i/>
      <u val="single"/>
      <sz val="14"/>
      <color theme="1"/>
      <name val="Courier New CE"/>
      <family val="2"/>
    </font>
    <font>
      <b/>
      <sz val="18"/>
      <color rgb="FF333399"/>
      <name val="Cambria"/>
      <family val="1"/>
    </font>
    <font>
      <sz val="10"/>
      <color rgb="FF993300"/>
      <name val="Arial"/>
      <family val="2"/>
    </font>
    <font>
      <sz val="10"/>
      <color theme="1"/>
      <name val="Arial"/>
      <family val="2"/>
    </font>
    <font>
      <sz val="12"/>
      <color theme="1"/>
      <name val="Times New Roman CE"/>
      <family val="2"/>
    </font>
    <font>
      <sz val="10"/>
      <color theme="1"/>
      <name val="Times New Roman"/>
      <family val="1"/>
    </font>
    <font>
      <sz val="12"/>
      <color theme="1"/>
      <name val="formata"/>
      <family val="2"/>
    </font>
    <font>
      <sz val="12"/>
      <color theme="1"/>
      <name val="Arial"/>
      <family val="2"/>
    </font>
    <font>
      <sz val="10"/>
      <name val="Times New Roman CE"/>
      <family val="1"/>
    </font>
    <font>
      <sz val="11"/>
      <color rgb="FF000000"/>
      <name val="Arial"/>
      <family val="2"/>
    </font>
    <font>
      <sz val="10"/>
      <color rgb="FF000000"/>
      <name val="Arial1"/>
      <family val="2"/>
    </font>
    <font>
      <sz val="10"/>
      <color rgb="FFFF9900"/>
      <name val="Arial"/>
      <family val="2"/>
    </font>
    <font>
      <sz val="8"/>
      <color theme="1"/>
      <name val="Arial"/>
      <family val="2"/>
    </font>
    <font>
      <b/>
      <i/>
      <u val="single"/>
      <sz val="11"/>
      <color theme="1"/>
      <name val="Arial"/>
      <family val="2"/>
    </font>
    <font>
      <sz val="10"/>
      <color rgb="FF008000"/>
      <name val="Arial"/>
      <family val="2"/>
    </font>
    <font>
      <sz val="10"/>
      <color theme="1"/>
      <name val="MS Sans Serif"/>
      <family val="2"/>
    </font>
    <font>
      <u val="single"/>
      <sz val="10"/>
      <color theme="1"/>
      <name val="Courier New CE"/>
      <family val="2"/>
    </font>
    <font>
      <i/>
      <u val="single"/>
      <sz val="10"/>
      <color theme="1"/>
      <name val="Courier New CE"/>
      <family val="2"/>
    </font>
    <font>
      <b/>
      <sz val="10"/>
      <color theme="1"/>
      <name val="Courier New CE"/>
      <family val="2"/>
    </font>
    <font>
      <b/>
      <u val="single"/>
      <sz val="10"/>
      <color theme="1"/>
      <name val="Courier New CE"/>
      <family val="2"/>
    </font>
    <font>
      <sz val="11"/>
      <color theme="1"/>
      <name val="Times New Roman CE1"/>
      <family val="2"/>
    </font>
    <font>
      <sz val="10"/>
      <color rgb="FFFF0000"/>
      <name val="Arial"/>
      <family val="2"/>
    </font>
    <font>
      <sz val="10"/>
      <color rgb="FF333399"/>
      <name val="Arial"/>
      <family val="2"/>
    </font>
    <font>
      <b/>
      <sz val="10"/>
      <color rgb="FFFF9900"/>
      <name val="Arial"/>
      <family val="2"/>
    </font>
    <font>
      <b/>
      <sz val="10"/>
      <color rgb="FF333333"/>
      <name val="Arial"/>
      <family val="2"/>
    </font>
    <font>
      <i/>
      <sz val="10"/>
      <color rgb="FFC0C0C0"/>
      <name val="Arial"/>
      <family val="2"/>
    </font>
    <font>
      <sz val="12"/>
      <name val="Arial"/>
      <family val="2"/>
    </font>
    <font>
      <b/>
      <sz val="12"/>
      <name val="Arial"/>
      <family val="2"/>
    </font>
    <font>
      <sz val="9"/>
      <name val="Trebuchet MS"/>
      <family val="2"/>
    </font>
    <font>
      <sz val="12"/>
      <color indexed="8"/>
      <name val="Arial CE"/>
      <family val="2"/>
    </font>
    <font>
      <sz val="12"/>
      <color indexed="8"/>
      <name val="Arial"/>
      <family val="2"/>
    </font>
    <font>
      <sz val="12"/>
      <color indexed="12"/>
      <name val="Arial CE"/>
      <family val="2"/>
    </font>
    <font>
      <sz val="10"/>
      <color rgb="FF000000"/>
      <name val="Arial CE1"/>
      <family val="2"/>
    </font>
    <font>
      <b/>
      <sz val="16"/>
      <color rgb="FF000000"/>
      <name val="Arial CE"/>
      <family val="2"/>
    </font>
    <font>
      <b/>
      <sz val="16"/>
      <color rgb="FF000000"/>
      <name val="Arial CE1"/>
      <family val="2"/>
    </font>
    <font>
      <b/>
      <sz val="12"/>
      <color rgb="FF000000"/>
      <name val="Arial CE"/>
      <family val="2"/>
    </font>
    <font>
      <b/>
      <sz val="12"/>
      <color rgb="FF993366"/>
      <name val="Arial"/>
      <family val="2"/>
    </font>
    <font>
      <b/>
      <sz val="12"/>
      <color rgb="FF000000"/>
      <name val="Arial CE1"/>
      <family val="2"/>
    </font>
    <font>
      <sz val="12"/>
      <color rgb="FF000000"/>
      <name val="Arial"/>
      <family val="2"/>
    </font>
    <font>
      <b/>
      <sz val="10"/>
      <color rgb="FF000000"/>
      <name val="Arial CE1"/>
      <family val="2"/>
    </font>
    <font>
      <b/>
      <sz val="9"/>
      <color rgb="FF000080"/>
      <name val="Arial"/>
      <family val="2"/>
    </font>
    <font>
      <b/>
      <sz val="10"/>
      <color rgb="FF000080"/>
      <name val="Arial CE1"/>
      <family val="2"/>
    </font>
    <font>
      <b/>
      <sz val="9"/>
      <color rgb="FF000080"/>
      <name val="Arial CE1"/>
      <family val="2"/>
    </font>
    <font>
      <sz val="9"/>
      <color rgb="FF000000"/>
      <name val="Arial CE"/>
      <family val="2"/>
    </font>
    <font>
      <b/>
      <sz val="12"/>
      <color rgb="FF660066"/>
      <name val="Arial CE1"/>
      <family val="2"/>
    </font>
    <font>
      <sz val="12"/>
      <color rgb="FF660066"/>
      <name val="Arial CE1"/>
      <family val="2"/>
    </font>
    <font>
      <b/>
      <sz val="12"/>
      <color rgb="FF993366"/>
      <name val="Arial CE1"/>
      <family val="2"/>
    </font>
    <font>
      <sz val="9"/>
      <color rgb="FF000000"/>
      <name val="Arial"/>
      <family val="2"/>
    </font>
    <font>
      <b/>
      <sz val="10"/>
      <color rgb="FF333300"/>
      <name val="Arial CE1"/>
      <family val="2"/>
    </font>
    <font>
      <b/>
      <sz val="11"/>
      <color rgb="FF333300"/>
      <name val="Arial CE1"/>
      <family val="2"/>
    </font>
    <font>
      <b/>
      <sz val="9"/>
      <color rgb="FF000000"/>
      <name val="Arial"/>
      <family val="2"/>
    </font>
    <font>
      <b/>
      <sz val="8"/>
      <color rgb="FF000000"/>
      <name val="Arial CE1"/>
      <family val="2"/>
    </font>
    <font>
      <b/>
      <sz val="9"/>
      <color rgb="FF333300"/>
      <name val="Arial"/>
      <family val="2"/>
    </font>
    <font>
      <sz val="11"/>
      <color rgb="FF111111"/>
      <name val="Arial"/>
      <family val="2"/>
    </font>
    <font>
      <sz val="10"/>
      <color rgb="FF111111"/>
      <name val="Arial"/>
      <family val="2"/>
    </font>
    <font>
      <b/>
      <sz val="16"/>
      <name val="Arial CE"/>
      <family val="2"/>
    </font>
    <font>
      <b/>
      <sz val="12"/>
      <color indexed="25"/>
      <name val="Arial"/>
      <family val="2"/>
    </font>
    <font>
      <b/>
      <sz val="9"/>
      <color indexed="18"/>
      <name val="Arial"/>
      <family val="2"/>
    </font>
    <font>
      <b/>
      <sz val="10"/>
      <color indexed="18"/>
      <name val="Arial CE"/>
      <family val="2"/>
    </font>
    <font>
      <b/>
      <sz val="9"/>
      <color indexed="18"/>
      <name val="Arial CE"/>
      <family val="2"/>
    </font>
    <font>
      <b/>
      <sz val="12"/>
      <color indexed="28"/>
      <name val="Arial CE"/>
      <family val="2"/>
    </font>
    <font>
      <sz val="12"/>
      <color indexed="28"/>
      <name val="Arial CE"/>
      <family val="2"/>
    </font>
    <font>
      <b/>
      <sz val="12"/>
      <color indexed="61"/>
      <name val="Arial CE"/>
      <family val="2"/>
    </font>
    <font>
      <sz val="9"/>
      <color indexed="8"/>
      <name val="Arial"/>
      <family val="2"/>
    </font>
    <font>
      <b/>
      <sz val="10"/>
      <color indexed="59"/>
      <name val="Arial CE"/>
      <family val="2"/>
    </font>
    <font>
      <b/>
      <sz val="11"/>
      <color indexed="59"/>
      <name val="Arial CE"/>
      <family val="2"/>
    </font>
    <font>
      <sz val="9"/>
      <color indexed="8"/>
      <name val="Arial CE"/>
      <family val="2"/>
    </font>
    <font>
      <b/>
      <sz val="9"/>
      <color indexed="8"/>
      <name val="Arial"/>
      <family val="2"/>
    </font>
    <font>
      <b/>
      <sz val="9"/>
      <color indexed="59"/>
      <name val="Arial"/>
      <family val="2"/>
    </font>
    <font>
      <sz val="10"/>
      <name val="Microsoft Sans Serif"/>
      <family val="2"/>
    </font>
    <font>
      <b/>
      <sz val="10"/>
      <name val="Microsoft Sans Serif"/>
      <family val="2"/>
    </font>
    <font>
      <b/>
      <sz val="12"/>
      <name val="Microsoft Sans Serif"/>
      <family val="2"/>
    </font>
    <font>
      <b/>
      <u val="single"/>
      <sz val="10"/>
      <name val="Microsoft Sans Serif"/>
      <family val="2"/>
    </font>
    <font>
      <i/>
      <sz val="10"/>
      <name val="Microsoft Sans Serif"/>
      <family val="2"/>
    </font>
    <font>
      <sz val="10"/>
      <color rgb="FFFF0000"/>
      <name val="Microsoft Sans Serif"/>
      <family val="2"/>
    </font>
    <font>
      <sz val="10"/>
      <color rgb="FFFF0000"/>
      <name val="Times New Roman CE"/>
      <family val="1"/>
    </font>
    <font>
      <b/>
      <sz val="10"/>
      <color rgb="FFFF0000"/>
      <name val="Microsoft Sans Serif"/>
      <family val="2"/>
    </font>
  </fonts>
  <fills count="32">
    <fill>
      <patternFill/>
    </fill>
    <fill>
      <patternFill patternType="gray125"/>
    </fill>
    <fill>
      <patternFill patternType="solid">
        <fgColor rgb="FFFFCC99"/>
        <bgColor indexed="64"/>
      </patternFill>
    </fill>
    <fill>
      <patternFill patternType="solid">
        <fgColor rgb="FFFF8080"/>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EAEAEA"/>
        <bgColor indexed="64"/>
      </patternFill>
    </fill>
    <fill>
      <patternFill patternType="solid">
        <fgColor rgb="FF99CCFF"/>
        <bgColor indexed="64"/>
      </patternFill>
    </fill>
    <fill>
      <patternFill patternType="solid">
        <fgColor rgb="FF00FF00"/>
        <bgColor indexed="64"/>
      </patternFill>
    </fill>
    <fill>
      <patternFill patternType="solid">
        <fgColor rgb="FFFFCC00"/>
        <bgColor indexed="64"/>
      </patternFill>
    </fill>
    <fill>
      <patternFill patternType="solid">
        <fgColor rgb="FF33CCCC"/>
        <bgColor indexed="64"/>
      </patternFill>
    </fill>
    <fill>
      <patternFill patternType="solid">
        <fgColor rgb="FF0066CC"/>
        <bgColor indexed="64"/>
      </patternFill>
    </fill>
    <fill>
      <patternFill patternType="solid">
        <fgColor rgb="FF800080"/>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DDDDDD"/>
        <bgColor indexed="64"/>
      </patternFill>
    </fill>
    <fill>
      <patternFill patternType="solid">
        <fgColor rgb="FFFFFFFF"/>
        <bgColor indexed="64"/>
      </patternFill>
    </fill>
    <fill>
      <patternFill patternType="solid">
        <fgColor rgb="FF666699"/>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140">
    <border>
      <left/>
      <right/>
      <top/>
      <bottom/>
      <diagonal/>
    </border>
    <border>
      <left style="thin">
        <color rgb="FF000000"/>
      </left>
      <right style="thin">
        <color rgb="FF000000"/>
      </right>
      <top style="thin">
        <color rgb="FF000000"/>
      </top>
      <bottom style="thin">
        <color rgb="FF000000"/>
      </bottom>
    </border>
    <border>
      <left style="thin">
        <color rgb="FFC0C0C0"/>
      </left>
      <right style="thin">
        <color rgb="FFC0C0C0"/>
      </right>
      <top style="thin">
        <color rgb="FFC0C0C0"/>
      </top>
      <bottom style="thin">
        <color rgb="FFC0C0C0"/>
      </bottom>
    </border>
    <border>
      <left/>
      <right/>
      <top style="thin">
        <color rgb="FF33CCCC"/>
      </top>
      <bottom style="double">
        <color rgb="FF33CCCC"/>
      </bottom>
    </border>
    <border>
      <left/>
      <right/>
      <top/>
      <bottom style="thin">
        <color rgb="FF333399"/>
      </bottom>
    </border>
    <border>
      <left/>
      <right/>
      <top/>
      <bottom style="thin">
        <color rgb="FFEAEAEA"/>
      </bottom>
    </border>
    <border>
      <left/>
      <right/>
      <top/>
      <bottom style="thin">
        <color rgb="FF0066CC"/>
      </bottom>
    </border>
    <border>
      <left style="double">
        <color rgb="FF333333"/>
      </left>
      <right style="double">
        <color rgb="FF333333"/>
      </right>
      <top style="double">
        <color rgb="FF333333"/>
      </top>
      <bottom style="double">
        <color rgb="FF333333"/>
      </bottom>
    </border>
    <border>
      <left/>
      <right/>
      <top/>
      <bottom style="double">
        <color rgb="FFFF9900"/>
      </bottom>
    </border>
    <border>
      <left style="thin">
        <color rgb="FFEAEAEA"/>
      </left>
      <right style="thin">
        <color rgb="FFEAEAEA"/>
      </right>
      <top style="thin">
        <color rgb="FFEAEAEA"/>
      </top>
      <bottom style="thin">
        <color rgb="FFEAEAEA"/>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right/>
      <top/>
      <bottom style="thin">
        <color rgb="FF000000"/>
      </bottom>
    </border>
    <border>
      <left/>
      <right/>
      <top/>
      <bottom style="thin">
        <color rgb="FF33CCCC"/>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medium"/>
      <right/>
      <top style="medium"/>
      <bottom/>
    </border>
    <border>
      <left style="medium"/>
      <right/>
      <top/>
      <bottom/>
    </border>
    <border>
      <left style="medium"/>
      <right/>
      <top/>
      <bottom style="thin"/>
    </border>
    <border>
      <left/>
      <right/>
      <top/>
      <bottom style="thin"/>
    </border>
    <border>
      <left/>
      <right style="medium"/>
      <top/>
      <bottom style="thin"/>
    </border>
    <border>
      <left/>
      <right style="medium"/>
      <top/>
      <bottom/>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color indexed="63"/>
      </left>
      <right/>
      <top style="thin"/>
      <bottom/>
    </border>
    <border>
      <left style="thin">
        <color indexed="63"/>
      </left>
      <right style="thin">
        <color indexed="63"/>
      </right>
      <top style="thin"/>
      <bottom/>
    </border>
    <border>
      <left style="thin">
        <color indexed="63"/>
      </left>
      <right/>
      <top style="thin"/>
      <bottom style="thin"/>
    </border>
    <border>
      <left style="thin">
        <color indexed="63"/>
      </left>
      <right style="thin">
        <color indexed="63"/>
      </right>
      <top style="thin"/>
      <bottom style="thin"/>
    </border>
    <border>
      <left style="thin">
        <color indexed="63"/>
      </left>
      <right style="thin">
        <color indexed="63"/>
      </right>
      <top/>
      <bottom style="thin"/>
    </border>
    <border>
      <left style="thin"/>
      <right/>
      <top style="thin"/>
      <bottom/>
    </border>
    <border>
      <left style="thin"/>
      <right style="thin"/>
      <top style="thin"/>
      <bottom/>
    </border>
    <border>
      <left style="thin"/>
      <right style="thin"/>
      <top/>
      <bottom/>
    </border>
    <border>
      <left style="thin"/>
      <right style="thin"/>
      <top/>
      <bottom style="thin"/>
    </border>
    <border>
      <left style="thin">
        <color indexed="63"/>
      </left>
      <right style="thin">
        <color indexed="63"/>
      </right>
      <top style="thin"/>
      <bottom style="thin">
        <color indexed="63"/>
      </bottom>
    </border>
    <border>
      <left/>
      <right/>
      <top style="thin"/>
      <bottom style="thin">
        <color indexed="63"/>
      </bottom>
    </border>
    <border>
      <left style="thin">
        <color indexed="63"/>
      </left>
      <right style="thin">
        <color indexed="63"/>
      </right>
      <top style="thin">
        <color indexed="63"/>
      </top>
      <bottom style="thin">
        <color indexed="63"/>
      </bottom>
    </border>
    <border>
      <left/>
      <right/>
      <top style="thin">
        <color indexed="63"/>
      </top>
      <bottom style="thin">
        <color indexed="63"/>
      </bottom>
    </border>
    <border>
      <left style="thin">
        <color indexed="63"/>
      </left>
      <right style="thin">
        <color indexed="63"/>
      </right>
      <top style="thin">
        <color indexed="63"/>
      </top>
      <bottom style="thin"/>
    </border>
    <border>
      <left/>
      <right/>
      <top style="thin">
        <color indexed="63"/>
      </top>
      <bottom style="thin"/>
    </border>
    <border>
      <left/>
      <right style="thin">
        <color indexed="63"/>
      </right>
      <top style="thin">
        <color indexed="63"/>
      </top>
      <bottom style="thin"/>
    </border>
    <border>
      <left style="thin"/>
      <right style="thin">
        <color indexed="63"/>
      </right>
      <top style="thin">
        <color indexed="63"/>
      </top>
      <bottom/>
    </border>
    <border>
      <left style="thin">
        <color indexed="63"/>
      </left>
      <right style="thin">
        <color indexed="63"/>
      </right>
      <top style="thin">
        <color indexed="63"/>
      </top>
      <bottom/>
    </border>
    <border>
      <left style="thin">
        <color indexed="63"/>
      </left>
      <right style="thin"/>
      <top style="thin">
        <color indexed="63"/>
      </top>
      <bottom/>
    </border>
    <border>
      <left style="thin"/>
      <right/>
      <top style="thin">
        <color indexed="63"/>
      </top>
      <bottom style="thin"/>
    </border>
    <border>
      <left style="thin"/>
      <right style="thin"/>
      <top style="thin">
        <color indexed="63"/>
      </top>
      <bottom style="thin"/>
    </border>
    <border>
      <left style="thin"/>
      <right style="thin"/>
      <top style="thin"/>
      <bottom style="thin"/>
    </border>
    <border>
      <left style="hair">
        <color indexed="55"/>
      </left>
      <right/>
      <top style="hair">
        <color indexed="55"/>
      </top>
      <bottom style="hair">
        <color indexed="55"/>
      </bottom>
    </border>
    <border>
      <left/>
      <right/>
      <top style="hair">
        <color indexed="55"/>
      </top>
      <bottom style="hair">
        <color indexed="55"/>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style="thin"/>
      <top style="medium"/>
      <bottom/>
    </border>
    <border>
      <left style="thin"/>
      <right/>
      <top style="medium"/>
      <bottom style="thin"/>
    </border>
    <border>
      <left style="thin"/>
      <right style="thin"/>
      <top style="hair"/>
      <bottom style="medium"/>
    </border>
    <border>
      <left style="hair"/>
      <right style="hair"/>
      <top style="hair"/>
      <bottom style="hair"/>
    </border>
    <border>
      <left/>
      <right style="hair"/>
      <top style="hair"/>
      <bottom style="hair"/>
    </border>
    <border>
      <left/>
      <right/>
      <top style="hair"/>
      <bottom style="hair"/>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hair">
        <color indexed="8"/>
      </right>
      <top style="thin">
        <color indexed="8"/>
      </top>
      <bottom/>
    </border>
    <border>
      <left style="hair">
        <color indexed="8"/>
      </left>
      <right style="thin">
        <color indexed="8"/>
      </right>
      <top style="thin">
        <color indexed="8"/>
      </top>
      <bottom/>
    </border>
    <border>
      <left/>
      <right style="hair">
        <color indexed="8"/>
      </right>
      <top style="thin">
        <color indexed="8"/>
      </top>
      <bottom/>
    </border>
    <border>
      <left style="thin">
        <color indexed="8"/>
      </left>
      <right style="thin">
        <color indexed="8"/>
      </right>
      <top/>
      <bottom/>
    </border>
    <border>
      <left/>
      <right style="thin">
        <color indexed="8"/>
      </right>
      <top style="thin"/>
      <bottom style="thin"/>
    </border>
    <border>
      <left style="thin">
        <color indexed="8"/>
      </left>
      <right/>
      <top style="thin"/>
      <bottom style="thin"/>
    </border>
    <border>
      <left/>
      <right style="hair"/>
      <top style="thin"/>
      <bottom style="thin"/>
    </border>
    <border>
      <left style="hair"/>
      <right style="thin"/>
      <top style="thin"/>
      <bottom style="thin"/>
    </border>
    <border>
      <left/>
      <right style="thin"/>
      <top style="thin"/>
      <bottom style="thin"/>
    </border>
    <border>
      <left style="hair"/>
      <right style="thin"/>
      <top style="thin">
        <color indexed="8"/>
      </top>
      <bottom/>
    </border>
    <border>
      <left style="hair"/>
      <right style="thin">
        <color indexed="8"/>
      </right>
      <top style="thin">
        <color indexed="8"/>
      </top>
      <bottom/>
    </border>
    <border>
      <left/>
      <right style="thin">
        <color indexed="8"/>
      </right>
      <top/>
      <bottom style="hair"/>
    </border>
    <border>
      <left style="thin">
        <color indexed="8"/>
      </left>
      <right/>
      <top/>
      <bottom style="hair"/>
    </border>
    <border>
      <left style="hair"/>
      <right style="thin"/>
      <top/>
      <bottom style="hair"/>
    </border>
    <border>
      <left style="hair"/>
      <right style="thin">
        <color indexed="8"/>
      </right>
      <top/>
      <bottom style="hair"/>
    </border>
    <border>
      <left style="hair"/>
      <right style="thin"/>
      <top/>
      <bottom/>
    </border>
    <border>
      <left style="hair"/>
      <right style="thin">
        <color indexed="8"/>
      </right>
      <top/>
      <bottom/>
    </border>
    <border>
      <left style="thin"/>
      <right style="thin"/>
      <top style="thin">
        <color indexed="8"/>
      </top>
      <bottom/>
    </border>
    <border>
      <left style="thin"/>
      <right style="thin"/>
      <top style="thin"/>
      <bottom style="thin">
        <color indexed="8"/>
      </bottom>
    </border>
    <border>
      <left/>
      <right style="thin">
        <color indexed="8"/>
      </right>
      <top style="thin"/>
      <bottom style="thin">
        <color indexed="8"/>
      </bottom>
    </border>
    <border>
      <left style="thin">
        <color indexed="8"/>
      </left>
      <right/>
      <top style="thin"/>
      <bottom style="thin">
        <color indexed="8"/>
      </bottom>
    </border>
    <border>
      <left/>
      <right style="hair"/>
      <top style="thin"/>
      <bottom style="thin">
        <color indexed="8"/>
      </bottom>
    </border>
    <border>
      <left style="hair"/>
      <right style="thin"/>
      <top style="thin"/>
      <bottom style="thin">
        <color indexed="8"/>
      </bottom>
    </border>
    <border>
      <left style="hair"/>
      <right style="thin">
        <color indexed="8"/>
      </right>
      <top style="thin"/>
      <bottom style="thin">
        <color indexed="8"/>
      </bottom>
    </border>
    <border>
      <left/>
      <right style="hair"/>
      <top style="thin">
        <color indexed="8"/>
      </top>
      <bottom/>
    </border>
    <border>
      <left/>
      <right style="hair"/>
      <top/>
      <bottom style="hair"/>
    </border>
    <border>
      <left/>
      <right style="hair"/>
      <top/>
      <bottom/>
    </border>
    <border>
      <left style="medium"/>
      <right/>
      <top style="medium"/>
      <bottom style="thin"/>
    </border>
    <border>
      <left/>
      <right/>
      <top style="medium"/>
      <bottom style="thin"/>
    </border>
    <border>
      <left/>
      <right style="medium"/>
      <top style="medium"/>
      <bottom style="thin"/>
    </border>
    <border>
      <left/>
      <right style="thin">
        <color indexed="63"/>
      </right>
      <top style="thin"/>
      <bottom style="thin"/>
    </border>
    <border>
      <left/>
      <right style="thin"/>
      <top/>
      <bottom/>
    </border>
    <border>
      <left/>
      <right style="thin">
        <color indexed="63"/>
      </right>
      <top style="thin"/>
      <bottom style="thin">
        <color indexed="63"/>
      </bottom>
    </border>
    <border>
      <left/>
      <right style="thin">
        <color indexed="63"/>
      </right>
      <top style="thin">
        <color indexed="63"/>
      </top>
      <bottom style="thin">
        <color indexed="63"/>
      </bottom>
    </border>
    <border>
      <left style="thin"/>
      <right style="thin"/>
      <top/>
      <bottom style="hair"/>
    </border>
    <border>
      <left/>
      <right style="thin"/>
      <top style="medium"/>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top style="thin">
        <color indexed="8"/>
      </top>
      <bottom/>
    </border>
  </borders>
  <cellStyleXfs count="8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 fillId="0" borderId="0">
      <alignment/>
      <protection/>
    </xf>
    <xf numFmtId="168" fontId="45" fillId="0" borderId="0">
      <alignment/>
      <protection/>
    </xf>
    <xf numFmtId="0" fontId="46" fillId="0" borderId="0">
      <alignment/>
      <protection/>
    </xf>
    <xf numFmtId="168" fontId="47" fillId="0" borderId="0">
      <alignment/>
      <protection/>
    </xf>
    <xf numFmtId="168" fontId="47" fillId="0" borderId="0">
      <alignment/>
      <protection/>
    </xf>
    <xf numFmtId="168" fontId="48" fillId="0" borderId="0">
      <alignment/>
      <protection/>
    </xf>
    <xf numFmtId="168" fontId="48" fillId="0" borderId="0">
      <alignment/>
      <protection/>
    </xf>
    <xf numFmtId="168" fontId="48" fillId="0" borderId="0">
      <alignment/>
      <protection/>
    </xf>
    <xf numFmtId="168" fontId="48" fillId="0" borderId="0">
      <alignment/>
      <protection/>
    </xf>
    <xf numFmtId="49" fontId="45"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7" fillId="0" borderId="1">
      <alignment/>
      <protection/>
    </xf>
    <xf numFmtId="49" fontId="45" fillId="0" borderId="1">
      <alignment/>
      <protection/>
    </xf>
    <xf numFmtId="49" fontId="45" fillId="0" borderId="1">
      <alignment/>
      <protection/>
    </xf>
    <xf numFmtId="49" fontId="45" fillId="0" borderId="1">
      <alignment/>
      <protection/>
    </xf>
    <xf numFmtId="49" fontId="45" fillId="0" borderId="1">
      <alignment/>
      <protection/>
    </xf>
    <xf numFmtId="49" fontId="45" fillId="0" borderId="1">
      <alignment/>
      <protection/>
    </xf>
    <xf numFmtId="49" fontId="45" fillId="0" borderId="1">
      <alignment/>
      <protection/>
    </xf>
    <xf numFmtId="49" fontId="45" fillId="0" borderId="1">
      <alignment/>
      <protection/>
    </xf>
    <xf numFmtId="49" fontId="45" fillId="0" borderId="1">
      <alignment/>
      <protection/>
    </xf>
    <xf numFmtId="49" fontId="45" fillId="0" borderId="1">
      <alignment/>
      <protection/>
    </xf>
    <xf numFmtId="0" fontId="49" fillId="2" borderId="0">
      <alignment/>
      <protection/>
    </xf>
    <xf numFmtId="0" fontId="49" fillId="2" borderId="0">
      <alignment/>
      <protection/>
    </xf>
    <xf numFmtId="0" fontId="49" fillId="2" borderId="0">
      <alignment/>
      <protection/>
    </xf>
    <xf numFmtId="0" fontId="49" fillId="3" borderId="0">
      <alignment/>
      <protection/>
    </xf>
    <xf numFmtId="0" fontId="49" fillId="3" borderId="0">
      <alignment/>
      <protection/>
    </xf>
    <xf numFmtId="0" fontId="49" fillId="3" borderId="0">
      <alignment/>
      <protection/>
    </xf>
    <xf numFmtId="0" fontId="49" fillId="4" borderId="0">
      <alignment/>
      <protection/>
    </xf>
    <xf numFmtId="0" fontId="49" fillId="4" borderId="0">
      <alignment/>
      <protection/>
    </xf>
    <xf numFmtId="0" fontId="49" fillId="4" borderId="0">
      <alignment/>
      <protection/>
    </xf>
    <xf numFmtId="0" fontId="49" fillId="2" borderId="0">
      <alignment/>
      <protection/>
    </xf>
    <xf numFmtId="0" fontId="49" fillId="2" borderId="0">
      <alignment/>
      <protection/>
    </xf>
    <xf numFmtId="0" fontId="49" fillId="2" borderId="0">
      <alignment/>
      <protection/>
    </xf>
    <xf numFmtId="0" fontId="49" fillId="5" borderId="0">
      <alignment/>
      <protection/>
    </xf>
    <xf numFmtId="0" fontId="49" fillId="5" borderId="0">
      <alignment/>
      <protection/>
    </xf>
    <xf numFmtId="0" fontId="49" fillId="5" borderId="0">
      <alignment/>
      <protection/>
    </xf>
    <xf numFmtId="0" fontId="49" fillId="4" borderId="0">
      <alignment/>
      <protection/>
    </xf>
    <xf numFmtId="0" fontId="49" fillId="4" borderId="0">
      <alignment/>
      <protection/>
    </xf>
    <xf numFmtId="0" fontId="49" fillId="4" borderId="0">
      <alignment/>
      <protection/>
    </xf>
    <xf numFmtId="0" fontId="50" fillId="6" borderId="0">
      <alignment/>
      <protection/>
    </xf>
    <xf numFmtId="0" fontId="50" fillId="7" borderId="0">
      <alignment/>
      <protection/>
    </xf>
    <xf numFmtId="0" fontId="50" fillId="8" borderId="0">
      <alignment/>
      <protection/>
    </xf>
    <xf numFmtId="0" fontId="50" fillId="9" borderId="0">
      <alignment/>
      <protection/>
    </xf>
    <xf numFmtId="0" fontId="50" fillId="5" borderId="0">
      <alignment/>
      <protection/>
    </xf>
    <xf numFmtId="0" fontId="50" fillId="2" borderId="0">
      <alignment/>
      <protection/>
    </xf>
    <xf numFmtId="0" fontId="49" fillId="10" borderId="0">
      <alignment/>
      <protection/>
    </xf>
    <xf numFmtId="0" fontId="49" fillId="10" borderId="0">
      <alignment/>
      <protection/>
    </xf>
    <xf numFmtId="0" fontId="49" fillId="10" borderId="0">
      <alignment/>
      <protection/>
    </xf>
    <xf numFmtId="0" fontId="49" fillId="3" borderId="0">
      <alignment/>
      <protection/>
    </xf>
    <xf numFmtId="0" fontId="49" fillId="3" borderId="0">
      <alignment/>
      <protection/>
    </xf>
    <xf numFmtId="0" fontId="49" fillId="3" borderId="0">
      <alignment/>
      <protection/>
    </xf>
    <xf numFmtId="0" fontId="49" fillId="4" borderId="0">
      <alignment/>
      <protection/>
    </xf>
    <xf numFmtId="0" fontId="49" fillId="4" borderId="0">
      <alignment/>
      <protection/>
    </xf>
    <xf numFmtId="0" fontId="49" fillId="4" borderId="0">
      <alignment/>
      <protection/>
    </xf>
    <xf numFmtId="0" fontId="49" fillId="10" borderId="0">
      <alignment/>
      <protection/>
    </xf>
    <xf numFmtId="0" fontId="49" fillId="10" borderId="0">
      <alignment/>
      <protection/>
    </xf>
    <xf numFmtId="0" fontId="49" fillId="10" borderId="0">
      <alignment/>
      <protection/>
    </xf>
    <xf numFmtId="0" fontId="49" fillId="11" borderId="0">
      <alignment/>
      <protection/>
    </xf>
    <xf numFmtId="0" fontId="49" fillId="11" borderId="0">
      <alignment/>
      <protection/>
    </xf>
    <xf numFmtId="0" fontId="49" fillId="11" borderId="0">
      <alignment/>
      <protection/>
    </xf>
    <xf numFmtId="0" fontId="49" fillId="4" borderId="0">
      <alignment/>
      <protection/>
    </xf>
    <xf numFmtId="0" fontId="49" fillId="4" borderId="0">
      <alignment/>
      <protection/>
    </xf>
    <xf numFmtId="0" fontId="49" fillId="4" borderId="0">
      <alignment/>
      <protection/>
    </xf>
    <xf numFmtId="0" fontId="50" fillId="11" borderId="0">
      <alignment/>
      <protection/>
    </xf>
    <xf numFmtId="0" fontId="50" fillId="3" borderId="0">
      <alignment/>
      <protection/>
    </xf>
    <xf numFmtId="0" fontId="50" fillId="12" borderId="0">
      <alignment/>
      <protection/>
    </xf>
    <xf numFmtId="0" fontId="50" fillId="9" borderId="0">
      <alignment/>
      <protection/>
    </xf>
    <xf numFmtId="0" fontId="50" fillId="11" borderId="0">
      <alignment/>
      <protection/>
    </xf>
    <xf numFmtId="0" fontId="50" fillId="13" borderId="0">
      <alignmen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49" fontId="47" fillId="0" borderId="0">
      <alignment horizontal="left"/>
      <protection/>
    </xf>
    <xf numFmtId="0" fontId="51" fillId="14" borderId="0">
      <alignment/>
      <protection/>
    </xf>
    <xf numFmtId="0" fontId="51" fillId="14" borderId="0">
      <alignment/>
      <protection/>
    </xf>
    <xf numFmtId="0" fontId="51" fillId="14" borderId="0">
      <alignment/>
      <protection/>
    </xf>
    <xf numFmtId="0" fontId="51" fillId="3" borderId="0">
      <alignment/>
      <protection/>
    </xf>
    <xf numFmtId="0" fontId="51" fillId="3" borderId="0">
      <alignment/>
      <protection/>
    </xf>
    <xf numFmtId="0" fontId="51" fillId="3" borderId="0">
      <alignment/>
      <protection/>
    </xf>
    <xf numFmtId="0" fontId="51" fillId="4" borderId="0">
      <alignment/>
      <protection/>
    </xf>
    <xf numFmtId="0" fontId="51" fillId="4" borderId="0">
      <alignment/>
      <protection/>
    </xf>
    <xf numFmtId="0" fontId="51" fillId="4" borderId="0">
      <alignment/>
      <protection/>
    </xf>
    <xf numFmtId="0" fontId="51" fillId="10" borderId="0">
      <alignment/>
      <protection/>
    </xf>
    <xf numFmtId="0" fontId="51" fillId="10" borderId="0">
      <alignment/>
      <protection/>
    </xf>
    <xf numFmtId="0" fontId="51" fillId="10" borderId="0">
      <alignment/>
      <protection/>
    </xf>
    <xf numFmtId="0" fontId="51" fillId="14" borderId="0">
      <alignment/>
      <protection/>
    </xf>
    <xf numFmtId="0" fontId="51" fillId="14" borderId="0">
      <alignment/>
      <protection/>
    </xf>
    <xf numFmtId="0" fontId="51" fillId="14" borderId="0">
      <alignment/>
      <protection/>
    </xf>
    <xf numFmtId="0" fontId="51" fillId="3" borderId="0">
      <alignment/>
      <protection/>
    </xf>
    <xf numFmtId="0" fontId="51" fillId="3" borderId="0">
      <alignment/>
      <protection/>
    </xf>
    <xf numFmtId="0" fontId="51" fillId="3" borderId="0">
      <alignment/>
      <protection/>
    </xf>
    <xf numFmtId="0" fontId="52" fillId="15" borderId="0">
      <alignment/>
      <protection/>
    </xf>
    <xf numFmtId="0" fontId="52" fillId="3" borderId="0">
      <alignment/>
      <protection/>
    </xf>
    <xf numFmtId="0" fontId="52" fillId="12" borderId="0">
      <alignment/>
      <protection/>
    </xf>
    <xf numFmtId="0" fontId="52" fillId="16" borderId="0">
      <alignment/>
      <protection/>
    </xf>
    <xf numFmtId="0" fontId="52" fillId="14" borderId="0">
      <alignment/>
      <protection/>
    </xf>
    <xf numFmtId="0" fontId="52" fillId="17" borderId="0">
      <alignment/>
      <protection/>
    </xf>
    <xf numFmtId="0" fontId="52" fillId="18" borderId="0">
      <alignment/>
      <protection/>
    </xf>
    <xf numFmtId="0" fontId="52" fillId="19" borderId="0">
      <alignment/>
      <protection/>
    </xf>
    <xf numFmtId="0" fontId="52" fillId="20" borderId="0">
      <alignment/>
      <protection/>
    </xf>
    <xf numFmtId="0" fontId="52" fillId="16" borderId="0">
      <alignment/>
      <protection/>
    </xf>
    <xf numFmtId="0" fontId="52" fillId="14" borderId="0">
      <alignment/>
      <protection/>
    </xf>
    <xf numFmtId="0" fontId="52" fillId="21" borderId="0">
      <alignment/>
      <protection/>
    </xf>
    <xf numFmtId="0" fontId="53" fillId="7" borderId="0">
      <alignment/>
      <protection/>
    </xf>
    <xf numFmtId="167" fontId="47" fillId="0" borderId="0">
      <alignment/>
      <protection/>
    </xf>
    <xf numFmtId="0" fontId="54" fillId="10" borderId="2">
      <alignment/>
      <protection/>
    </xf>
    <xf numFmtId="0" fontId="55" fillId="0" borderId="3">
      <alignment/>
      <protection/>
    </xf>
    <xf numFmtId="0" fontId="55" fillId="0" borderId="3">
      <alignment/>
      <protection/>
    </xf>
    <xf numFmtId="0" fontId="55" fillId="0" borderId="3">
      <alignment/>
      <protection/>
    </xf>
    <xf numFmtId="0" fontId="56" fillId="0" borderId="0" applyNumberFormat="0" applyFill="0" applyBorder="0" applyAlignment="0" applyProtection="0"/>
    <xf numFmtId="0" fontId="57" fillId="0" borderId="0" applyNumberFormat="0" applyFill="0" applyBorder="0" applyAlignment="0" applyProtection="0"/>
    <xf numFmtId="0" fontId="56"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69" fontId="58" fillId="0" borderId="0">
      <alignment/>
      <protection/>
    </xf>
    <xf numFmtId="170" fontId="47" fillId="0" borderId="0">
      <alignment/>
      <protection/>
    </xf>
    <xf numFmtId="171" fontId="58" fillId="0" borderId="0">
      <alignment/>
      <protection/>
    </xf>
    <xf numFmtId="172" fontId="58" fillId="0" borderId="0">
      <alignment/>
      <protection/>
    </xf>
    <xf numFmtId="0" fontId="50" fillId="6" borderId="0">
      <alignment/>
      <protection/>
    </xf>
    <xf numFmtId="0" fontId="50" fillId="7" borderId="0">
      <alignment/>
      <protection/>
    </xf>
    <xf numFmtId="0" fontId="50" fillId="8" borderId="0">
      <alignment/>
      <protection/>
    </xf>
    <xf numFmtId="0" fontId="50" fillId="9" borderId="0">
      <alignment/>
      <protection/>
    </xf>
    <xf numFmtId="0" fontId="50" fillId="5" borderId="0">
      <alignment/>
      <protection/>
    </xf>
    <xf numFmtId="0" fontId="50" fillId="2" borderId="0">
      <alignment/>
      <protection/>
    </xf>
    <xf numFmtId="0" fontId="50" fillId="11" borderId="0">
      <alignment/>
      <protection/>
    </xf>
    <xf numFmtId="0" fontId="50" fillId="3" borderId="0">
      <alignment/>
      <protection/>
    </xf>
    <xf numFmtId="0" fontId="50" fillId="12" borderId="0">
      <alignment/>
      <protection/>
    </xf>
    <xf numFmtId="0" fontId="50" fillId="9" borderId="0">
      <alignment/>
      <protection/>
    </xf>
    <xf numFmtId="0" fontId="50" fillId="11" borderId="0">
      <alignment/>
      <protection/>
    </xf>
    <xf numFmtId="0" fontId="50" fillId="13" borderId="0">
      <alignment/>
      <protection/>
    </xf>
    <xf numFmtId="0" fontId="52" fillId="15" borderId="0">
      <alignment/>
      <protection/>
    </xf>
    <xf numFmtId="0" fontId="52" fillId="3" borderId="0">
      <alignment/>
      <protection/>
    </xf>
    <xf numFmtId="0" fontId="52" fillId="12" borderId="0">
      <alignment/>
      <protection/>
    </xf>
    <xf numFmtId="0" fontId="52" fillId="16" borderId="0">
      <alignment/>
      <protection/>
    </xf>
    <xf numFmtId="0" fontId="52" fillId="14" borderId="0">
      <alignment/>
      <protection/>
    </xf>
    <xf numFmtId="0" fontId="52" fillId="17" borderId="0">
      <alignment/>
      <protection/>
    </xf>
    <xf numFmtId="0" fontId="52" fillId="18" borderId="0">
      <alignment/>
      <protection/>
    </xf>
    <xf numFmtId="0" fontId="52" fillId="19" borderId="0">
      <alignment/>
      <protection/>
    </xf>
    <xf numFmtId="0" fontId="52" fillId="20" borderId="0">
      <alignment/>
      <protection/>
    </xf>
    <xf numFmtId="0" fontId="52" fillId="16" borderId="0">
      <alignment/>
      <protection/>
    </xf>
    <xf numFmtId="0" fontId="52" fillId="14" borderId="0">
      <alignment/>
      <protection/>
    </xf>
    <xf numFmtId="0" fontId="52" fillId="21" borderId="0">
      <alignment/>
      <protection/>
    </xf>
    <xf numFmtId="0" fontId="53" fillId="7" borderId="0">
      <alignment/>
      <protection/>
    </xf>
    <xf numFmtId="0" fontId="54" fillId="10" borderId="2">
      <alignment/>
      <protection/>
    </xf>
    <xf numFmtId="0" fontId="59" fillId="0" borderId="0">
      <alignment/>
      <protection/>
    </xf>
    <xf numFmtId="0" fontId="60" fillId="8" borderId="0">
      <alignment/>
      <protection/>
    </xf>
    <xf numFmtId="0" fontId="61" fillId="0" borderId="4">
      <alignment/>
      <protection/>
    </xf>
    <xf numFmtId="0" fontId="62" fillId="0" borderId="5">
      <alignment/>
      <protection/>
    </xf>
    <xf numFmtId="0" fontId="63" fillId="0" borderId="6">
      <alignment/>
      <protection/>
    </xf>
    <xf numFmtId="0" fontId="63" fillId="0" borderId="0">
      <alignment/>
      <protection/>
    </xf>
    <xf numFmtId="0" fontId="64" fillId="22" borderId="7">
      <alignment/>
      <protection/>
    </xf>
    <xf numFmtId="0" fontId="65" fillId="2" borderId="2">
      <alignment/>
      <protection/>
    </xf>
    <xf numFmtId="0" fontId="66" fillId="0" borderId="8">
      <alignment/>
      <protection/>
    </xf>
    <xf numFmtId="0" fontId="67" fillId="4" borderId="0">
      <alignment/>
      <protection/>
    </xf>
    <xf numFmtId="0" fontId="58" fillId="4" borderId="9">
      <alignment/>
      <protection/>
    </xf>
    <xf numFmtId="0" fontId="68" fillId="10" borderId="10">
      <alignment/>
      <protection/>
    </xf>
    <xf numFmtId="0" fontId="69" fillId="0" borderId="0">
      <alignment/>
      <protection/>
    </xf>
    <xf numFmtId="0" fontId="70" fillId="0" borderId="11">
      <alignment/>
      <protection/>
    </xf>
    <xf numFmtId="0" fontId="71" fillId="0" borderId="0">
      <alignment/>
      <protection/>
    </xf>
    <xf numFmtId="0" fontId="59" fillId="0" borderId="0">
      <alignment/>
      <protection/>
    </xf>
    <xf numFmtId="0" fontId="60" fillId="8" borderId="0">
      <alignment/>
      <protection/>
    </xf>
    <xf numFmtId="0" fontId="72" fillId="0" borderId="0">
      <alignment horizontal="center"/>
      <protection/>
    </xf>
    <xf numFmtId="0" fontId="61" fillId="0" borderId="4">
      <alignment/>
      <protection/>
    </xf>
    <xf numFmtId="0" fontId="62" fillId="0" borderId="5">
      <alignment/>
      <protection/>
    </xf>
    <xf numFmtId="0" fontId="63" fillId="0" borderId="6">
      <alignment/>
      <protection/>
    </xf>
    <xf numFmtId="0" fontId="63" fillId="0" borderId="0">
      <alignment/>
      <protection/>
    </xf>
    <xf numFmtId="0" fontId="72" fillId="0" borderId="0">
      <alignment horizontal="center" textRotation="90"/>
      <protection/>
    </xf>
    <xf numFmtId="0" fontId="73" fillId="0" borderId="0">
      <alignment/>
      <protection/>
    </xf>
    <xf numFmtId="0" fontId="73" fillId="0" borderId="0">
      <alignment/>
      <protection/>
    </xf>
    <xf numFmtId="0" fontId="73" fillId="0" borderId="0">
      <alignment/>
      <protection/>
    </xf>
    <xf numFmtId="0" fontId="64" fillId="22" borderId="7">
      <alignment/>
      <protection/>
    </xf>
    <xf numFmtId="0" fontId="74" fillId="7" borderId="0">
      <alignment/>
      <protection/>
    </xf>
    <xf numFmtId="0" fontId="74" fillId="7" borderId="0">
      <alignment/>
      <protection/>
    </xf>
    <xf numFmtId="0" fontId="74" fillId="7" borderId="0">
      <alignment/>
      <protection/>
    </xf>
    <xf numFmtId="0" fontId="65" fillId="2" borderId="2">
      <alignment/>
      <protection/>
    </xf>
    <xf numFmtId="0" fontId="75" fillId="22" borderId="7">
      <alignment/>
      <protection/>
    </xf>
    <xf numFmtId="0" fontId="75" fillId="22" borderId="7">
      <alignment/>
      <protection/>
    </xf>
    <xf numFmtId="0" fontId="75" fillId="22" borderId="7">
      <alignment/>
      <protection/>
    </xf>
    <xf numFmtId="0" fontId="58" fillId="0" borderId="12">
      <alignment/>
      <protection/>
    </xf>
    <xf numFmtId="0" fontId="66" fillId="0" borderId="8">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173" fontId="58" fillId="0" borderId="0">
      <alignment/>
      <protection/>
    </xf>
    <xf numFmtId="0" fontId="76" fillId="0" borderId="12">
      <alignment horizontal="left" vertical="center"/>
      <protection/>
    </xf>
    <xf numFmtId="0" fontId="77" fillId="0" borderId="13">
      <alignment/>
      <protection/>
    </xf>
    <xf numFmtId="0" fontId="77" fillId="0" borderId="13">
      <alignment/>
      <protection/>
    </xf>
    <xf numFmtId="0" fontId="77" fillId="0" borderId="13">
      <alignment/>
      <protection/>
    </xf>
    <xf numFmtId="0" fontId="78" fillId="0" borderId="5">
      <alignment/>
      <protection/>
    </xf>
    <xf numFmtId="0" fontId="78" fillId="0" borderId="5">
      <alignment/>
      <protection/>
    </xf>
    <xf numFmtId="0" fontId="78" fillId="0" borderId="5">
      <alignment/>
      <protection/>
    </xf>
    <xf numFmtId="0" fontId="79" fillId="0" borderId="13">
      <alignment/>
      <protection/>
    </xf>
    <xf numFmtId="0" fontId="79" fillId="0" borderId="13">
      <alignment/>
      <protection/>
    </xf>
    <xf numFmtId="0" fontId="79" fillId="0" borderId="13">
      <alignment/>
      <protection/>
    </xf>
    <xf numFmtId="0" fontId="79" fillId="0" borderId="0">
      <alignment/>
      <protection/>
    </xf>
    <xf numFmtId="0" fontId="79" fillId="0" borderId="0">
      <alignment/>
      <protection/>
    </xf>
    <xf numFmtId="0" fontId="79" fillId="0" borderId="0">
      <alignment/>
      <protection/>
    </xf>
    <xf numFmtId="174" fontId="80" fillId="0" borderId="0">
      <alignment horizontal="right"/>
      <protection/>
    </xf>
    <xf numFmtId="174" fontId="81" fillId="0" borderId="0">
      <alignment/>
      <protection/>
    </xf>
    <xf numFmtId="174" fontId="81" fillId="0" borderId="0">
      <alignment/>
      <protection/>
    </xf>
    <xf numFmtId="174" fontId="81" fillId="0" borderId="0">
      <alignment/>
      <protection/>
    </xf>
    <xf numFmtId="174" fontId="82" fillId="0" borderId="0">
      <alignment/>
      <protection/>
    </xf>
    <xf numFmtId="174" fontId="83" fillId="0" borderId="0">
      <alignment/>
      <protection/>
    </xf>
    <xf numFmtId="0" fontId="84" fillId="0" borderId="0">
      <alignment/>
      <protection/>
    </xf>
    <xf numFmtId="0" fontId="84" fillId="0" borderId="0">
      <alignment/>
      <protection/>
    </xf>
    <xf numFmtId="0" fontId="84" fillId="0" borderId="0">
      <alignment/>
      <protection/>
    </xf>
    <xf numFmtId="0" fontId="67" fillId="4" borderId="0">
      <alignment/>
      <protection/>
    </xf>
    <xf numFmtId="0" fontId="85" fillId="4" borderId="0">
      <alignment/>
      <protection/>
    </xf>
    <xf numFmtId="0" fontId="85" fillId="4" borderId="0">
      <alignment/>
      <protection/>
    </xf>
    <xf numFmtId="0" fontId="85" fillId="4" borderId="0">
      <alignment/>
      <protection/>
    </xf>
    <xf numFmtId="168" fontId="58" fillId="0" borderId="0">
      <alignment/>
      <protection/>
    </xf>
    <xf numFmtId="168" fontId="86" fillId="0" borderId="0">
      <alignment/>
      <protection/>
    </xf>
    <xf numFmtId="168" fontId="87"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7" fillId="0" borderId="0">
      <alignment/>
      <protection/>
    </xf>
    <xf numFmtId="168" fontId="87"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47"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49" fillId="0" borderId="0">
      <alignment/>
      <protection/>
    </xf>
    <xf numFmtId="168" fontId="86" fillId="0" borderId="0">
      <alignment/>
      <protection/>
    </xf>
    <xf numFmtId="168" fontId="49" fillId="0" borderId="0">
      <alignment/>
      <protection/>
    </xf>
    <xf numFmtId="168" fontId="86" fillId="0" borderId="0">
      <alignment/>
      <protection/>
    </xf>
    <xf numFmtId="168" fontId="86" fillId="0" borderId="0">
      <alignment/>
      <protection/>
    </xf>
    <xf numFmtId="0" fontId="58" fillId="0" borderId="0">
      <alignment/>
      <protection/>
    </xf>
    <xf numFmtId="168" fontId="45" fillId="0" borderId="0">
      <alignment/>
      <protection/>
    </xf>
    <xf numFmtId="168" fontId="86" fillId="0" borderId="0">
      <alignment/>
      <protection/>
    </xf>
    <xf numFmtId="168" fontId="47" fillId="0" borderId="0">
      <alignment/>
      <protection/>
    </xf>
    <xf numFmtId="168" fontId="86" fillId="0" borderId="0">
      <alignment/>
      <protection/>
    </xf>
    <xf numFmtId="168" fontId="47" fillId="0" borderId="0">
      <alignment/>
      <protection/>
    </xf>
    <xf numFmtId="168" fontId="47" fillId="0" borderId="0">
      <alignment/>
      <protection/>
    </xf>
    <xf numFmtId="168" fontId="47" fillId="0" borderId="0">
      <alignment/>
      <protection/>
    </xf>
    <xf numFmtId="168" fontId="47" fillId="0" borderId="0">
      <alignment/>
      <protection/>
    </xf>
    <xf numFmtId="168" fontId="86" fillId="0" borderId="0">
      <alignment/>
      <protection/>
    </xf>
    <xf numFmtId="168" fontId="47" fillId="0" borderId="0">
      <alignment/>
      <protection/>
    </xf>
    <xf numFmtId="168" fontId="47" fillId="0" borderId="0">
      <alignment/>
      <protection/>
    </xf>
    <xf numFmtId="168" fontId="47" fillId="0" borderId="0">
      <alignment/>
      <protection/>
    </xf>
    <xf numFmtId="168" fontId="47" fillId="0" borderId="0">
      <alignment/>
      <protection/>
    </xf>
    <xf numFmtId="168" fontId="86" fillId="0" borderId="0">
      <alignment/>
      <protection/>
    </xf>
    <xf numFmtId="168" fontId="47" fillId="0" borderId="0">
      <alignment/>
      <protection/>
    </xf>
    <xf numFmtId="168" fontId="47" fillId="0" borderId="0">
      <alignment/>
      <protection/>
    </xf>
    <xf numFmtId="168" fontId="47" fillId="0" borderId="0">
      <alignment/>
      <protection/>
    </xf>
    <xf numFmtId="168" fontId="47" fillId="0" borderId="0">
      <alignment/>
      <protection/>
    </xf>
    <xf numFmtId="168" fontId="86" fillId="0" borderId="0">
      <alignment/>
      <protection/>
    </xf>
    <xf numFmtId="168" fontId="47" fillId="0" borderId="0">
      <alignment/>
      <protection/>
    </xf>
    <xf numFmtId="168" fontId="47" fillId="0" borderId="0">
      <alignment/>
      <protection/>
    </xf>
    <xf numFmtId="168" fontId="47"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8" fillId="0" borderId="0">
      <alignment/>
      <protection/>
    </xf>
    <xf numFmtId="168" fontId="45" fillId="0" borderId="0">
      <alignment/>
      <protection/>
    </xf>
    <xf numFmtId="168" fontId="45" fillId="0" borderId="0">
      <alignment/>
      <protection/>
    </xf>
    <xf numFmtId="168" fontId="45" fillId="0" borderId="0">
      <alignment/>
      <protection/>
    </xf>
    <xf numFmtId="168" fontId="47" fillId="0" borderId="0">
      <alignment/>
      <protection/>
    </xf>
    <xf numFmtId="168" fontId="86" fillId="0" borderId="0">
      <alignment/>
      <protection/>
    </xf>
    <xf numFmtId="168" fontId="86" fillId="0" borderId="0">
      <alignment/>
      <protection/>
    </xf>
    <xf numFmtId="168" fontId="47" fillId="0" borderId="0">
      <alignment/>
      <protection/>
    </xf>
    <xf numFmtId="168" fontId="48" fillId="0" borderId="0">
      <alignment/>
      <protection/>
    </xf>
    <xf numFmtId="168" fontId="47" fillId="0" borderId="0">
      <alignment/>
      <protection/>
    </xf>
    <xf numFmtId="168" fontId="47" fillId="0" borderId="0">
      <alignment/>
      <protection/>
    </xf>
    <xf numFmtId="168" fontId="45" fillId="0" borderId="0">
      <alignment/>
      <protection/>
    </xf>
    <xf numFmtId="168" fontId="45" fillId="0" borderId="0">
      <alignment/>
      <protection/>
    </xf>
    <xf numFmtId="168" fontId="47" fillId="0" borderId="0">
      <alignment/>
      <protection/>
    </xf>
    <xf numFmtId="168" fontId="89" fillId="0" borderId="0">
      <alignment/>
      <protection/>
    </xf>
    <xf numFmtId="168" fontId="89" fillId="0" borderId="0">
      <alignment/>
      <protection/>
    </xf>
    <xf numFmtId="168" fontId="86" fillId="0" borderId="0">
      <alignment/>
      <protection/>
    </xf>
    <xf numFmtId="168" fontId="90"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7" fillId="0" borderId="0">
      <alignment/>
      <protection/>
    </xf>
    <xf numFmtId="168" fontId="89" fillId="0" borderId="0">
      <alignment/>
      <protection/>
    </xf>
    <xf numFmtId="168" fontId="89" fillId="0" borderId="0">
      <alignment/>
      <protection/>
    </xf>
    <xf numFmtId="0" fontId="1" fillId="0" borderId="0">
      <alignment/>
      <protection/>
    </xf>
    <xf numFmtId="0" fontId="91" fillId="0" borderId="0">
      <alignment/>
      <protection/>
    </xf>
    <xf numFmtId="0" fontId="3" fillId="0" borderId="0">
      <alignment/>
      <protection/>
    </xf>
    <xf numFmtId="0" fontId="92"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49" fontId="47" fillId="0" borderId="0">
      <alignment/>
      <protection/>
    </xf>
    <xf numFmtId="49" fontId="47"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168" fontId="86" fillId="0" borderId="0">
      <alignment/>
      <protection/>
    </xf>
    <xf numFmtId="0" fontId="1" fillId="0" borderId="0">
      <alignment/>
      <protection/>
    </xf>
    <xf numFmtId="0" fontId="1" fillId="0" borderId="0">
      <alignment/>
      <protection/>
    </xf>
    <xf numFmtId="168" fontId="93" fillId="0" borderId="0" applyBorder="0" applyProtection="0">
      <alignment/>
    </xf>
    <xf numFmtId="168" fontId="45" fillId="0" borderId="0">
      <alignment/>
      <protection/>
    </xf>
    <xf numFmtId="0" fontId="58" fillId="4" borderId="9">
      <alignment/>
      <protection/>
    </xf>
    <xf numFmtId="0" fontId="68" fillId="10" borderId="10">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58" fillId="4" borderId="9">
      <alignment/>
      <protection/>
    </xf>
    <xf numFmtId="0" fontId="94" fillId="0" borderId="8">
      <alignment/>
      <protection/>
    </xf>
    <xf numFmtId="0" fontId="94" fillId="0" borderId="8">
      <alignment/>
      <protection/>
    </xf>
    <xf numFmtId="0" fontId="94" fillId="0" borderId="8">
      <alignment/>
      <protection/>
    </xf>
    <xf numFmtId="168" fontId="95" fillId="0" borderId="1">
      <alignment horizontal="left" vertical="center" wrapText="1" indent="1"/>
      <protection/>
    </xf>
    <xf numFmtId="168" fontId="95" fillId="0" borderId="1">
      <alignment horizontal="left" vertical="center" wrapText="1" indent="1"/>
      <protection/>
    </xf>
    <xf numFmtId="0" fontId="96" fillId="0" borderId="0">
      <alignment/>
      <protection/>
    </xf>
    <xf numFmtId="175" fontId="96" fillId="0" borderId="0">
      <alignment/>
      <protection/>
    </xf>
    <xf numFmtId="176" fontId="45" fillId="0" borderId="0">
      <alignment horizontal="center" vertical="center"/>
      <protection locked="0"/>
    </xf>
    <xf numFmtId="176" fontId="47" fillId="0" borderId="0">
      <alignment horizontal="center" vertical="center"/>
      <protection locked="0"/>
    </xf>
    <xf numFmtId="176" fontId="47" fillId="0" borderId="0">
      <alignment horizontal="center" vertical="center"/>
      <protection locked="0"/>
    </xf>
    <xf numFmtId="176" fontId="45" fillId="0" borderId="0">
      <alignment horizontal="center" vertical="center"/>
      <protection locked="0"/>
    </xf>
    <xf numFmtId="176" fontId="47" fillId="0" borderId="0">
      <alignment horizontal="center" vertical="center"/>
      <protection locked="0"/>
    </xf>
    <xf numFmtId="168" fontId="47" fillId="0" borderId="0">
      <alignment horizontal="center" vertical="center"/>
      <protection locked="0"/>
    </xf>
    <xf numFmtId="168" fontId="47" fillId="0" borderId="0">
      <alignment horizontal="center" vertical="center"/>
      <protection locked="0"/>
    </xf>
    <xf numFmtId="176" fontId="45" fillId="0" borderId="0">
      <alignment horizontal="center" vertical="center"/>
      <protection locked="0"/>
    </xf>
    <xf numFmtId="176" fontId="47" fillId="0" borderId="0">
      <alignment horizontal="center" vertical="center"/>
      <protection locked="0"/>
    </xf>
    <xf numFmtId="176" fontId="47" fillId="0" borderId="0">
      <alignment horizontal="center" vertical="center"/>
      <protection locked="0"/>
    </xf>
    <xf numFmtId="176" fontId="45" fillId="0" borderId="0">
      <alignment horizontal="center" vertical="center"/>
      <protection locked="0"/>
    </xf>
    <xf numFmtId="176" fontId="47" fillId="0" borderId="0">
      <alignment horizontal="center" vertical="center"/>
      <protection locked="0"/>
    </xf>
    <xf numFmtId="176" fontId="47" fillId="0" borderId="0">
      <alignment horizontal="center" vertical="center"/>
      <protection locked="0"/>
    </xf>
    <xf numFmtId="176" fontId="47" fillId="0" borderId="0">
      <alignment horizontal="center" vertical="center"/>
      <protection locked="0"/>
    </xf>
    <xf numFmtId="176" fontId="47" fillId="0" borderId="0">
      <alignment horizontal="center" vertical="center"/>
      <protection locked="0"/>
    </xf>
    <xf numFmtId="176" fontId="47" fillId="0" borderId="0">
      <alignment horizontal="center" vertical="center"/>
      <protection locked="0"/>
    </xf>
    <xf numFmtId="176" fontId="47" fillId="0" borderId="0">
      <alignment horizontal="center" vertical="center"/>
      <protection locked="0"/>
    </xf>
    <xf numFmtId="0" fontId="97" fillId="8" borderId="0">
      <alignment/>
      <protection/>
    </xf>
    <xf numFmtId="0" fontId="97" fillId="8" borderId="0">
      <alignment/>
      <protection/>
    </xf>
    <xf numFmtId="0" fontId="97" fillId="8" borderId="0">
      <alignment/>
      <protection/>
    </xf>
    <xf numFmtId="168" fontId="98" fillId="0" borderId="0">
      <alignment/>
      <protection/>
    </xf>
    <xf numFmtId="174" fontId="87" fillId="0" borderId="0">
      <alignment horizontal="left"/>
      <protection/>
    </xf>
    <xf numFmtId="174" fontId="99" fillId="0" borderId="0">
      <alignment/>
      <protection/>
    </xf>
    <xf numFmtId="174" fontId="100" fillId="0" borderId="0">
      <alignment/>
      <protection/>
    </xf>
    <xf numFmtId="174" fontId="101" fillId="0" borderId="0">
      <alignment/>
      <protection/>
    </xf>
    <xf numFmtId="174" fontId="102" fillId="0" borderId="0">
      <alignment/>
      <protection/>
    </xf>
    <xf numFmtId="174" fontId="101" fillId="0" borderId="0">
      <alignment/>
      <protection/>
    </xf>
    <xf numFmtId="168" fontId="48" fillId="0" borderId="0">
      <alignment/>
      <protection/>
    </xf>
    <xf numFmtId="168" fontId="48" fillId="0" borderId="0">
      <alignment/>
      <protection/>
    </xf>
    <xf numFmtId="168" fontId="48" fillId="0" borderId="0">
      <alignment/>
      <protection/>
    </xf>
    <xf numFmtId="168" fontId="48" fillId="0" borderId="0">
      <alignment/>
      <protection/>
    </xf>
    <xf numFmtId="0" fontId="46" fillId="0" borderId="0">
      <alignment/>
      <protection/>
    </xf>
    <xf numFmtId="168" fontId="48" fillId="0" borderId="0">
      <alignment/>
      <protection/>
    </xf>
    <xf numFmtId="0" fontId="46" fillId="0" borderId="0">
      <alignment/>
      <protection/>
    </xf>
    <xf numFmtId="49" fontId="103" fillId="0" borderId="0">
      <alignment/>
      <protection/>
    </xf>
    <xf numFmtId="0" fontId="104" fillId="0" borderId="0">
      <alignment/>
      <protection/>
    </xf>
    <xf numFmtId="0" fontId="104" fillId="0" borderId="0">
      <alignment/>
      <protection/>
    </xf>
    <xf numFmtId="0" fontId="104" fillId="0" borderId="0">
      <alignment/>
      <protection/>
    </xf>
    <xf numFmtId="0" fontId="69" fillId="0" borderId="0">
      <alignment/>
      <protection/>
    </xf>
    <xf numFmtId="0" fontId="70" fillId="0" borderId="11">
      <alignment/>
      <protection/>
    </xf>
    <xf numFmtId="0" fontId="105" fillId="4" borderId="2">
      <alignment/>
      <protection/>
    </xf>
    <xf numFmtId="0" fontId="105" fillId="4" borderId="2">
      <alignment/>
      <protection/>
    </xf>
    <xf numFmtId="0" fontId="105" fillId="4" borderId="2">
      <alignment/>
      <protection/>
    </xf>
    <xf numFmtId="0" fontId="106" fillId="23" borderId="2">
      <alignment/>
      <protection/>
    </xf>
    <xf numFmtId="0" fontId="106" fillId="23" borderId="2">
      <alignment/>
      <protection/>
    </xf>
    <xf numFmtId="0" fontId="106" fillId="23" borderId="2">
      <alignment/>
      <protection/>
    </xf>
    <xf numFmtId="0" fontId="107" fillId="23" borderId="10">
      <alignment/>
      <protection/>
    </xf>
    <xf numFmtId="0" fontId="107" fillId="23" borderId="10">
      <alignment/>
      <protection/>
    </xf>
    <xf numFmtId="0" fontId="107" fillId="23" borderId="10">
      <alignment/>
      <protection/>
    </xf>
    <xf numFmtId="0" fontId="108" fillId="0" borderId="0">
      <alignment/>
      <protection/>
    </xf>
    <xf numFmtId="0" fontId="108" fillId="0" borderId="0">
      <alignment/>
      <protection/>
    </xf>
    <xf numFmtId="0" fontId="108" fillId="0" borderId="0">
      <alignment/>
      <protection/>
    </xf>
    <xf numFmtId="177" fontId="58" fillId="0" borderId="0">
      <alignment/>
      <protection/>
    </xf>
    <xf numFmtId="178" fontId="58" fillId="0" borderId="0">
      <alignment/>
      <protection/>
    </xf>
    <xf numFmtId="0" fontId="71" fillId="0" borderId="0">
      <alignment/>
      <protection/>
    </xf>
    <xf numFmtId="0" fontId="51" fillId="14" borderId="0">
      <alignment/>
      <protection/>
    </xf>
    <xf numFmtId="0" fontId="51" fillId="14" borderId="0">
      <alignment/>
      <protection/>
    </xf>
    <xf numFmtId="0" fontId="51" fillId="14" borderId="0">
      <alignment/>
      <protection/>
    </xf>
    <xf numFmtId="0" fontId="51" fillId="19" borderId="0">
      <alignment/>
      <protection/>
    </xf>
    <xf numFmtId="0" fontId="51" fillId="19" borderId="0">
      <alignment/>
      <protection/>
    </xf>
    <xf numFmtId="0" fontId="51" fillId="19" borderId="0">
      <alignment/>
      <protection/>
    </xf>
    <xf numFmtId="0" fontId="51" fillId="20" borderId="0">
      <alignment/>
      <protection/>
    </xf>
    <xf numFmtId="0" fontId="51" fillId="20" borderId="0">
      <alignment/>
      <protection/>
    </xf>
    <xf numFmtId="0" fontId="51" fillId="20" borderId="0">
      <alignment/>
      <protection/>
    </xf>
    <xf numFmtId="0" fontId="51" fillId="24" borderId="0">
      <alignment/>
      <protection/>
    </xf>
    <xf numFmtId="0" fontId="51" fillId="24" borderId="0">
      <alignment/>
      <protection/>
    </xf>
    <xf numFmtId="0" fontId="51" fillId="24" borderId="0">
      <alignment/>
      <protection/>
    </xf>
    <xf numFmtId="0" fontId="51" fillId="14" borderId="0">
      <alignment/>
      <protection/>
    </xf>
    <xf numFmtId="0" fontId="51" fillId="14" borderId="0">
      <alignment/>
      <protection/>
    </xf>
    <xf numFmtId="0" fontId="51" fillId="14" borderId="0">
      <alignment/>
      <protection/>
    </xf>
    <xf numFmtId="0" fontId="51" fillId="21" borderId="0">
      <alignment/>
      <protection/>
    </xf>
    <xf numFmtId="0" fontId="51" fillId="21" borderId="0">
      <alignment/>
      <protection/>
    </xf>
    <xf numFmtId="0" fontId="51" fillId="21" borderId="0">
      <alignment/>
      <protection/>
    </xf>
  </cellStyleXfs>
  <cellXfs count="79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14" xfId="0" applyBorder="1"/>
    <xf numFmtId="0" fontId="0" fillId="0" borderId="15" xfId="0" applyBorder="1"/>
    <xf numFmtId="0" fontId="0" fillId="0" borderId="16"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9" fontId="3" fillId="25"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17" xfId="0" applyBorder="1"/>
    <xf numFmtId="0" fontId="0" fillId="0" borderId="16" xfId="0" applyBorder="1" applyAlignment="1">
      <alignment vertical="center"/>
    </xf>
    <xf numFmtId="0" fontId="18" fillId="0" borderId="18" xfId="0" applyFont="1" applyBorder="1" applyAlignment="1">
      <alignment horizontal="left" vertical="center"/>
    </xf>
    <xf numFmtId="0" fontId="0" fillId="0" borderId="18" xfId="0" applyBorder="1" applyAlignment="1">
      <alignment vertical="center"/>
    </xf>
    <xf numFmtId="0" fontId="2" fillId="0" borderId="16" xfId="0" applyFont="1" applyBorder="1" applyAlignment="1">
      <alignment vertical="center"/>
    </xf>
    <xf numFmtId="0" fontId="0" fillId="26" borderId="0" xfId="0" applyFill="1" applyAlignment="1">
      <alignment vertical="center"/>
    </xf>
    <xf numFmtId="0" fontId="5" fillId="26" borderId="19" xfId="0" applyFont="1" applyFill="1" applyBorder="1" applyAlignment="1">
      <alignment horizontal="left" vertical="center"/>
    </xf>
    <xf numFmtId="0" fontId="0" fillId="26" borderId="20" xfId="0" applyFill="1" applyBorder="1" applyAlignment="1">
      <alignment vertical="center"/>
    </xf>
    <xf numFmtId="0" fontId="5" fillId="26" borderId="20" xfId="0" applyFont="1" applyFill="1" applyBorder="1" applyAlignment="1">
      <alignment horizontal="center" vertical="center"/>
    </xf>
    <xf numFmtId="0" fontId="20" fillId="0" borderId="17" xfId="0" applyFont="1" applyBorder="1" applyAlignment="1">
      <alignment horizontal="left" vertical="center"/>
    </xf>
    <xf numFmtId="0" fontId="0" fillId="0" borderId="17" xfId="0" applyBorder="1" applyAlignment="1">
      <alignment vertical="center"/>
    </xf>
    <xf numFmtId="0" fontId="2" fillId="0" borderId="18" xfId="0" applyFont="1" applyBorder="1" applyAlignment="1">
      <alignment horizontal="left" vertical="center"/>
    </xf>
    <xf numFmtId="0" fontId="0" fillId="0" borderId="2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7" borderId="20" xfId="0" applyFill="1" applyBorder="1" applyAlignment="1">
      <alignment vertical="center"/>
    </xf>
    <xf numFmtId="0" fontId="23" fillId="27" borderId="0" xfId="0" applyFont="1" applyFill="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0" fillId="0" borderId="28" xfId="0" applyBorder="1" applyAlignment="1">
      <alignment vertical="center"/>
    </xf>
    <xf numFmtId="0" fontId="5" fillId="0" borderId="16"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29"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24"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16"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29"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24" xfId="0" applyNumberFormat="1" applyFont="1" applyBorder="1" applyAlignment="1">
      <alignment vertical="center"/>
    </xf>
    <xf numFmtId="0" fontId="6" fillId="0" borderId="0" xfId="0" applyFont="1" applyAlignment="1">
      <alignment horizontal="left" vertical="center"/>
    </xf>
    <xf numFmtId="4" fontId="30" fillId="0" borderId="30" xfId="0" applyNumberFormat="1" applyFont="1" applyBorder="1" applyAlignment="1">
      <alignment vertical="center"/>
    </xf>
    <xf numFmtId="4" fontId="30" fillId="0" borderId="31" xfId="0" applyNumberFormat="1" applyFont="1" applyBorder="1" applyAlignment="1">
      <alignment vertical="center"/>
    </xf>
    <xf numFmtId="166" fontId="30" fillId="0" borderId="31" xfId="0" applyNumberFormat="1" applyFont="1" applyBorder="1" applyAlignment="1">
      <alignment vertical="center"/>
    </xf>
    <xf numFmtId="4" fontId="30" fillId="0" borderId="32" xfId="0" applyNumberFormat="1" applyFont="1" applyBorder="1" applyAlignment="1">
      <alignment vertical="center"/>
    </xf>
    <xf numFmtId="0" fontId="31" fillId="0" borderId="0" xfId="0" applyFont="1" applyAlignment="1">
      <alignment horizontal="left" vertical="center"/>
    </xf>
    <xf numFmtId="0" fontId="0" fillId="0" borderId="16" xfId="0" applyBorder="1" applyAlignment="1">
      <alignment vertical="center" wrapText="1"/>
    </xf>
    <xf numFmtId="0" fontId="18" fillId="0" borderId="0" xfId="0" applyFont="1" applyAlignment="1">
      <alignment horizontal="lef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27" borderId="0" xfId="0" applyFill="1" applyAlignment="1">
      <alignment vertical="center"/>
    </xf>
    <xf numFmtId="0" fontId="5" fillId="27" borderId="19" xfId="0" applyFont="1" applyFill="1" applyBorder="1" applyAlignment="1">
      <alignment horizontal="left" vertical="center"/>
    </xf>
    <xf numFmtId="0" fontId="5" fillId="27" borderId="20" xfId="0" applyFont="1" applyFill="1" applyBorder="1" applyAlignment="1">
      <alignment horizontal="right" vertical="center"/>
    </xf>
    <xf numFmtId="0" fontId="5" fillId="27" borderId="20" xfId="0" applyFont="1" applyFill="1" applyBorder="1" applyAlignment="1">
      <alignment horizontal="center" vertical="center"/>
    </xf>
    <xf numFmtId="4" fontId="5" fillId="27" borderId="20" xfId="0" applyNumberFormat="1" applyFont="1" applyFill="1" applyBorder="1" applyAlignment="1">
      <alignment vertical="center"/>
    </xf>
    <xf numFmtId="0" fontId="0" fillId="27" borderId="33" xfId="0" applyFill="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3" fillId="27" borderId="0" xfId="0" applyFont="1" applyFill="1" applyAlignment="1">
      <alignment horizontal="left" vertical="center"/>
    </xf>
    <xf numFmtId="0" fontId="23" fillId="27" borderId="0" xfId="0" applyFont="1" applyFill="1" applyAlignment="1">
      <alignment horizontal="right" vertical="center"/>
    </xf>
    <xf numFmtId="0" fontId="32" fillId="0" borderId="0" xfId="0" applyFont="1" applyAlignment="1">
      <alignment horizontal="left" vertical="center"/>
    </xf>
    <xf numFmtId="0" fontId="7" fillId="0" borderId="16" xfId="0" applyFont="1" applyBorder="1" applyAlignment="1">
      <alignment vertical="center"/>
    </xf>
    <xf numFmtId="0" fontId="7" fillId="0" borderId="31" xfId="0" applyFont="1" applyBorder="1" applyAlignment="1">
      <alignment horizontal="left" vertical="center"/>
    </xf>
    <xf numFmtId="0" fontId="7" fillId="0" borderId="31" xfId="0" applyFont="1" applyBorder="1" applyAlignment="1">
      <alignment vertical="center"/>
    </xf>
    <xf numFmtId="4" fontId="7" fillId="0" borderId="31" xfId="0" applyNumberFormat="1" applyFont="1" applyBorder="1" applyAlignment="1">
      <alignment vertical="center"/>
    </xf>
    <xf numFmtId="0" fontId="8" fillId="0" borderId="16" xfId="0" applyFont="1" applyBorder="1" applyAlignment="1">
      <alignment vertical="center"/>
    </xf>
    <xf numFmtId="0" fontId="8" fillId="0" borderId="31" xfId="0" applyFont="1" applyBorder="1" applyAlignment="1">
      <alignment horizontal="left" vertical="center"/>
    </xf>
    <xf numFmtId="0" fontId="8" fillId="0" borderId="31" xfId="0" applyFont="1" applyBorder="1" applyAlignment="1">
      <alignment vertical="center"/>
    </xf>
    <xf numFmtId="4" fontId="8" fillId="0" borderId="31" xfId="0" applyNumberFormat="1" applyFont="1" applyBorder="1" applyAlignment="1">
      <alignment vertical="center"/>
    </xf>
    <xf numFmtId="0" fontId="0" fillId="0" borderId="16" xfId="0" applyBorder="1" applyAlignment="1">
      <alignment horizontal="center" vertical="center" wrapText="1"/>
    </xf>
    <xf numFmtId="0" fontId="23" fillId="27" borderId="25" xfId="0" applyFont="1" applyFill="1" applyBorder="1" applyAlignment="1">
      <alignment horizontal="center" vertical="center" wrapText="1"/>
    </xf>
    <xf numFmtId="0" fontId="23" fillId="27" borderId="26" xfId="0" applyFont="1" applyFill="1" applyBorder="1" applyAlignment="1">
      <alignment horizontal="center" vertical="center" wrapText="1"/>
    </xf>
    <xf numFmtId="0" fontId="23" fillId="27" borderId="27" xfId="0" applyFont="1" applyFill="1" applyBorder="1" applyAlignment="1">
      <alignment horizontal="center" vertical="center" wrapText="1"/>
    </xf>
    <xf numFmtId="0" fontId="23" fillId="27" borderId="0" xfId="0" applyFont="1" applyFill="1" applyAlignment="1">
      <alignment horizontal="center" vertical="center" wrapText="1"/>
    </xf>
    <xf numFmtId="4" fontId="25" fillId="0" borderId="0" xfId="0" applyNumberFormat="1" applyFont="1"/>
    <xf numFmtId="166" fontId="33" fillId="0" borderId="22" xfId="0" applyNumberFormat="1" applyFont="1" applyBorder="1"/>
    <xf numFmtId="166" fontId="33" fillId="0" borderId="23" xfId="0" applyNumberFormat="1" applyFont="1" applyBorder="1"/>
    <xf numFmtId="4" fontId="34" fillId="0" borderId="0" xfId="0" applyNumberFormat="1" applyFont="1" applyAlignment="1">
      <alignment vertical="center"/>
    </xf>
    <xf numFmtId="0" fontId="9" fillId="0" borderId="16"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29" xfId="0" applyFont="1" applyBorder="1"/>
    <xf numFmtId="166" fontId="9" fillId="0" borderId="0" xfId="0" applyNumberFormat="1" applyFont="1"/>
    <xf numFmtId="166" fontId="9" fillId="0" borderId="24"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34" xfId="0" applyFont="1" applyBorder="1" applyAlignment="1">
      <alignment horizontal="center" vertical="center"/>
    </xf>
    <xf numFmtId="49" fontId="23" fillId="0" borderId="34" xfId="0" applyNumberFormat="1" applyFont="1" applyBorder="1" applyAlignment="1">
      <alignment horizontal="lef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67" fontId="23" fillId="0" borderId="34" xfId="0" applyNumberFormat="1" applyFont="1" applyBorder="1" applyAlignment="1">
      <alignment vertical="center"/>
    </xf>
    <xf numFmtId="4" fontId="23" fillId="25" borderId="34" xfId="0" applyNumberFormat="1" applyFont="1" applyFill="1" applyBorder="1" applyAlignment="1" applyProtection="1">
      <alignment vertical="center"/>
      <protection locked="0"/>
    </xf>
    <xf numFmtId="4" fontId="23" fillId="0" borderId="34" xfId="0" applyNumberFormat="1" applyFont="1" applyBorder="1" applyAlignment="1">
      <alignment vertical="center"/>
    </xf>
    <xf numFmtId="0" fontId="0" fillId="0" borderId="34" xfId="0" applyBorder="1" applyAlignment="1">
      <alignment vertical="center"/>
    </xf>
    <xf numFmtId="0" fontId="24" fillId="25" borderId="29"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24"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10" fillId="0" borderId="16"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9" xfId="0" applyFont="1" applyBorder="1" applyAlignment="1">
      <alignment vertical="center"/>
    </xf>
    <xf numFmtId="0" fontId="10" fillId="0" borderId="24" xfId="0" applyFont="1" applyBorder="1" applyAlignment="1">
      <alignment vertical="center"/>
    </xf>
    <xf numFmtId="0" fontId="11" fillId="0" borderId="16"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24" xfId="0" applyFont="1" applyBorder="1" applyAlignment="1">
      <alignment vertical="center"/>
    </xf>
    <xf numFmtId="0" fontId="12" fillId="0" borderId="16"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24" xfId="0" applyFont="1" applyBorder="1" applyAlignment="1">
      <alignment vertical="center"/>
    </xf>
    <xf numFmtId="0" fontId="36" fillId="0" borderId="34" xfId="0" applyFont="1" applyBorder="1" applyAlignment="1">
      <alignment horizontal="center" vertical="center"/>
    </xf>
    <xf numFmtId="49" fontId="36" fillId="0" borderId="34" xfId="0" applyNumberFormat="1" applyFont="1" applyBorder="1" applyAlignment="1">
      <alignment horizontal="left" vertical="center" wrapText="1"/>
    </xf>
    <xf numFmtId="0" fontId="36" fillId="0" borderId="34" xfId="0" applyFont="1" applyBorder="1" applyAlignment="1">
      <alignment horizontal="left" vertical="center" wrapText="1"/>
    </xf>
    <xf numFmtId="0" fontId="36" fillId="0" borderId="34" xfId="0" applyFont="1" applyBorder="1" applyAlignment="1">
      <alignment horizontal="center" vertical="center" wrapText="1"/>
    </xf>
    <xf numFmtId="167" fontId="36" fillId="0" borderId="34" xfId="0" applyNumberFormat="1" applyFont="1" applyBorder="1" applyAlignment="1">
      <alignment vertical="center"/>
    </xf>
    <xf numFmtId="4" fontId="36" fillId="25" borderId="34" xfId="0" applyNumberFormat="1" applyFont="1" applyFill="1" applyBorder="1" applyAlignment="1" applyProtection="1">
      <alignment vertical="center"/>
      <protection locked="0"/>
    </xf>
    <xf numFmtId="4" fontId="36" fillId="0" borderId="34" xfId="0" applyNumberFormat="1" applyFont="1" applyBorder="1" applyAlignment="1">
      <alignment vertical="center"/>
    </xf>
    <xf numFmtId="0" fontId="37" fillId="0" borderId="34" xfId="0" applyFont="1" applyBorder="1" applyAlignment="1">
      <alignment vertical="center"/>
    </xf>
    <xf numFmtId="0" fontId="37" fillId="0" borderId="16" xfId="0" applyFont="1" applyBorder="1" applyAlignment="1">
      <alignment vertical="center"/>
    </xf>
    <xf numFmtId="0" fontId="36" fillId="25" borderId="29" xfId="0" applyFont="1" applyFill="1" applyBorder="1" applyAlignment="1" applyProtection="1">
      <alignment horizontal="left" vertical="center"/>
      <protection locked="0"/>
    </xf>
    <xf numFmtId="0" fontId="36" fillId="0" borderId="0" xfId="0" applyFont="1" applyAlignment="1">
      <alignment horizontal="center" vertical="center"/>
    </xf>
    <xf numFmtId="167" fontId="23" fillId="25" borderId="34" xfId="0" applyNumberFormat="1" applyFont="1" applyFill="1" applyBorder="1" applyAlignment="1" applyProtection="1">
      <alignment vertical="center"/>
      <protection locked="0"/>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24" fillId="25" borderId="30" xfId="0" applyFont="1" applyFill="1" applyBorder="1" applyAlignment="1" applyProtection="1">
      <alignment horizontal="left" vertical="center"/>
      <protection locked="0"/>
    </xf>
    <xf numFmtId="0" fontId="24" fillId="0" borderId="31" xfId="0" applyFont="1" applyBorder="1" applyAlignment="1">
      <alignment horizontal="center" vertical="center"/>
    </xf>
    <xf numFmtId="0" fontId="0" fillId="0" borderId="31" xfId="0" applyBorder="1" applyAlignment="1">
      <alignment vertical="center"/>
    </xf>
    <xf numFmtId="166" fontId="24" fillId="0" borderId="31" xfId="0" applyNumberFormat="1" applyFont="1" applyBorder="1" applyAlignment="1">
      <alignment vertical="center"/>
    </xf>
    <xf numFmtId="166" fontId="24" fillId="0" borderId="32" xfId="0" applyNumberFormat="1" applyFont="1" applyBorder="1" applyAlignment="1">
      <alignment vertical="center"/>
    </xf>
    <xf numFmtId="0" fontId="3" fillId="0" borderId="35" xfId="21" applyBorder="1">
      <alignment/>
      <protection/>
    </xf>
    <xf numFmtId="0" fontId="3" fillId="0" borderId="0" xfId="21">
      <alignment/>
      <protection/>
    </xf>
    <xf numFmtId="0" fontId="3" fillId="0" borderId="36" xfId="21" applyBorder="1">
      <alignment/>
      <protection/>
    </xf>
    <xf numFmtId="0" fontId="26" fillId="28" borderId="36" xfId="21" applyFont="1" applyFill="1" applyBorder="1" applyAlignment="1">
      <alignment horizontal="left" vertical="center" indent="1"/>
      <protection/>
    </xf>
    <xf numFmtId="49" fontId="5" fillId="28" borderId="0" xfId="21" applyNumberFormat="1" applyFont="1" applyFill="1" applyAlignment="1">
      <alignment horizontal="left" vertical="center"/>
      <protection/>
    </xf>
    <xf numFmtId="14" fontId="23" fillId="0" borderId="0" xfId="21" applyNumberFormat="1" applyFont="1" applyAlignment="1">
      <alignment horizontal="left"/>
      <protection/>
    </xf>
    <xf numFmtId="0" fontId="3" fillId="28" borderId="36" xfId="21" applyFill="1" applyBorder="1" applyAlignment="1">
      <alignment horizontal="left" vertical="center" indent="1"/>
      <protection/>
    </xf>
    <xf numFmtId="0" fontId="18" fillId="28" borderId="0" xfId="21" applyFont="1" applyFill="1" applyAlignment="1">
      <alignment horizontal="left" vertical="center"/>
      <protection/>
    </xf>
    <xf numFmtId="0" fontId="3" fillId="28" borderId="37" xfId="21" applyFill="1" applyBorder="1" applyAlignment="1">
      <alignment horizontal="left" vertical="center" indent="1"/>
      <protection/>
    </xf>
    <xf numFmtId="0" fontId="3" fillId="28" borderId="38" xfId="21" applyFill="1" applyBorder="1">
      <alignment/>
      <protection/>
    </xf>
    <xf numFmtId="49" fontId="18" fillId="28" borderId="38" xfId="21" applyNumberFormat="1" applyFont="1" applyFill="1" applyBorder="1" applyAlignment="1">
      <alignment horizontal="left" vertical="center"/>
      <protection/>
    </xf>
    <xf numFmtId="0" fontId="18" fillId="28" borderId="38" xfId="21" applyFont="1" applyFill="1" applyBorder="1">
      <alignment/>
      <protection/>
    </xf>
    <xf numFmtId="0" fontId="18" fillId="28" borderId="39" xfId="21" applyFont="1" applyFill="1" applyBorder="1">
      <alignment/>
      <protection/>
    </xf>
    <xf numFmtId="0" fontId="3" fillId="0" borderId="36" xfId="21" applyBorder="1" applyAlignment="1">
      <alignment horizontal="left" vertical="center" indent="1"/>
      <protection/>
    </xf>
    <xf numFmtId="49" fontId="18" fillId="0" borderId="0" xfId="21" applyNumberFormat="1" applyFont="1" applyAlignment="1">
      <alignment horizontal="left" vertical="center"/>
      <protection/>
    </xf>
    <xf numFmtId="0" fontId="18" fillId="0" borderId="0" xfId="21" applyFont="1" applyAlignment="1">
      <alignment vertical="center"/>
      <protection/>
    </xf>
    <xf numFmtId="0" fontId="3" fillId="0" borderId="0" xfId="21" applyAlignment="1">
      <alignment horizontal="right" vertical="center"/>
      <protection/>
    </xf>
    <xf numFmtId="0" fontId="3" fillId="0" borderId="40" xfId="21" applyBorder="1">
      <alignment/>
      <protection/>
    </xf>
    <xf numFmtId="0" fontId="18" fillId="0" borderId="36" xfId="21" applyFont="1" applyBorder="1" applyAlignment="1">
      <alignment horizontal="left" vertical="center" indent="1"/>
      <protection/>
    </xf>
    <xf numFmtId="0" fontId="18" fillId="0" borderId="37" xfId="21" applyFont="1" applyBorder="1" applyAlignment="1">
      <alignment horizontal="left" vertical="center" indent="1"/>
      <protection/>
    </xf>
    <xf numFmtId="49" fontId="18" fillId="0" borderId="38" xfId="21" applyNumberFormat="1" applyFont="1" applyBorder="1" applyAlignment="1">
      <alignment horizontal="right" vertical="center"/>
      <protection/>
    </xf>
    <xf numFmtId="49" fontId="18" fillId="0" borderId="38" xfId="21" applyNumberFormat="1" applyFont="1" applyBorder="1" applyAlignment="1">
      <alignment horizontal="left" vertical="center"/>
      <protection/>
    </xf>
    <xf numFmtId="0" fontId="18" fillId="0" borderId="38" xfId="21" applyFont="1" applyBorder="1" applyAlignment="1">
      <alignment vertical="center"/>
      <protection/>
    </xf>
    <xf numFmtId="0" fontId="3" fillId="0" borderId="38" xfId="21" applyBorder="1" applyAlignment="1">
      <alignment vertical="center"/>
      <protection/>
    </xf>
    <xf numFmtId="0" fontId="3" fillId="0" borderId="39" xfId="21" applyBorder="1">
      <alignment/>
      <protection/>
    </xf>
    <xf numFmtId="0" fontId="18" fillId="0" borderId="0" xfId="21" applyFont="1" applyAlignment="1">
      <alignment horizontal="left" vertical="center"/>
      <protection/>
    </xf>
    <xf numFmtId="0" fontId="3" fillId="0" borderId="37" xfId="21" applyBorder="1" applyAlignment="1">
      <alignment horizontal="left" indent="1"/>
      <protection/>
    </xf>
    <xf numFmtId="0" fontId="18" fillId="0" borderId="38" xfId="21" applyFont="1" applyBorder="1" applyAlignment="1">
      <alignment horizontal="right" vertical="center"/>
      <protection/>
    </xf>
    <xf numFmtId="0" fontId="18" fillId="0" borderId="38" xfId="21" applyFont="1" applyBorder="1" applyAlignment="1">
      <alignment horizontal="left" vertical="center"/>
      <protection/>
    </xf>
    <xf numFmtId="0" fontId="3" fillId="0" borderId="38" xfId="21" applyBorder="1">
      <alignment/>
      <protection/>
    </xf>
    <xf numFmtId="0" fontId="3" fillId="0" borderId="38" xfId="21" applyBorder="1" applyAlignment="1">
      <alignment horizontal="right"/>
      <protection/>
    </xf>
    <xf numFmtId="0" fontId="3" fillId="0" borderId="38" xfId="21" applyBorder="1" applyAlignment="1">
      <alignment horizontal="right" vertical="center"/>
      <protection/>
    </xf>
    <xf numFmtId="0" fontId="3" fillId="0" borderId="41" xfId="21" applyBorder="1" applyAlignment="1">
      <alignment horizontal="left" vertical="top" indent="1"/>
      <protection/>
    </xf>
    <xf numFmtId="0" fontId="3" fillId="0" borderId="42" xfId="21" applyBorder="1" applyAlignment="1">
      <alignment vertical="top"/>
      <protection/>
    </xf>
    <xf numFmtId="0" fontId="18" fillId="0" borderId="42" xfId="21" applyFont="1" applyBorder="1" applyAlignment="1">
      <alignment horizontal="left" vertical="top"/>
      <protection/>
    </xf>
    <xf numFmtId="0" fontId="18" fillId="0" borderId="42" xfId="21" applyFont="1" applyBorder="1" applyAlignment="1">
      <alignment vertical="center"/>
      <protection/>
    </xf>
    <xf numFmtId="0" fontId="3" fillId="0" borderId="42" xfId="21" applyBorder="1" applyAlignment="1">
      <alignment horizontal="right" vertical="center"/>
      <protection/>
    </xf>
    <xf numFmtId="0" fontId="3" fillId="0" borderId="43" xfId="21" applyBorder="1">
      <alignment/>
      <protection/>
    </xf>
    <xf numFmtId="0" fontId="3" fillId="0" borderId="38" xfId="21" applyBorder="1" applyAlignment="1">
      <alignment horizontal="left"/>
      <protection/>
    </xf>
    <xf numFmtId="49" fontId="3" fillId="0" borderId="36" xfId="21" applyNumberFormat="1" applyBorder="1">
      <alignment/>
      <protection/>
    </xf>
    <xf numFmtId="49" fontId="3" fillId="0" borderId="44" xfId="21" applyNumberFormat="1" applyBorder="1" applyAlignment="1">
      <alignment horizontal="left" vertical="center" indent="1"/>
      <protection/>
    </xf>
    <xf numFmtId="0" fontId="3" fillId="0" borderId="45" xfId="21" applyBorder="1" applyAlignment="1">
      <alignment horizontal="left" vertical="center"/>
      <protection/>
    </xf>
    <xf numFmtId="0" fontId="3" fillId="0" borderId="45" xfId="21" applyBorder="1">
      <alignment/>
      <protection/>
    </xf>
    <xf numFmtId="0" fontId="18" fillId="0" borderId="44" xfId="21" applyFont="1" applyBorder="1" applyAlignment="1">
      <alignment horizontal="left" vertical="center" indent="1"/>
      <protection/>
    </xf>
    <xf numFmtId="0" fontId="18" fillId="0" borderId="45" xfId="21" applyFont="1" applyBorder="1" applyAlignment="1">
      <alignment horizontal="left" vertical="center"/>
      <protection/>
    </xf>
    <xf numFmtId="0" fontId="18" fillId="0" borderId="45" xfId="21" applyFont="1" applyBorder="1">
      <alignment/>
      <protection/>
    </xf>
    <xf numFmtId="0" fontId="3" fillId="0" borderId="44" xfId="21" applyBorder="1" applyAlignment="1">
      <alignment horizontal="left" indent="1"/>
      <protection/>
    </xf>
    <xf numFmtId="1" fontId="18" fillId="0" borderId="45" xfId="21" applyNumberFormat="1" applyFont="1" applyBorder="1" applyAlignment="1">
      <alignment horizontal="right" vertical="center"/>
      <protection/>
    </xf>
    <xf numFmtId="0" fontId="3" fillId="0" borderId="45" xfId="21" applyBorder="1" applyAlignment="1">
      <alignment horizontal="left" vertical="center" indent="1"/>
      <protection/>
    </xf>
    <xf numFmtId="0" fontId="18" fillId="0" borderId="45" xfId="21" applyFont="1" applyBorder="1" applyAlignment="1">
      <alignment vertical="center"/>
      <protection/>
    </xf>
    <xf numFmtId="49" fontId="3" fillId="0" borderId="46" xfId="21" applyNumberFormat="1" applyBorder="1" applyAlignment="1">
      <alignment horizontal="left" vertical="center"/>
      <protection/>
    </xf>
    <xf numFmtId="0" fontId="3" fillId="0" borderId="44" xfId="21" applyBorder="1" applyAlignment="1">
      <alignment horizontal="left" vertical="center" indent="1"/>
      <protection/>
    </xf>
    <xf numFmtId="1" fontId="18" fillId="0" borderId="47" xfId="21" applyNumberFormat="1" applyFont="1" applyBorder="1" applyAlignment="1">
      <alignment horizontal="right" vertical="center"/>
      <protection/>
    </xf>
    <xf numFmtId="0" fontId="3" fillId="0" borderId="37" xfId="21" applyBorder="1" applyAlignment="1">
      <alignment horizontal="left" vertical="center" indent="1"/>
      <protection/>
    </xf>
    <xf numFmtId="0" fontId="3" fillId="0" borderId="38" xfId="21" applyBorder="1" applyAlignment="1">
      <alignment horizontal="left" vertical="center"/>
      <protection/>
    </xf>
    <xf numFmtId="1" fontId="18" fillId="0" borderId="48" xfId="21" applyNumberFormat="1" applyFont="1" applyBorder="1" applyAlignment="1">
      <alignment horizontal="right" vertical="center"/>
      <protection/>
    </xf>
    <xf numFmtId="0" fontId="3" fillId="0" borderId="38" xfId="21" applyBorder="1" applyAlignment="1">
      <alignment horizontal="left" vertical="center" indent="1"/>
      <protection/>
    </xf>
    <xf numFmtId="49" fontId="3" fillId="0" borderId="39" xfId="21" applyNumberFormat="1" applyBorder="1" applyAlignment="1">
      <alignment horizontal="left" vertical="center"/>
      <protection/>
    </xf>
    <xf numFmtId="0" fontId="3" fillId="0" borderId="0" xfId="21" applyAlignment="1">
      <alignment horizontal="left" vertical="center"/>
      <protection/>
    </xf>
    <xf numFmtId="1" fontId="3" fillId="0" borderId="0" xfId="21" applyNumberFormat="1" applyAlignment="1">
      <alignment horizontal="left" vertical="center"/>
      <protection/>
    </xf>
    <xf numFmtId="4" fontId="3" fillId="0" borderId="0" xfId="21" applyNumberFormat="1" applyAlignment="1">
      <alignment horizontal="left" vertical="center"/>
      <protection/>
    </xf>
    <xf numFmtId="49" fontId="3" fillId="0" borderId="40" xfId="21" applyNumberFormat="1" applyBorder="1" applyAlignment="1">
      <alignment horizontal="left" vertical="center"/>
      <protection/>
    </xf>
    <xf numFmtId="0" fontId="5" fillId="28" borderId="49" xfId="21" applyFont="1" applyFill="1" applyBorder="1" applyAlignment="1">
      <alignment horizontal="left" vertical="center" indent="1"/>
      <protection/>
    </xf>
    <xf numFmtId="0" fontId="18" fillId="28" borderId="50" xfId="21" applyFont="1" applyFill="1" applyBorder="1" applyAlignment="1">
      <alignment horizontal="left" vertical="center"/>
      <protection/>
    </xf>
    <xf numFmtId="0" fontId="3" fillId="28" borderId="50" xfId="21" applyFill="1" applyBorder="1" applyAlignment="1">
      <alignment horizontal="left" vertical="center"/>
      <protection/>
    </xf>
    <xf numFmtId="4" fontId="5" fillId="28" borderId="50" xfId="21" applyNumberFormat="1" applyFont="1" applyFill="1" applyBorder="1" applyAlignment="1">
      <alignment horizontal="left" vertical="center"/>
      <protection/>
    </xf>
    <xf numFmtId="49" fontId="3" fillId="28" borderId="51" xfId="21" applyNumberFormat="1" applyFill="1" applyBorder="1" applyAlignment="1">
      <alignment horizontal="left" vertical="center"/>
      <protection/>
    </xf>
    <xf numFmtId="0" fontId="3" fillId="28" borderId="50" xfId="21" applyFill="1" applyBorder="1">
      <alignment/>
      <protection/>
    </xf>
    <xf numFmtId="49" fontId="18" fillId="28" borderId="51" xfId="21" applyNumberFormat="1" applyFont="1" applyFill="1" applyBorder="1" applyAlignment="1">
      <alignment horizontal="left" vertical="center"/>
      <protection/>
    </xf>
    <xf numFmtId="0" fontId="3" fillId="0" borderId="40" xfId="21" applyBorder="1" applyAlignment="1">
      <alignment horizontal="right"/>
      <protection/>
    </xf>
    <xf numFmtId="0" fontId="3" fillId="0" borderId="36" xfId="21" applyBorder="1" applyAlignment="1">
      <alignment horizontal="right"/>
      <protection/>
    </xf>
    <xf numFmtId="0" fontId="3" fillId="0" borderId="0" xfId="21" applyAlignment="1">
      <alignment horizontal="center" vertical="center"/>
      <protection/>
    </xf>
    <xf numFmtId="0" fontId="18" fillId="0" borderId="38" xfId="21" applyFont="1" applyBorder="1" applyAlignment="1">
      <alignment vertical="top"/>
      <protection/>
    </xf>
    <xf numFmtId="14" fontId="18" fillId="0" borderId="38" xfId="21" applyNumberFormat="1" applyFont="1" applyBorder="1" applyAlignment="1">
      <alignment horizontal="center" vertical="top"/>
      <protection/>
    </xf>
    <xf numFmtId="4" fontId="3" fillId="0" borderId="0" xfId="21" applyNumberFormat="1">
      <alignment/>
      <protection/>
    </xf>
    <xf numFmtId="0" fontId="18" fillId="0" borderId="36" xfId="21" applyFont="1" applyBorder="1">
      <alignment/>
      <protection/>
    </xf>
    <xf numFmtId="0" fontId="18" fillId="0" borderId="0" xfId="21" applyFont="1">
      <alignment/>
      <protection/>
    </xf>
    <xf numFmtId="0" fontId="18" fillId="0" borderId="38" xfId="21" applyFont="1" applyBorder="1">
      <alignment/>
      <protection/>
    </xf>
    <xf numFmtId="0" fontId="18" fillId="0" borderId="40" xfId="21" applyFont="1" applyBorder="1" applyAlignment="1">
      <alignment horizontal="right"/>
      <protection/>
    </xf>
    <xf numFmtId="0" fontId="3" fillId="0" borderId="0" xfId="21" applyAlignment="1">
      <alignment horizontal="center"/>
      <protection/>
    </xf>
    <xf numFmtId="0" fontId="3" fillId="0" borderId="52" xfId="21" applyBorder="1">
      <alignment/>
      <protection/>
    </xf>
    <xf numFmtId="0" fontId="3" fillId="0" borderId="53" xfId="21" applyBorder="1">
      <alignment/>
      <protection/>
    </xf>
    <xf numFmtId="0" fontId="3" fillId="0" borderId="54" xfId="21" applyBorder="1" applyAlignment="1">
      <alignment horizontal="right"/>
      <protection/>
    </xf>
    <xf numFmtId="0" fontId="5" fillId="0" borderId="0" xfId="21" applyFont="1" applyAlignment="1">
      <alignment horizontal="left"/>
      <protection/>
    </xf>
    <xf numFmtId="0" fontId="14" fillId="0" borderId="0" xfId="21" applyFont="1" applyAlignment="1">
      <alignment horizontal="center"/>
      <protection/>
    </xf>
    <xf numFmtId="0" fontId="14" fillId="0" borderId="0" xfId="21" applyFont="1" applyAlignment="1">
      <alignment horizontal="center" shrinkToFit="1"/>
      <protection/>
    </xf>
    <xf numFmtId="3" fontId="3" fillId="0" borderId="55" xfId="21" applyNumberFormat="1" applyBorder="1">
      <alignment/>
      <protection/>
    </xf>
    <xf numFmtId="3" fontId="23" fillId="28" borderId="56" xfId="21" applyNumberFormat="1" applyFont="1" applyFill="1" applyBorder="1" applyAlignment="1">
      <alignment vertical="center"/>
      <protection/>
    </xf>
    <xf numFmtId="3" fontId="23" fillId="28" borderId="42" xfId="21" applyNumberFormat="1" applyFont="1" applyFill="1" applyBorder="1" applyAlignment="1">
      <alignment vertical="center"/>
      <protection/>
    </xf>
    <xf numFmtId="3" fontId="23" fillId="28" borderId="42" xfId="21" applyNumberFormat="1" applyFont="1" applyFill="1" applyBorder="1" applyAlignment="1">
      <alignment vertical="center" wrapText="1"/>
      <protection/>
    </xf>
    <xf numFmtId="3" fontId="40"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protection/>
    </xf>
    <xf numFmtId="3" fontId="3" fillId="0" borderId="58" xfId="21" applyNumberFormat="1" applyBorder="1">
      <alignment/>
      <protection/>
    </xf>
    <xf numFmtId="3" fontId="23" fillId="0" borderId="59" xfId="21" applyNumberFormat="1" applyFont="1" applyBorder="1" applyAlignment="1">
      <alignment horizontal="right" wrapText="1" shrinkToFit="1"/>
      <protection/>
    </xf>
    <xf numFmtId="3" fontId="23" fillId="0" borderId="59" xfId="21" applyNumberFormat="1" applyFont="1" applyBorder="1" applyAlignment="1">
      <alignment horizontal="right" shrinkToFit="1"/>
      <protection/>
    </xf>
    <xf numFmtId="3" fontId="3" fillId="0" borderId="59" xfId="21" applyNumberFormat="1" applyBorder="1" applyAlignment="1">
      <alignment shrinkToFit="1"/>
      <protection/>
    </xf>
    <xf numFmtId="3" fontId="3" fillId="0" borderId="59" xfId="21" applyNumberFormat="1" applyBorder="1">
      <alignment/>
      <protection/>
    </xf>
    <xf numFmtId="3" fontId="3" fillId="25" borderId="60" xfId="21" applyNumberFormat="1" applyFill="1" applyBorder="1" applyAlignment="1">
      <alignment wrapText="1" shrinkToFit="1"/>
      <protection/>
    </xf>
    <xf numFmtId="3" fontId="3" fillId="25" borderId="60" xfId="21" applyNumberFormat="1" applyFill="1" applyBorder="1" applyAlignment="1">
      <alignment shrinkToFit="1"/>
      <protection/>
    </xf>
    <xf numFmtId="3" fontId="3" fillId="25" borderId="60" xfId="21" applyNumberFormat="1" applyFill="1" applyBorder="1">
      <alignment/>
      <protection/>
    </xf>
    <xf numFmtId="0" fontId="5" fillId="0" borderId="0" xfId="21" applyFont="1">
      <alignment/>
      <protection/>
    </xf>
    <xf numFmtId="0" fontId="41" fillId="0" borderId="55" xfId="21" applyFont="1" applyBorder="1" applyAlignment="1">
      <alignment horizontal="center" vertical="center" wrapText="1"/>
      <protection/>
    </xf>
    <xf numFmtId="0" fontId="41" fillId="28" borderId="61" xfId="21" applyFont="1" applyFill="1" applyBorder="1" applyAlignment="1">
      <alignment horizontal="center" vertical="center" wrapText="1"/>
      <protection/>
    </xf>
    <xf numFmtId="0" fontId="41" fillId="28" borderId="42" xfId="21" applyFont="1" applyFill="1" applyBorder="1" applyAlignment="1">
      <alignment horizontal="center" vertical="center" wrapText="1"/>
      <protection/>
    </xf>
    <xf numFmtId="0" fontId="41" fillId="28" borderId="62" xfId="21" applyFont="1" applyFill="1" applyBorder="1" applyAlignment="1">
      <alignment horizontal="center" vertical="center" wrapText="1"/>
      <protection/>
    </xf>
    <xf numFmtId="0" fontId="23" fillId="0" borderId="55" xfId="21" applyFont="1" applyBorder="1" applyAlignment="1">
      <alignment vertical="center"/>
      <protection/>
    </xf>
    <xf numFmtId="49" fontId="23" fillId="0" borderId="61" xfId="21" applyNumberFormat="1" applyFont="1" applyBorder="1" applyAlignment="1">
      <alignment vertical="center"/>
      <protection/>
    </xf>
    <xf numFmtId="4" fontId="23" fillId="0" borderId="62" xfId="21" applyNumberFormat="1" applyFont="1" applyBorder="1" applyAlignment="1">
      <alignment horizontal="center" vertical="center"/>
      <protection/>
    </xf>
    <xf numFmtId="4" fontId="23" fillId="0" borderId="62" xfId="21" applyNumberFormat="1" applyFont="1" applyBorder="1" applyAlignment="1">
      <alignment vertical="center"/>
      <protection/>
    </xf>
    <xf numFmtId="49" fontId="23" fillId="0" borderId="55" xfId="21" applyNumberFormat="1" applyFont="1" applyBorder="1" applyAlignment="1">
      <alignment vertical="center"/>
      <protection/>
    </xf>
    <xf numFmtId="4" fontId="23" fillId="0" borderId="63" xfId="21" applyNumberFormat="1" applyFont="1" applyBorder="1" applyAlignment="1">
      <alignment horizontal="center" vertical="center"/>
      <protection/>
    </xf>
    <xf numFmtId="4" fontId="23" fillId="0" borderId="63" xfId="21" applyNumberFormat="1" applyFont="1" applyBorder="1" applyAlignment="1">
      <alignment vertical="center"/>
      <protection/>
    </xf>
    <xf numFmtId="49" fontId="23" fillId="0" borderId="48" xfId="21" applyNumberFormat="1" applyFont="1" applyBorder="1" applyAlignment="1">
      <alignment vertical="center"/>
      <protection/>
    </xf>
    <xf numFmtId="4" fontId="23" fillId="0" borderId="64" xfId="21" applyNumberFormat="1" applyFont="1" applyBorder="1" applyAlignment="1">
      <alignment horizontal="center" vertical="center"/>
      <protection/>
    </xf>
    <xf numFmtId="4" fontId="23" fillId="0" borderId="64" xfId="21" applyNumberFormat="1" applyFont="1" applyBorder="1" applyAlignment="1">
      <alignment vertical="center"/>
      <protection/>
    </xf>
    <xf numFmtId="0" fontId="23" fillId="0" borderId="55" xfId="21" applyFont="1" applyBorder="1">
      <alignment/>
      <protection/>
    </xf>
    <xf numFmtId="0" fontId="23" fillId="25" borderId="48" xfId="21" applyFont="1" applyFill="1" applyBorder="1">
      <alignment/>
      <protection/>
    </xf>
    <xf numFmtId="0" fontId="23" fillId="25" borderId="38" xfId="21" applyFont="1" applyFill="1" applyBorder="1">
      <alignment/>
      <protection/>
    </xf>
    <xf numFmtId="4" fontId="23" fillId="25" borderId="64" xfId="21" applyNumberFormat="1" applyFont="1" applyFill="1" applyBorder="1" applyAlignment="1">
      <alignment horizontal="center"/>
      <protection/>
    </xf>
    <xf numFmtId="4" fontId="23" fillId="25" borderId="64" xfId="21" applyNumberFormat="1" applyFont="1" applyFill="1" applyBorder="1">
      <alignment/>
      <protection/>
    </xf>
    <xf numFmtId="0" fontId="3" fillId="0" borderId="65" xfId="21" applyBorder="1" applyAlignment="1">
      <alignment vertical="center"/>
      <protection/>
    </xf>
    <xf numFmtId="49" fontId="3" fillId="0" borderId="66" xfId="21" applyNumberFormat="1" applyBorder="1" applyAlignment="1">
      <alignment vertical="center"/>
      <protection/>
    </xf>
    <xf numFmtId="0" fontId="3" fillId="0" borderId="67" xfId="21" applyBorder="1" applyAlignment="1">
      <alignment vertical="center"/>
      <protection/>
    </xf>
    <xf numFmtId="49" fontId="3" fillId="0" borderId="68" xfId="21" applyNumberFormat="1" applyBorder="1" applyAlignment="1">
      <alignment vertical="center"/>
      <protection/>
    </xf>
    <xf numFmtId="0" fontId="3" fillId="28" borderId="69" xfId="21" applyFill="1" applyBorder="1">
      <alignment/>
      <protection/>
    </xf>
    <xf numFmtId="49" fontId="3" fillId="28" borderId="70" xfId="21" applyNumberFormat="1" applyFill="1" applyBorder="1">
      <alignment/>
      <protection/>
    </xf>
    <xf numFmtId="0" fontId="3" fillId="28" borderId="70" xfId="21" applyFill="1" applyBorder="1">
      <alignment/>
      <protection/>
    </xf>
    <xf numFmtId="0" fontId="3" fillId="28" borderId="71" xfId="21" applyFill="1" applyBorder="1">
      <alignment/>
      <protection/>
    </xf>
    <xf numFmtId="0" fontId="3" fillId="28" borderId="62" xfId="21" applyFill="1" applyBorder="1">
      <alignment/>
      <protection/>
    </xf>
    <xf numFmtId="49" fontId="3" fillId="28" borderId="62" xfId="21" applyNumberFormat="1" applyFill="1" applyBorder="1">
      <alignment/>
      <protection/>
    </xf>
    <xf numFmtId="0" fontId="3" fillId="28" borderId="61" xfId="21" applyFill="1" applyBorder="1">
      <alignment/>
      <protection/>
    </xf>
    <xf numFmtId="0" fontId="3" fillId="28" borderId="72" xfId="21" applyFill="1" applyBorder="1">
      <alignment/>
      <protection/>
    </xf>
    <xf numFmtId="0" fontId="3" fillId="28" borderId="73" xfId="21" applyFill="1" applyBorder="1" applyAlignment="1">
      <alignment wrapText="1"/>
      <protection/>
    </xf>
    <xf numFmtId="0" fontId="3" fillId="28" borderId="74" xfId="21" applyFill="1" applyBorder="1" applyAlignment="1">
      <alignment wrapText="1"/>
      <protection/>
    </xf>
    <xf numFmtId="0" fontId="3" fillId="28" borderId="75" xfId="21" applyFill="1" applyBorder="1" applyAlignment="1">
      <alignment vertical="top"/>
      <protection/>
    </xf>
    <xf numFmtId="49" fontId="3" fillId="28" borderId="75" xfId="21" applyNumberFormat="1" applyFill="1" applyBorder="1" applyAlignment="1">
      <alignment vertical="top"/>
      <protection/>
    </xf>
    <xf numFmtId="49" fontId="3" fillId="28" borderId="76" xfId="21" applyNumberFormat="1" applyFill="1" applyBorder="1" applyAlignment="1">
      <alignment vertical="top"/>
      <protection/>
    </xf>
    <xf numFmtId="0" fontId="3" fillId="28" borderId="76" xfId="21" applyFill="1" applyBorder="1" applyAlignment="1">
      <alignment vertical="top"/>
      <protection/>
    </xf>
    <xf numFmtId="166" fontId="3" fillId="28" borderId="76" xfId="21" applyNumberFormat="1" applyFill="1" applyBorder="1" applyAlignment="1">
      <alignment vertical="top"/>
      <protection/>
    </xf>
    <xf numFmtId="4" fontId="3" fillId="28" borderId="76" xfId="21" applyNumberFormat="1" applyFill="1" applyBorder="1" applyAlignment="1">
      <alignment vertical="top"/>
      <protection/>
    </xf>
    <xf numFmtId="0" fontId="0" fillId="0" borderId="55" xfId="21" applyFont="1" applyBorder="1" applyAlignment="1">
      <alignment vertical="top"/>
      <protection/>
    </xf>
    <xf numFmtId="0" fontId="0" fillId="0" borderId="63" xfId="21" applyFont="1" applyBorder="1" applyAlignment="1">
      <alignment horizontal="left" vertical="top" wrapText="1"/>
      <protection/>
    </xf>
    <xf numFmtId="0" fontId="0" fillId="0" borderId="63" xfId="21" applyFont="1" applyBorder="1" applyAlignment="1">
      <alignment vertical="top" shrinkToFit="1"/>
      <protection/>
    </xf>
    <xf numFmtId="166" fontId="0" fillId="0" borderId="63" xfId="21" applyNumberFormat="1" applyFont="1" applyBorder="1" applyAlignment="1">
      <alignment vertical="top" shrinkToFit="1"/>
      <protection/>
    </xf>
    <xf numFmtId="4" fontId="0" fillId="0" borderId="63" xfId="21" applyNumberFormat="1" applyFont="1" applyBorder="1" applyAlignment="1">
      <alignment vertical="top" shrinkToFit="1"/>
      <protection/>
    </xf>
    <xf numFmtId="0" fontId="0" fillId="0" borderId="55" xfId="21" applyFont="1" applyBorder="1" applyAlignment="1">
      <alignment vertical="top" shrinkToFit="1"/>
      <protection/>
    </xf>
    <xf numFmtId="0" fontId="0" fillId="0" borderId="0" xfId="21" applyFont="1">
      <alignment/>
      <protection/>
    </xf>
    <xf numFmtId="0" fontId="3" fillId="28" borderId="48" xfId="21" applyFill="1" applyBorder="1" applyAlignment="1">
      <alignment vertical="top"/>
      <protection/>
    </xf>
    <xf numFmtId="0" fontId="3" fillId="28" borderId="64" xfId="21" applyFill="1" applyBorder="1" applyAlignment="1">
      <alignment horizontal="left" vertical="top" wrapText="1"/>
      <protection/>
    </xf>
    <xf numFmtId="0" fontId="3" fillId="28" borderId="64" xfId="21" applyFill="1" applyBorder="1" applyAlignment="1">
      <alignment vertical="top" shrinkToFit="1"/>
      <protection/>
    </xf>
    <xf numFmtId="166" fontId="3" fillId="28" borderId="64" xfId="21" applyNumberFormat="1" applyFill="1" applyBorder="1" applyAlignment="1">
      <alignment vertical="top" shrinkToFit="1"/>
      <protection/>
    </xf>
    <xf numFmtId="4" fontId="3" fillId="28" borderId="64" xfId="21" applyNumberFormat="1" applyFill="1" applyBorder="1" applyAlignment="1">
      <alignment vertical="top" shrinkToFit="1"/>
      <protection/>
    </xf>
    <xf numFmtId="0" fontId="3" fillId="28" borderId="48" xfId="21" applyFill="1" applyBorder="1" applyAlignment="1">
      <alignment vertical="top" shrinkToFit="1"/>
      <protection/>
    </xf>
    <xf numFmtId="49" fontId="44" fillId="0" borderId="0" xfId="21" applyNumberFormat="1" applyFont="1" applyAlignment="1">
      <alignment wrapText="1"/>
      <protection/>
    </xf>
    <xf numFmtId="4" fontId="3" fillId="28" borderId="63" xfId="21" applyNumberFormat="1" applyFill="1" applyBorder="1" applyAlignment="1">
      <alignment vertical="top" shrinkToFit="1"/>
      <protection/>
    </xf>
    <xf numFmtId="0" fontId="0" fillId="0" borderId="48" xfId="21" applyFont="1" applyBorder="1" applyAlignment="1">
      <alignment vertical="top"/>
      <protection/>
    </xf>
    <xf numFmtId="0" fontId="0" fillId="0" borderId="64" xfId="21" applyFont="1" applyBorder="1" applyAlignment="1">
      <alignment horizontal="left" vertical="top" wrapText="1"/>
      <protection/>
    </xf>
    <xf numFmtId="0" fontId="0" fillId="0" borderId="64" xfId="21" applyFont="1" applyBorder="1" applyAlignment="1">
      <alignment vertical="top" shrinkToFit="1"/>
      <protection/>
    </xf>
    <xf numFmtId="166" fontId="0" fillId="0" borderId="64" xfId="21" applyNumberFormat="1" applyFont="1" applyBorder="1" applyAlignment="1">
      <alignment vertical="top" shrinkToFit="1"/>
      <protection/>
    </xf>
    <xf numFmtId="4" fontId="0" fillId="0" borderId="64" xfId="21" applyNumberFormat="1" applyFont="1" applyBorder="1" applyAlignment="1">
      <alignment vertical="top" shrinkToFit="1"/>
      <protection/>
    </xf>
    <xf numFmtId="0" fontId="0" fillId="0" borderId="48" xfId="21" applyFont="1" applyBorder="1" applyAlignment="1">
      <alignment vertical="top" shrinkToFit="1"/>
      <protection/>
    </xf>
    <xf numFmtId="0" fontId="3" fillId="28" borderId="48" xfId="21" applyFill="1" applyBorder="1" applyAlignment="1">
      <alignment horizontal="left" vertical="top"/>
      <protection/>
    </xf>
    <xf numFmtId="0" fontId="3" fillId="0" borderId="77" xfId="21" applyBorder="1" applyAlignment="1">
      <alignment vertical="top"/>
      <protection/>
    </xf>
    <xf numFmtId="49" fontId="3" fillId="0" borderId="77" xfId="21" applyNumberFormat="1" applyBorder="1" applyAlignment="1">
      <alignment vertical="top"/>
      <protection/>
    </xf>
    <xf numFmtId="0" fontId="0" fillId="0" borderId="77" xfId="21" applyFont="1" applyBorder="1" applyAlignment="1">
      <alignment horizontal="left" vertical="top" wrapText="1"/>
      <protection/>
    </xf>
    <xf numFmtId="4" fontId="0" fillId="0" borderId="77" xfId="21" applyNumberFormat="1" applyFont="1" applyBorder="1" applyAlignment="1">
      <alignment vertical="top" shrinkToFit="1"/>
      <protection/>
    </xf>
    <xf numFmtId="0" fontId="0" fillId="0" borderId="77" xfId="21" applyFont="1" applyBorder="1" applyAlignment="1">
      <alignment vertical="top" shrinkToFit="1"/>
      <protection/>
    </xf>
    <xf numFmtId="49" fontId="3" fillId="0" borderId="0" xfId="21" applyNumberFormat="1">
      <alignment/>
      <protection/>
    </xf>
    <xf numFmtId="49" fontId="3" fillId="0" borderId="0" xfId="21" applyNumberFormat="1" applyAlignment="1">
      <alignment horizontal="left" wrapText="1"/>
      <protection/>
    </xf>
    <xf numFmtId="0" fontId="109" fillId="0" borderId="0" xfId="21" applyFont="1">
      <alignment/>
      <protection/>
    </xf>
    <xf numFmtId="0" fontId="109" fillId="0" borderId="0" xfId="21" applyFont="1" applyAlignment="1">
      <alignment horizontal="right"/>
      <protection/>
    </xf>
    <xf numFmtId="0" fontId="26" fillId="0" borderId="0" xfId="21" applyFont="1">
      <alignment/>
      <protection/>
    </xf>
    <xf numFmtId="0" fontId="110" fillId="0" borderId="0" xfId="21" applyFont="1">
      <alignment/>
      <protection/>
    </xf>
    <xf numFmtId="0" fontId="109" fillId="0" borderId="0" xfId="21" applyFont="1">
      <alignment/>
      <protection/>
    </xf>
    <xf numFmtId="0" fontId="111" fillId="29" borderId="78" xfId="21" applyFont="1" applyFill="1" applyBorder="1" applyAlignment="1">
      <alignment horizontal="center" vertical="center" wrapText="1"/>
      <protection/>
    </xf>
    <xf numFmtId="0" fontId="111" fillId="29" borderId="79" xfId="21" applyFont="1" applyFill="1" applyBorder="1" applyAlignment="1">
      <alignment horizontal="center" vertical="center" wrapText="1"/>
      <protection/>
    </xf>
    <xf numFmtId="0" fontId="110" fillId="29" borderId="0" xfId="21" applyFont="1" applyFill="1">
      <alignment/>
      <protection/>
    </xf>
    <xf numFmtId="0" fontId="111" fillId="29" borderId="79" xfId="21" applyFont="1" applyFill="1" applyBorder="1" applyAlignment="1">
      <alignment horizontal="right" vertical="center" wrapText="1"/>
      <protection/>
    </xf>
    <xf numFmtId="0" fontId="110" fillId="0" borderId="0" xfId="21" applyFont="1">
      <alignment/>
      <protection/>
    </xf>
    <xf numFmtId="0" fontId="110" fillId="0" borderId="0" xfId="21" applyFont="1" applyAlignment="1">
      <alignment horizontal="right"/>
      <protection/>
    </xf>
    <xf numFmtId="1" fontId="26" fillId="0" borderId="0" xfId="21" applyNumberFormat="1" applyFont="1">
      <alignment/>
      <protection/>
    </xf>
    <xf numFmtId="49" fontId="109" fillId="0" borderId="0" xfId="21" applyNumberFormat="1" applyFont="1">
      <alignment/>
      <protection/>
    </xf>
    <xf numFmtId="1" fontId="112" fillId="0" borderId="0" xfId="21" applyNumberFormat="1" applyFont="1">
      <alignment/>
      <protection/>
    </xf>
    <xf numFmtId="1" fontId="109" fillId="0" borderId="0" xfId="21" applyNumberFormat="1" applyFont="1">
      <alignment/>
      <protection/>
    </xf>
    <xf numFmtId="49" fontId="113" fillId="0" borderId="0" xfId="21" applyNumberFormat="1" applyFont="1">
      <alignment/>
      <protection/>
    </xf>
    <xf numFmtId="38" fontId="109" fillId="0" borderId="0" xfId="21" applyNumberFormat="1" applyFont="1" applyAlignment="1">
      <alignment horizontal="right"/>
      <protection/>
    </xf>
    <xf numFmtId="1" fontId="114" fillId="0" borderId="0" xfId="21" applyNumberFormat="1" applyFont="1">
      <alignment/>
      <protection/>
    </xf>
    <xf numFmtId="38" fontId="18" fillId="0" borderId="0" xfId="21" applyNumberFormat="1" applyFont="1">
      <alignment/>
      <protection/>
    </xf>
    <xf numFmtId="0" fontId="113" fillId="0" borderId="0" xfId="21" applyFont="1" applyAlignment="1">
      <alignment horizontal="right"/>
      <protection/>
    </xf>
    <xf numFmtId="0" fontId="113" fillId="0" borderId="0" xfId="21" applyFont="1">
      <alignment/>
      <protection/>
    </xf>
    <xf numFmtId="1" fontId="113" fillId="0" borderId="0" xfId="21" applyNumberFormat="1" applyFont="1">
      <alignment/>
      <protection/>
    </xf>
    <xf numFmtId="49" fontId="110" fillId="0" borderId="0" xfId="21" applyNumberFormat="1" applyFont="1">
      <alignment/>
      <protection/>
    </xf>
    <xf numFmtId="1" fontId="110" fillId="0" borderId="0" xfId="21" applyNumberFormat="1" applyFont="1">
      <alignment/>
      <protection/>
    </xf>
    <xf numFmtId="1" fontId="5" fillId="0" borderId="0" xfId="21" applyNumberFormat="1" applyFont="1">
      <alignment/>
      <protection/>
    </xf>
    <xf numFmtId="0" fontId="112" fillId="0" borderId="0" xfId="21" applyFont="1">
      <alignment/>
      <protection/>
    </xf>
    <xf numFmtId="0" fontId="110" fillId="0" borderId="0" xfId="21" applyFont="1" applyAlignment="1">
      <alignment horizontal="right"/>
      <protection/>
    </xf>
    <xf numFmtId="0" fontId="3" fillId="0" borderId="0" xfId="21" applyAlignment="1">
      <alignment horizontal="right"/>
      <protection/>
    </xf>
    <xf numFmtId="49" fontId="115" fillId="0" borderId="0" xfId="686" applyNumberFormat="1" applyFont="1">
      <alignment/>
      <protection/>
    </xf>
    <xf numFmtId="0" fontId="116" fillId="0" borderId="0" xfId="686" applyFont="1">
      <alignment/>
      <protection/>
    </xf>
    <xf numFmtId="0" fontId="117" fillId="0" borderId="0" xfId="686" applyFont="1" applyAlignment="1">
      <alignment horizontal="center"/>
      <protection/>
    </xf>
    <xf numFmtId="0" fontId="118" fillId="0" borderId="0" xfId="686" applyFont="1">
      <alignment/>
      <protection/>
    </xf>
    <xf numFmtId="174" fontId="92" fillId="0" borderId="0" xfId="686" applyNumberFormat="1">
      <alignment/>
      <protection/>
    </xf>
    <xf numFmtId="174" fontId="92" fillId="0" borderId="0" xfId="686" applyNumberFormat="1" applyAlignment="1">
      <alignment horizontal="center"/>
      <protection/>
    </xf>
    <xf numFmtId="179" fontId="92" fillId="0" borderId="0" xfId="686" applyNumberFormat="1" applyAlignment="1">
      <alignment horizontal="right"/>
      <protection/>
    </xf>
    <xf numFmtId="180" fontId="119" fillId="0" borderId="0" xfId="686" applyNumberFormat="1" applyFont="1">
      <alignment/>
      <protection/>
    </xf>
    <xf numFmtId="181" fontId="119" fillId="0" borderId="0" xfId="686" applyNumberFormat="1" applyFont="1">
      <alignment/>
      <protection/>
    </xf>
    <xf numFmtId="0" fontId="92" fillId="0" borderId="0" xfId="686">
      <alignment/>
      <protection/>
    </xf>
    <xf numFmtId="49" fontId="115" fillId="0" borderId="0" xfId="686" applyNumberFormat="1" applyFont="1" applyAlignment="1">
      <alignment vertical="center"/>
      <protection/>
    </xf>
    <xf numFmtId="182" fontId="120" fillId="0" borderId="0" xfId="686" applyNumberFormat="1" applyFont="1" applyAlignment="1">
      <alignment vertical="center"/>
      <protection/>
    </xf>
    <xf numFmtId="0" fontId="121" fillId="0" borderId="0" xfId="686" applyFont="1" applyAlignment="1">
      <alignment vertical="center"/>
      <protection/>
    </xf>
    <xf numFmtId="174" fontId="115" fillId="0" borderId="0" xfId="686" applyNumberFormat="1" applyFont="1" applyAlignment="1">
      <alignment vertical="center"/>
      <protection/>
    </xf>
    <xf numFmtId="0" fontId="115" fillId="0" borderId="0" xfId="686" applyFont="1" applyAlignment="1">
      <alignment vertical="center"/>
      <protection/>
    </xf>
    <xf numFmtId="179" fontId="92" fillId="0" borderId="0" xfId="686" applyNumberFormat="1" applyAlignment="1">
      <alignment horizontal="center"/>
      <protection/>
    </xf>
    <xf numFmtId="182" fontId="122" fillId="0" borderId="0" xfId="686" applyNumberFormat="1" applyFont="1" applyAlignment="1">
      <alignment vertical="center"/>
      <protection/>
    </xf>
    <xf numFmtId="49" fontId="123" fillId="0" borderId="0" xfId="686" applyNumberFormat="1" applyFont="1" applyAlignment="1">
      <alignment horizontal="center" wrapText="1"/>
      <protection/>
    </xf>
    <xf numFmtId="49" fontId="123" fillId="0" borderId="0" xfId="686" applyNumberFormat="1" applyFont="1" applyAlignment="1">
      <alignment wrapText="1"/>
      <protection/>
    </xf>
    <xf numFmtId="49" fontId="123" fillId="0" borderId="0" xfId="686" applyNumberFormat="1" applyFont="1" applyAlignment="1">
      <alignment horizontal="right" wrapText="1"/>
      <protection/>
    </xf>
    <xf numFmtId="49" fontId="125" fillId="0" borderId="80" xfId="686" applyNumberFormat="1" applyFont="1" applyBorder="1" applyAlignment="1">
      <alignment vertical="center" wrapText="1"/>
      <protection/>
    </xf>
    <xf numFmtId="49" fontId="125" fillId="0" borderId="80" xfId="686" applyNumberFormat="1" applyFont="1" applyBorder="1" applyAlignment="1">
      <alignment horizontal="center" vertical="center" wrapText="1"/>
      <protection/>
    </xf>
    <xf numFmtId="49" fontId="125" fillId="0" borderId="81" xfId="686" applyNumberFormat="1" applyFont="1" applyBorder="1" applyAlignment="1">
      <alignment horizontal="center" vertical="center" wrapText="1"/>
      <protection/>
    </xf>
    <xf numFmtId="49" fontId="125" fillId="0" borderId="82" xfId="686" applyNumberFormat="1" applyFont="1" applyBorder="1" applyAlignment="1">
      <alignment horizontal="justify" vertical="center" wrapText="1"/>
      <protection/>
    </xf>
    <xf numFmtId="49" fontId="125" fillId="0" borderId="82" xfId="686" applyNumberFormat="1" applyFont="1" applyBorder="1" applyAlignment="1">
      <alignment horizontal="center" vertical="center" wrapText="1"/>
      <protection/>
    </xf>
    <xf numFmtId="49" fontId="125" fillId="0" borderId="14" xfId="686" applyNumberFormat="1" applyFont="1" applyBorder="1" applyAlignment="1">
      <alignment horizontal="center" vertical="center" wrapText="1"/>
      <protection/>
    </xf>
    <xf numFmtId="49" fontId="123" fillId="0" borderId="1" xfId="686" applyNumberFormat="1" applyFont="1" applyBorder="1" applyAlignment="1">
      <alignment horizontal="center" wrapText="1"/>
      <protection/>
    </xf>
    <xf numFmtId="49" fontId="123" fillId="0" borderId="1" xfId="686" applyNumberFormat="1" applyFont="1" applyBorder="1" applyAlignment="1">
      <alignment wrapText="1"/>
      <protection/>
    </xf>
    <xf numFmtId="49" fontId="123" fillId="0" borderId="1" xfId="686" applyNumberFormat="1" applyFont="1" applyBorder="1" applyAlignment="1">
      <alignment horizontal="right" wrapText="1"/>
      <protection/>
    </xf>
    <xf numFmtId="49" fontId="126" fillId="0" borderId="0" xfId="686" applyNumberFormat="1" applyFont="1" applyAlignment="1">
      <alignment horizontal="right" vertical="top"/>
      <protection/>
    </xf>
    <xf numFmtId="49" fontId="119" fillId="0" borderId="0" xfId="686" applyNumberFormat="1" applyFont="1">
      <alignment/>
      <protection/>
    </xf>
    <xf numFmtId="49" fontId="121" fillId="0" borderId="0" xfId="733" applyNumberFormat="1" applyFont="1" applyProtection="1">
      <alignment/>
      <protection/>
    </xf>
    <xf numFmtId="183" fontId="127" fillId="0" borderId="0" xfId="686" applyNumberFormat="1" applyFont="1" applyAlignment="1">
      <alignment horizontal="left" wrapText="1"/>
      <protection/>
    </xf>
    <xf numFmtId="183" fontId="127" fillId="0" borderId="0" xfId="686" applyNumberFormat="1" applyFont="1" applyAlignment="1">
      <alignment horizontal="center" wrapText="1"/>
      <protection/>
    </xf>
    <xf numFmtId="184" fontId="128" fillId="0" borderId="0" xfId="686" applyNumberFormat="1" applyFont="1" applyAlignment="1">
      <alignment horizontal="right"/>
      <protection/>
    </xf>
    <xf numFmtId="185" fontId="128" fillId="0" borderId="0" xfId="686" applyNumberFormat="1" applyFont="1" applyAlignment="1" applyProtection="1">
      <alignment horizontal="right"/>
      <protection locked="0"/>
    </xf>
    <xf numFmtId="174" fontId="129" fillId="0" borderId="0" xfId="686" applyNumberFormat="1" applyFont="1" applyAlignment="1" applyProtection="1">
      <alignment horizontal="right"/>
      <protection locked="0"/>
    </xf>
    <xf numFmtId="0" fontId="128" fillId="0" borderId="0" xfId="686" applyFont="1">
      <alignment/>
      <protection/>
    </xf>
    <xf numFmtId="49" fontId="124" fillId="0" borderId="0" xfId="686" applyNumberFormat="1" applyFont="1" applyAlignment="1">
      <alignment horizontal="left"/>
      <protection/>
    </xf>
    <xf numFmtId="183" fontId="124" fillId="0" borderId="0" xfId="686" applyNumberFormat="1" applyFont="1" applyAlignment="1">
      <alignment horizontal="left"/>
      <protection/>
    </xf>
    <xf numFmtId="183" fontId="124" fillId="0" borderId="0" xfId="686" applyNumberFormat="1" applyFont="1" applyAlignment="1">
      <alignment horizontal="center"/>
      <protection/>
    </xf>
    <xf numFmtId="184" fontId="124" fillId="0" borderId="0" xfId="686" applyNumberFormat="1" applyFont="1" applyAlignment="1">
      <alignment horizontal="right"/>
      <protection/>
    </xf>
    <xf numFmtId="185" fontId="124" fillId="0" borderId="0" xfId="686" applyNumberFormat="1" applyFont="1" applyAlignment="1" applyProtection="1">
      <alignment horizontal="right"/>
      <protection locked="0"/>
    </xf>
    <xf numFmtId="186" fontId="124" fillId="0" borderId="0" xfId="686" applyNumberFormat="1" applyFont="1" applyAlignment="1">
      <alignment horizontal="right"/>
      <protection/>
    </xf>
    <xf numFmtId="174" fontId="124" fillId="0" borderId="0" xfId="686" applyNumberFormat="1" applyFont="1" applyAlignment="1">
      <alignment horizontal="right"/>
      <protection/>
    </xf>
    <xf numFmtId="0" fontId="124" fillId="0" borderId="0" xfId="686" applyFont="1">
      <alignment/>
      <protection/>
    </xf>
    <xf numFmtId="183" fontId="130" fillId="0" borderId="1" xfId="686" applyNumberFormat="1" applyFont="1" applyBorder="1" applyAlignment="1">
      <alignment horizontal="right" vertical="center" wrapText="1"/>
      <protection/>
    </xf>
    <xf numFmtId="49" fontId="131" fillId="0" borderId="1" xfId="686" applyNumberFormat="1" applyFont="1" applyBorder="1" applyAlignment="1">
      <alignment horizontal="left"/>
      <protection/>
    </xf>
    <xf numFmtId="183" fontId="132" fillId="0" borderId="1" xfId="686" applyNumberFormat="1" applyFont="1" applyBorder="1" applyAlignment="1">
      <alignment horizontal="left"/>
      <protection/>
    </xf>
    <xf numFmtId="49" fontId="130" fillId="0" borderId="1" xfId="686" applyNumberFormat="1" applyFont="1" applyBorder="1" applyAlignment="1">
      <alignment horizontal="left" vertical="center" wrapText="1"/>
      <protection/>
    </xf>
    <xf numFmtId="174" fontId="130" fillId="0" borderId="1" xfId="686" applyNumberFormat="1" applyFont="1" applyBorder="1" applyAlignment="1">
      <alignment horizontal="center" vertical="center" wrapText="1"/>
      <protection/>
    </xf>
    <xf numFmtId="174" fontId="126" fillId="0" borderId="1" xfId="686" applyNumberFormat="1" applyFont="1" applyBorder="1" applyAlignment="1">
      <alignment horizontal="right" vertical="center" wrapText="1"/>
      <protection/>
    </xf>
    <xf numFmtId="174" fontId="130" fillId="0" borderId="1" xfId="686" applyNumberFormat="1" applyFont="1" applyBorder="1" applyAlignment="1">
      <alignment horizontal="right" vertical="center" wrapText="1"/>
      <protection/>
    </xf>
    <xf numFmtId="174" fontId="133" fillId="0" borderId="1" xfId="686" applyNumberFormat="1" applyFont="1" applyBorder="1" applyAlignment="1">
      <alignment horizontal="right" vertical="center" wrapText="1"/>
      <protection/>
    </xf>
    <xf numFmtId="181" fontId="130" fillId="0" borderId="83" xfId="686" applyNumberFormat="1" applyFont="1" applyBorder="1" applyAlignment="1">
      <alignment horizontal="right" vertical="center" wrapText="1"/>
      <protection/>
    </xf>
    <xf numFmtId="183" fontId="134" fillId="0" borderId="1" xfId="686" applyNumberFormat="1" applyFont="1" applyBorder="1" applyAlignment="1">
      <alignment horizontal="left" wrapText="1"/>
      <protection/>
    </xf>
    <xf numFmtId="49" fontId="121" fillId="0" borderId="1" xfId="686" applyNumberFormat="1" applyFont="1" applyBorder="1" applyAlignment="1">
      <alignment horizontal="left" vertical="center" wrapText="1"/>
      <protection/>
    </xf>
    <xf numFmtId="49" fontId="130" fillId="0" borderId="84" xfId="686" applyNumberFormat="1" applyFont="1" applyBorder="1" applyAlignment="1">
      <alignment horizontal="left" vertical="center" wrapText="1"/>
      <protection/>
    </xf>
    <xf numFmtId="174" fontId="130" fillId="0" borderId="84" xfId="686" applyNumberFormat="1" applyFont="1" applyBorder="1" applyAlignment="1">
      <alignment horizontal="center" vertical="center" wrapText="1"/>
      <protection/>
    </xf>
    <xf numFmtId="174" fontId="126" fillId="0" borderId="84" xfId="686" applyNumberFormat="1" applyFont="1" applyBorder="1" applyAlignment="1">
      <alignment horizontal="right" vertical="center" wrapText="1"/>
      <protection/>
    </xf>
    <xf numFmtId="174" fontId="130" fillId="0" borderId="84" xfId="686" applyNumberFormat="1" applyFont="1" applyBorder="1" applyAlignment="1">
      <alignment horizontal="right" vertical="center" wrapText="1"/>
      <protection/>
    </xf>
    <xf numFmtId="174" fontId="135" fillId="0" borderId="1" xfId="686" applyNumberFormat="1" applyFont="1" applyBorder="1" applyAlignment="1">
      <alignment horizontal="right" vertical="center" wrapText="1"/>
      <protection/>
    </xf>
    <xf numFmtId="181" fontId="130" fillId="0" borderId="1" xfId="686" applyNumberFormat="1" applyFont="1" applyBorder="1" applyAlignment="1">
      <alignment horizontal="right" vertical="center" wrapText="1"/>
      <protection/>
    </xf>
    <xf numFmtId="49" fontId="130" fillId="0" borderId="83" xfId="686" applyNumberFormat="1" applyFont="1" applyBorder="1" applyAlignment="1">
      <alignment horizontal="left" vertical="center" wrapText="1"/>
      <protection/>
    </xf>
    <xf numFmtId="49" fontId="49" fillId="0" borderId="1" xfId="686" applyNumberFormat="1" applyFont="1" applyBorder="1" applyAlignment="1">
      <alignment horizontal="left" vertical="center" wrapText="1"/>
      <protection/>
    </xf>
    <xf numFmtId="0" fontId="92" fillId="0" borderId="0" xfId="686" applyAlignment="1">
      <alignment horizontal="center"/>
      <protection/>
    </xf>
    <xf numFmtId="0" fontId="92" fillId="0" borderId="0" xfId="686" applyAlignment="1">
      <alignment horizontal="right"/>
      <protection/>
    </xf>
    <xf numFmtId="49" fontId="3" fillId="0" borderId="0" xfId="683" applyNumberFormat="1" applyFont="1">
      <alignment/>
      <protection/>
    </xf>
    <xf numFmtId="0" fontId="138" fillId="0" borderId="0" xfId="683" applyFont="1">
      <alignment/>
      <protection/>
    </xf>
    <xf numFmtId="0" fontId="138" fillId="0" borderId="0" xfId="683" applyFont="1" applyAlignment="1">
      <alignment horizontal="center"/>
      <protection/>
    </xf>
    <xf numFmtId="0" fontId="5" fillId="0" borderId="0" xfId="683" applyFont="1" applyAlignment="1">
      <alignment horizontal="center" vertical="center"/>
      <protection/>
    </xf>
    <xf numFmtId="4" fontId="1" fillId="0" borderId="0" xfId="683" applyNumberFormat="1">
      <alignment/>
      <protection/>
    </xf>
    <xf numFmtId="4" fontId="1" fillId="0" borderId="0" xfId="683" applyNumberFormat="1" applyAlignment="1">
      <alignment horizontal="center"/>
      <protection/>
    </xf>
    <xf numFmtId="3" fontId="1" fillId="0" borderId="0" xfId="683" applyNumberFormat="1" applyAlignment="1">
      <alignment horizontal="right"/>
      <protection/>
    </xf>
    <xf numFmtId="187" fontId="139" fillId="0" borderId="0" xfId="683" applyNumberFormat="1" applyFont="1">
      <alignment/>
      <protection/>
    </xf>
    <xf numFmtId="188" fontId="139" fillId="0" borderId="0" xfId="683" applyNumberFormat="1" applyFont="1">
      <alignment/>
      <protection/>
    </xf>
    <xf numFmtId="0" fontId="1" fillId="0" borderId="0" xfId="683">
      <alignment/>
      <protection/>
    </xf>
    <xf numFmtId="49" fontId="3" fillId="0" borderId="0" xfId="683" applyNumberFormat="1" applyFont="1" applyAlignment="1">
      <alignment vertical="center"/>
      <protection/>
    </xf>
    <xf numFmtId="2" fontId="5" fillId="0" borderId="0" xfId="683" applyNumberFormat="1" applyFont="1" applyAlignment="1">
      <alignment vertical="center"/>
      <protection/>
    </xf>
    <xf numFmtId="0" fontId="3" fillId="0" borderId="0" xfId="683" applyFont="1" applyAlignment="1">
      <alignment vertical="center"/>
      <protection/>
    </xf>
    <xf numFmtId="4" fontId="3" fillId="0" borderId="0" xfId="683" applyNumberFormat="1" applyFont="1" applyAlignment="1">
      <alignment horizontal="center" vertical="center"/>
      <protection/>
    </xf>
    <xf numFmtId="4" fontId="3" fillId="0" borderId="0" xfId="683" applyNumberFormat="1" applyFont="1" applyAlignment="1">
      <alignment vertical="center"/>
      <protection/>
    </xf>
    <xf numFmtId="3" fontId="1" fillId="0" borderId="0" xfId="683" applyNumberFormat="1" applyAlignment="1">
      <alignment horizontal="center"/>
      <protection/>
    </xf>
    <xf numFmtId="2" fontId="18" fillId="0" borderId="0" xfId="683" applyNumberFormat="1" applyFont="1" applyAlignment="1">
      <alignment vertical="center"/>
      <protection/>
    </xf>
    <xf numFmtId="49" fontId="140" fillId="0" borderId="0" xfId="683" applyNumberFormat="1" applyFont="1" applyAlignment="1">
      <alignment horizontal="center" wrapText="1"/>
      <protection/>
    </xf>
    <xf numFmtId="49" fontId="140" fillId="0" borderId="0" xfId="683" applyNumberFormat="1" applyFont="1" applyAlignment="1">
      <alignment wrapText="1"/>
      <protection/>
    </xf>
    <xf numFmtId="49" fontId="140" fillId="0" borderId="0" xfId="683" applyNumberFormat="1" applyFont="1" applyAlignment="1">
      <alignment horizontal="center" vertical="center" wrapText="1"/>
      <protection/>
    </xf>
    <xf numFmtId="49" fontId="140" fillId="0" borderId="0" xfId="683" applyNumberFormat="1" applyFont="1" applyAlignment="1">
      <alignment horizontal="right" wrapText="1"/>
      <protection/>
    </xf>
    <xf numFmtId="49" fontId="142" fillId="0" borderId="85" xfId="683" applyNumberFormat="1" applyFont="1" applyBorder="1" applyAlignment="1">
      <alignment vertical="center" wrapText="1"/>
      <protection/>
    </xf>
    <xf numFmtId="49" fontId="142" fillId="0" borderId="85" xfId="683" applyNumberFormat="1" applyFont="1" applyBorder="1" applyAlignment="1">
      <alignment horizontal="center" vertical="center" wrapText="1"/>
      <protection/>
    </xf>
    <xf numFmtId="49" fontId="142" fillId="0" borderId="86" xfId="683" applyNumberFormat="1" applyFont="1" applyBorder="1" applyAlignment="1">
      <alignment horizontal="center" vertical="center" wrapText="1"/>
      <protection/>
    </xf>
    <xf numFmtId="49" fontId="142" fillId="0" borderId="63" xfId="683" applyNumberFormat="1" applyFont="1" applyBorder="1" applyAlignment="1">
      <alignment horizontal="justify" vertical="center" wrapText="1"/>
      <protection/>
    </xf>
    <xf numFmtId="49" fontId="142" fillId="0" borderId="63" xfId="683" applyNumberFormat="1" applyFont="1" applyBorder="1" applyAlignment="1">
      <alignment horizontal="center" vertical="center" wrapText="1"/>
      <protection/>
    </xf>
    <xf numFmtId="49" fontId="142" fillId="0" borderId="62" xfId="683" applyNumberFormat="1" applyFont="1" applyBorder="1" applyAlignment="1">
      <alignment horizontal="center" vertical="center" wrapText="1"/>
      <protection/>
    </xf>
    <xf numFmtId="49" fontId="142" fillId="0" borderId="61" xfId="683" applyNumberFormat="1" applyFont="1" applyBorder="1" applyAlignment="1">
      <alignment horizontal="center" vertical="center" wrapText="1"/>
      <protection/>
    </xf>
    <xf numFmtId="49" fontId="140" fillId="0" borderId="87" xfId="683" applyNumberFormat="1" applyFont="1" applyBorder="1" applyAlignment="1">
      <alignment horizontal="center" wrapText="1"/>
      <protection/>
    </xf>
    <xf numFmtId="49" fontId="140" fillId="0" borderId="87" xfId="683" applyNumberFormat="1" applyFont="1" applyBorder="1" applyAlignment="1">
      <alignment wrapText="1"/>
      <protection/>
    </xf>
    <xf numFmtId="49" fontId="140" fillId="0" borderId="87" xfId="683" applyNumberFormat="1" applyFont="1" applyBorder="1" applyAlignment="1">
      <alignment horizontal="center" vertical="center" wrapText="1"/>
      <protection/>
    </xf>
    <xf numFmtId="49" fontId="140" fillId="0" borderId="87" xfId="683" applyNumberFormat="1" applyFont="1" applyBorder="1" applyAlignment="1">
      <alignment horizontal="right" wrapText="1"/>
      <protection/>
    </xf>
    <xf numFmtId="49" fontId="23" fillId="0" borderId="0" xfId="683" applyNumberFormat="1" applyFont="1" applyAlignment="1">
      <alignment horizontal="right" vertical="top"/>
      <protection/>
    </xf>
    <xf numFmtId="49" fontId="139" fillId="0" borderId="0" xfId="683" applyNumberFormat="1" applyFont="1">
      <alignment/>
      <protection/>
    </xf>
    <xf numFmtId="49" fontId="139" fillId="0" borderId="0" xfId="731" applyNumberFormat="1" applyFont="1">
      <alignment/>
      <protection/>
    </xf>
    <xf numFmtId="190" fontId="143" fillId="0" borderId="0" xfId="683" applyNumberFormat="1" applyFont="1" applyAlignment="1">
      <alignment horizontal="center" vertical="center" wrapText="1"/>
      <protection/>
    </xf>
    <xf numFmtId="190" fontId="143" fillId="0" borderId="0" xfId="683" applyNumberFormat="1" applyFont="1" applyAlignment="1">
      <alignment horizontal="center" wrapText="1"/>
      <protection/>
    </xf>
    <xf numFmtId="191" fontId="144" fillId="0" borderId="0" xfId="683" applyNumberFormat="1" applyFont="1" applyAlignment="1">
      <alignment horizontal="right"/>
      <protection/>
    </xf>
    <xf numFmtId="192" fontId="144" fillId="0" borderId="0" xfId="683" applyNumberFormat="1" applyFont="1" applyAlignment="1" applyProtection="1">
      <alignment horizontal="right"/>
      <protection locked="0"/>
    </xf>
    <xf numFmtId="4" fontId="145" fillId="0" borderId="0" xfId="683" applyNumberFormat="1" applyFont="1" applyAlignment="1" applyProtection="1">
      <alignment horizontal="right"/>
      <protection locked="0"/>
    </xf>
    <xf numFmtId="0" fontId="144" fillId="0" borderId="0" xfId="683" applyFont="1">
      <alignment/>
      <protection/>
    </xf>
    <xf numFmtId="49" fontId="141" fillId="0" borderId="0" xfId="683" applyNumberFormat="1" applyFont="1" applyAlignment="1">
      <alignment horizontal="left"/>
      <protection/>
    </xf>
    <xf numFmtId="190" fontId="141" fillId="0" borderId="0" xfId="683" applyNumberFormat="1" applyFont="1" applyAlignment="1">
      <alignment horizontal="left"/>
      <protection/>
    </xf>
    <xf numFmtId="190" fontId="141" fillId="0" borderId="0" xfId="683" applyNumberFormat="1" applyFont="1" applyAlignment="1">
      <alignment horizontal="center" vertical="center"/>
      <protection/>
    </xf>
    <xf numFmtId="190" fontId="141" fillId="0" borderId="0" xfId="683" applyNumberFormat="1" applyFont="1" applyAlignment="1">
      <alignment horizontal="center"/>
      <protection/>
    </xf>
    <xf numFmtId="191" fontId="141" fillId="0" borderId="0" xfId="683" applyNumberFormat="1" applyFont="1" applyAlignment="1">
      <alignment horizontal="right"/>
      <protection/>
    </xf>
    <xf numFmtId="192" fontId="141" fillId="0" borderId="0" xfId="683" applyNumberFormat="1" applyFont="1" applyAlignment="1" applyProtection="1">
      <alignment horizontal="right"/>
      <protection locked="0"/>
    </xf>
    <xf numFmtId="193" fontId="141" fillId="0" borderId="0" xfId="683" applyNumberFormat="1" applyFont="1" applyAlignment="1">
      <alignment horizontal="right"/>
      <protection/>
    </xf>
    <xf numFmtId="4" fontId="141" fillId="0" borderId="0" xfId="683" applyNumberFormat="1" applyFont="1" applyAlignment="1">
      <alignment horizontal="right"/>
      <protection/>
    </xf>
    <xf numFmtId="0" fontId="141" fillId="0" borderId="0" xfId="683" applyFont="1">
      <alignment/>
      <protection/>
    </xf>
    <xf numFmtId="190" fontId="146" fillId="0" borderId="88" xfId="683" applyNumberFormat="1" applyFont="1" applyBorder="1" applyAlignment="1">
      <alignment horizontal="right" vertical="center" wrapText="1"/>
      <protection/>
    </xf>
    <xf numFmtId="49" fontId="147" fillId="0" borderId="88" xfId="683" applyNumberFormat="1" applyFont="1" applyBorder="1" applyAlignment="1">
      <alignment horizontal="left"/>
      <protection/>
    </xf>
    <xf numFmtId="190" fontId="148" fillId="0" borderId="88" xfId="683" applyNumberFormat="1" applyFont="1" applyBorder="1" applyAlignment="1">
      <alignment horizontal="left"/>
      <protection/>
    </xf>
    <xf numFmtId="49" fontId="146" fillId="0" borderId="88" xfId="683" applyNumberFormat="1" applyFont="1" applyBorder="1" applyAlignment="1">
      <alignment horizontal="center" vertical="center" wrapText="1"/>
      <protection/>
    </xf>
    <xf numFmtId="4" fontId="146" fillId="0" borderId="88" xfId="683" applyNumberFormat="1" applyFont="1" applyBorder="1" applyAlignment="1">
      <alignment horizontal="center" vertical="center" wrapText="1"/>
      <protection/>
    </xf>
    <xf numFmtId="4" fontId="149" fillId="0" borderId="88" xfId="683" applyNumberFormat="1" applyFont="1" applyBorder="1" applyAlignment="1">
      <alignment horizontal="right" vertical="center" wrapText="1"/>
      <protection/>
    </xf>
    <xf numFmtId="4" fontId="146" fillId="0" borderId="88" xfId="683" applyNumberFormat="1" applyFont="1" applyBorder="1" applyAlignment="1">
      <alignment horizontal="right" vertical="center" wrapText="1"/>
      <protection/>
    </xf>
    <xf numFmtId="4" fontId="150" fillId="0" borderId="88" xfId="683" applyNumberFormat="1" applyFont="1" applyBorder="1" applyAlignment="1">
      <alignment horizontal="right" vertical="center" wrapText="1"/>
      <protection/>
    </xf>
    <xf numFmtId="188" fontId="146" fillId="0" borderId="89" xfId="683" applyNumberFormat="1" applyFont="1" applyBorder="1" applyAlignment="1">
      <alignment horizontal="right" vertical="center" wrapText="1"/>
      <protection/>
    </xf>
    <xf numFmtId="190" fontId="34" fillId="0" borderId="88" xfId="683" applyNumberFormat="1" applyFont="1" applyBorder="1" applyAlignment="1">
      <alignment horizontal="left" wrapText="1"/>
      <protection/>
    </xf>
    <xf numFmtId="49" fontId="146" fillId="0" borderId="88" xfId="683" applyNumberFormat="1" applyFont="1" applyBorder="1" applyAlignment="1">
      <alignment horizontal="left" vertical="center" wrapText="1"/>
      <protection/>
    </xf>
    <xf numFmtId="49" fontId="146" fillId="0" borderId="90" xfId="683" applyNumberFormat="1" applyFont="1" applyBorder="1" applyAlignment="1">
      <alignment horizontal="center" vertical="center" wrapText="1"/>
      <protection/>
    </xf>
    <xf numFmtId="4" fontId="146" fillId="0" borderId="90" xfId="683" applyNumberFormat="1" applyFont="1" applyBorder="1" applyAlignment="1">
      <alignment horizontal="center" vertical="center" wrapText="1"/>
      <protection/>
    </xf>
    <xf numFmtId="4" fontId="149" fillId="0" borderId="90" xfId="683" applyNumberFormat="1" applyFont="1" applyBorder="1" applyAlignment="1">
      <alignment horizontal="right" vertical="center" wrapText="1"/>
      <protection/>
    </xf>
    <xf numFmtId="4" fontId="146" fillId="0" borderId="90" xfId="683" applyNumberFormat="1" applyFont="1" applyBorder="1" applyAlignment="1">
      <alignment horizontal="right" vertical="center" wrapText="1"/>
      <protection/>
    </xf>
    <xf numFmtId="4" fontId="151" fillId="0" borderId="88" xfId="683" applyNumberFormat="1" applyFont="1" applyBorder="1" applyAlignment="1">
      <alignment horizontal="right" vertical="center" wrapText="1"/>
      <protection/>
    </xf>
    <xf numFmtId="188" fontId="146" fillId="0" borderId="88" xfId="683" applyNumberFormat="1" applyFont="1" applyBorder="1" applyAlignment="1">
      <alignment horizontal="right" vertical="center" wrapText="1"/>
      <protection/>
    </xf>
    <xf numFmtId="49" fontId="146" fillId="0" borderId="89" xfId="683" applyNumberFormat="1" applyFont="1" applyBorder="1" applyAlignment="1">
      <alignment horizontal="center" vertical="center" wrapText="1"/>
      <protection/>
    </xf>
    <xf numFmtId="0" fontId="1" fillId="0" borderId="0" xfId="683" applyAlignment="1">
      <alignment horizontal="center" vertical="center"/>
      <protection/>
    </xf>
    <xf numFmtId="0" fontId="1" fillId="0" borderId="0" xfId="683" applyAlignment="1">
      <alignment horizontal="center"/>
      <protection/>
    </xf>
    <xf numFmtId="0" fontId="1" fillId="0" borderId="0" xfId="683" applyAlignment="1">
      <alignment horizontal="right"/>
      <protection/>
    </xf>
    <xf numFmtId="0" fontId="5" fillId="0" borderId="0" xfId="683" applyFont="1">
      <alignment/>
      <protection/>
    </xf>
    <xf numFmtId="49" fontId="139" fillId="0" borderId="0" xfId="732" applyNumberFormat="1" applyFont="1">
      <alignment/>
      <protection/>
    </xf>
    <xf numFmtId="190" fontId="143" fillId="0" borderId="0" xfId="683" applyNumberFormat="1" applyFont="1" applyAlignment="1">
      <alignment horizontal="left" wrapText="1"/>
      <protection/>
    </xf>
    <xf numFmtId="49" fontId="146" fillId="0" borderId="89" xfId="683" applyNumberFormat="1" applyFont="1" applyBorder="1" applyAlignment="1">
      <alignment horizontal="left" vertical="center" wrapText="1"/>
      <protection/>
    </xf>
    <xf numFmtId="0" fontId="152" fillId="0" borderId="0" xfId="684" applyFont="1">
      <alignment/>
      <protection/>
    </xf>
    <xf numFmtId="0" fontId="153" fillId="0" borderId="91" xfId="684" applyFont="1" applyBorder="1">
      <alignment/>
      <protection/>
    </xf>
    <xf numFmtId="0" fontId="153" fillId="0" borderId="92" xfId="684" applyFont="1" applyBorder="1">
      <alignment/>
      <protection/>
    </xf>
    <xf numFmtId="0" fontId="152" fillId="0" borderId="92" xfId="684" applyFont="1" applyBorder="1">
      <alignment/>
      <protection/>
    </xf>
    <xf numFmtId="0" fontId="152" fillId="0" borderId="93" xfId="684" applyFont="1" applyBorder="1">
      <alignment/>
      <protection/>
    </xf>
    <xf numFmtId="0" fontId="153" fillId="0" borderId="94" xfId="684" applyFont="1" applyBorder="1">
      <alignment/>
      <protection/>
    </xf>
    <xf numFmtId="0" fontId="153" fillId="0" borderId="0" xfId="684" applyFont="1" applyAlignment="1">
      <alignment horizontal="right"/>
      <protection/>
    </xf>
    <xf numFmtId="0" fontId="154" fillId="0" borderId="0" xfId="684" applyFont="1">
      <alignment/>
      <protection/>
    </xf>
    <xf numFmtId="0" fontId="152" fillId="0" borderId="95" xfId="684" applyFont="1" applyBorder="1">
      <alignment/>
      <protection/>
    </xf>
    <xf numFmtId="14" fontId="153" fillId="0" borderId="0" xfId="684" applyNumberFormat="1" applyFont="1" applyAlignment="1">
      <alignment horizontal="left"/>
      <protection/>
    </xf>
    <xf numFmtId="49" fontId="152" fillId="0" borderId="0" xfId="684" applyNumberFormat="1" applyFont="1">
      <alignment/>
      <protection/>
    </xf>
    <xf numFmtId="194" fontId="152" fillId="0" borderId="0" xfId="684" applyNumberFormat="1" applyFont="1">
      <alignment/>
      <protection/>
    </xf>
    <xf numFmtId="14" fontId="152" fillId="0" borderId="0" xfId="684" applyNumberFormat="1" applyFont="1" applyAlignment="1">
      <alignment horizontal="left"/>
      <protection/>
    </xf>
    <xf numFmtId="0" fontId="153" fillId="0" borderId="96" xfId="684" applyFont="1" applyBorder="1">
      <alignment/>
      <protection/>
    </xf>
    <xf numFmtId="0" fontId="153" fillId="0" borderId="97" xfId="684" applyFont="1" applyBorder="1">
      <alignment/>
      <protection/>
    </xf>
    <xf numFmtId="0" fontId="152" fillId="0" borderId="97" xfId="684" applyFont="1" applyBorder="1">
      <alignment/>
      <protection/>
    </xf>
    <xf numFmtId="0" fontId="152" fillId="0" borderId="98" xfId="684" applyFont="1" applyBorder="1">
      <alignment/>
      <protection/>
    </xf>
    <xf numFmtId="0" fontId="153" fillId="0" borderId="0" xfId="684" applyFont="1">
      <alignment/>
      <protection/>
    </xf>
    <xf numFmtId="0" fontId="152" fillId="0" borderId="0" xfId="684" applyFont="1" applyAlignment="1">
      <alignment horizontal="left"/>
      <protection/>
    </xf>
    <xf numFmtId="0" fontId="152" fillId="0" borderId="0" xfId="684" applyFont="1" applyAlignment="1">
      <alignment horizontal="right"/>
      <protection/>
    </xf>
    <xf numFmtId="195" fontId="152" fillId="0" borderId="0" xfId="684" applyNumberFormat="1" applyFont="1" applyAlignment="1">
      <alignment horizontal="right"/>
      <protection/>
    </xf>
    <xf numFmtId="195" fontId="152" fillId="0" borderId="0" xfId="684" applyNumberFormat="1" applyFont="1">
      <alignment/>
      <protection/>
    </xf>
    <xf numFmtId="195" fontId="155" fillId="0" borderId="0" xfId="684" applyNumberFormat="1" applyFont="1">
      <alignment/>
      <protection/>
    </xf>
    <xf numFmtId="0" fontId="152" fillId="0" borderId="92" xfId="684" applyFont="1" applyBorder="1" applyAlignment="1">
      <alignment horizontal="right"/>
      <protection/>
    </xf>
    <xf numFmtId="0" fontId="152" fillId="0" borderId="93" xfId="684" applyFont="1" applyBorder="1" applyAlignment="1">
      <alignment horizontal="left"/>
      <protection/>
    </xf>
    <xf numFmtId="0" fontId="153" fillId="0" borderId="55" xfId="684" applyFont="1" applyBorder="1" applyAlignment="1">
      <alignment horizontal="right"/>
      <protection/>
    </xf>
    <xf numFmtId="0" fontId="152" fillId="0" borderId="95" xfId="684" applyFont="1" applyBorder="1" applyAlignment="1">
      <alignment horizontal="left"/>
      <protection/>
    </xf>
    <xf numFmtId="0" fontId="153" fillId="0" borderId="0" xfId="684" applyFont="1" applyAlignment="1">
      <alignment horizontal="left"/>
      <protection/>
    </xf>
    <xf numFmtId="0" fontId="152" fillId="0" borderId="97" xfId="684" applyFont="1" applyBorder="1" applyAlignment="1">
      <alignment horizontal="right"/>
      <protection/>
    </xf>
    <xf numFmtId="0" fontId="152" fillId="0" borderId="98" xfId="684" applyFont="1" applyBorder="1" applyAlignment="1">
      <alignment horizontal="left"/>
      <protection/>
    </xf>
    <xf numFmtId="0" fontId="156" fillId="0" borderId="0" xfId="684" applyFont="1">
      <alignment/>
      <protection/>
    </xf>
    <xf numFmtId="0" fontId="156" fillId="0" borderId="0" xfId="684" applyFont="1" applyAlignment="1">
      <alignment horizontal="right"/>
      <protection/>
    </xf>
    <xf numFmtId="0" fontId="156" fillId="0" borderId="0" xfId="684" applyFont="1" applyAlignment="1">
      <alignment horizontal="left"/>
      <protection/>
    </xf>
    <xf numFmtId="0" fontId="152" fillId="0" borderId="99" xfId="684" applyFont="1" applyBorder="1" applyAlignment="1">
      <alignment horizontal="center" vertical="center"/>
      <protection/>
    </xf>
    <xf numFmtId="0" fontId="152" fillId="0" borderId="100" xfId="684" applyFont="1" applyBorder="1" applyAlignment="1">
      <alignment horizontal="center"/>
      <protection/>
    </xf>
    <xf numFmtId="0" fontId="152" fillId="0" borderId="101" xfId="684" applyFont="1" applyBorder="1" applyAlignment="1">
      <alignment horizontal="center"/>
      <protection/>
    </xf>
    <xf numFmtId="0" fontId="152" fillId="0" borderId="102" xfId="684" applyFont="1" applyBorder="1" applyAlignment="1">
      <alignment horizontal="center"/>
      <protection/>
    </xf>
    <xf numFmtId="0" fontId="152" fillId="0" borderId="103" xfId="684" applyFont="1" applyBorder="1" applyAlignment="1">
      <alignment vertical="center"/>
      <protection/>
    </xf>
    <xf numFmtId="49" fontId="91" fillId="0" borderId="77" xfId="684" applyNumberFormat="1" applyBorder="1" applyAlignment="1">
      <alignment horizontal="center" vertical="center" wrapText="1"/>
      <protection/>
    </xf>
    <xf numFmtId="49" fontId="152" fillId="0" borderId="47" xfId="684" applyNumberFormat="1" applyFont="1" applyBorder="1" applyAlignment="1">
      <alignment horizontal="center" vertical="center"/>
      <protection/>
    </xf>
    <xf numFmtId="0" fontId="152" fillId="0" borderId="104" xfId="684" applyFont="1" applyBorder="1" applyAlignment="1">
      <alignment horizontal="left" vertical="center" wrapText="1"/>
      <protection/>
    </xf>
    <xf numFmtId="3" fontId="152" fillId="0" borderId="105" xfId="684" applyNumberFormat="1" applyFont="1" applyBorder="1" applyAlignment="1">
      <alignment horizontal="right"/>
      <protection/>
    </xf>
    <xf numFmtId="49" fontId="152" fillId="0" borderId="104" xfId="684" applyNumberFormat="1" applyFont="1" applyBorder="1" applyAlignment="1">
      <alignment horizontal="left"/>
      <protection/>
    </xf>
    <xf numFmtId="3" fontId="152" fillId="0" borderId="106" xfId="684" applyNumberFormat="1" applyFont="1" applyBorder="1" applyAlignment="1">
      <alignment horizontal="right"/>
      <protection/>
    </xf>
    <xf numFmtId="3" fontId="152" fillId="0" borderId="107" xfId="684" applyNumberFormat="1" applyFont="1" applyBorder="1" applyAlignment="1">
      <alignment horizontal="right"/>
      <protection/>
    </xf>
    <xf numFmtId="0" fontId="152" fillId="0" borderId="0" xfId="684" applyFont="1" applyAlignment="1">
      <alignment horizontal="center" vertical="center"/>
      <protection/>
    </xf>
    <xf numFmtId="3" fontId="157" fillId="0" borderId="105" xfId="684" applyNumberFormat="1" applyFont="1" applyBorder="1" applyAlignment="1">
      <alignment horizontal="right"/>
      <protection/>
    </xf>
    <xf numFmtId="49" fontId="157" fillId="0" borderId="104" xfId="684" applyNumberFormat="1" applyFont="1" applyBorder="1" applyAlignment="1">
      <alignment horizontal="left"/>
      <protection/>
    </xf>
    <xf numFmtId="49" fontId="158" fillId="0" borderId="77" xfId="684" applyNumberFormat="1" applyFont="1" applyBorder="1" applyAlignment="1">
      <alignment horizontal="center" vertical="center" wrapText="1"/>
      <protection/>
    </xf>
    <xf numFmtId="49" fontId="157" fillId="0" borderId="47" xfId="684" applyNumberFormat="1" applyFont="1" applyBorder="1" applyAlignment="1">
      <alignment horizontal="center" vertical="center"/>
      <protection/>
    </xf>
    <xf numFmtId="0" fontId="157" fillId="0" borderId="104" xfId="684" applyFont="1" applyBorder="1" applyAlignment="1">
      <alignment horizontal="left" vertical="center" wrapText="1"/>
      <protection/>
    </xf>
    <xf numFmtId="3" fontId="157" fillId="0" borderId="107" xfId="684" applyNumberFormat="1" applyFont="1" applyBorder="1" applyAlignment="1">
      <alignment horizontal="right"/>
      <protection/>
    </xf>
    <xf numFmtId="0" fontId="157" fillId="0" borderId="0" xfId="684" applyFont="1" applyAlignment="1">
      <alignment horizontal="center" vertical="center"/>
      <protection/>
    </xf>
    <xf numFmtId="49" fontId="153" fillId="0" borderId="94" xfId="684" applyNumberFormat="1" applyFont="1" applyBorder="1" applyAlignment="1">
      <alignment horizontal="left" vertical="top"/>
      <protection/>
    </xf>
    <xf numFmtId="0" fontId="153" fillId="0" borderId="95" xfId="684" applyFont="1" applyBorder="1" applyAlignment="1">
      <alignment horizontal="left"/>
      <protection/>
    </xf>
    <xf numFmtId="195" fontId="153" fillId="0" borderId="0" xfId="684" applyNumberFormat="1" applyFont="1" applyAlignment="1">
      <alignment horizontal="right"/>
      <protection/>
    </xf>
    <xf numFmtId="196" fontId="153" fillId="0" borderId="0" xfId="684" applyNumberFormat="1" applyFont="1" applyAlignment="1">
      <alignment horizontal="right"/>
      <protection/>
    </xf>
    <xf numFmtId="195" fontId="152" fillId="0" borderId="95" xfId="684" applyNumberFormat="1" applyFont="1" applyBorder="1" applyAlignment="1">
      <alignment horizontal="right"/>
      <protection/>
    </xf>
    <xf numFmtId="49" fontId="153" fillId="0" borderId="0" xfId="684" applyNumberFormat="1" applyFont="1" applyAlignment="1">
      <alignment horizontal="right" vertical="top"/>
      <protection/>
    </xf>
    <xf numFmtId="195" fontId="152" fillId="0" borderId="45" xfId="684" applyNumberFormat="1" applyFont="1" applyBorder="1" applyAlignment="1">
      <alignment horizontal="right"/>
      <protection/>
    </xf>
    <xf numFmtId="3" fontId="152" fillId="0" borderId="108" xfId="684" applyNumberFormat="1" applyFont="1" applyBorder="1" applyAlignment="1">
      <alignment horizontal="right"/>
      <protection/>
    </xf>
    <xf numFmtId="195" fontId="152" fillId="0" borderId="47" xfId="684" applyNumberFormat="1" applyFont="1" applyBorder="1" applyAlignment="1">
      <alignment horizontal="right"/>
      <protection/>
    </xf>
    <xf numFmtId="197" fontId="155" fillId="0" borderId="95" xfId="684" applyNumberFormat="1" applyFont="1" applyBorder="1" applyAlignment="1">
      <alignment horizontal="right"/>
      <protection/>
    </xf>
    <xf numFmtId="0" fontId="153" fillId="0" borderId="96" xfId="684" applyFont="1" applyBorder="1" applyAlignment="1">
      <alignment horizontal="left"/>
      <protection/>
    </xf>
    <xf numFmtId="0" fontId="153" fillId="0" borderId="97" xfId="684" applyFont="1" applyBorder="1" applyAlignment="1">
      <alignment horizontal="left"/>
      <protection/>
    </xf>
    <xf numFmtId="0" fontId="153" fillId="0" borderId="97" xfId="684" applyFont="1" applyBorder="1" applyAlignment="1">
      <alignment horizontal="right"/>
      <protection/>
    </xf>
    <xf numFmtId="0" fontId="153" fillId="0" borderId="98" xfId="684" applyFont="1" applyBorder="1" applyAlignment="1">
      <alignment horizontal="left"/>
      <protection/>
    </xf>
    <xf numFmtId="195" fontId="155" fillId="0" borderId="97" xfId="684" applyNumberFormat="1" applyFont="1" applyBorder="1" applyAlignment="1">
      <alignment horizontal="right"/>
      <protection/>
    </xf>
    <xf numFmtId="195" fontId="155" fillId="0" borderId="98" xfId="684" applyNumberFormat="1" applyFont="1" applyBorder="1" applyAlignment="1">
      <alignment horizontal="right"/>
      <protection/>
    </xf>
    <xf numFmtId="0" fontId="152" fillId="0" borderId="92" xfId="684" applyFont="1" applyBorder="1" applyAlignment="1">
      <alignment horizontal="left"/>
      <protection/>
    </xf>
    <xf numFmtId="0" fontId="152" fillId="0" borderId="93" xfId="684" applyFont="1" applyBorder="1" applyAlignment="1">
      <alignment horizontal="left" wrapText="1"/>
      <protection/>
    </xf>
    <xf numFmtId="3" fontId="152" fillId="0" borderId="91" xfId="684" applyNumberFormat="1" applyFont="1" applyBorder="1" applyAlignment="1">
      <alignment horizontal="right"/>
      <protection/>
    </xf>
    <xf numFmtId="49" fontId="152" fillId="0" borderId="93" xfId="684" applyNumberFormat="1" applyFont="1" applyBorder="1" applyAlignment="1">
      <alignment horizontal="left"/>
      <protection/>
    </xf>
    <xf numFmtId="196" fontId="152" fillId="0" borderId="109" xfId="684" applyNumberFormat="1" applyFont="1" applyBorder="1" applyAlignment="1">
      <alignment horizontal="right"/>
      <protection/>
    </xf>
    <xf numFmtId="196" fontId="152" fillId="0" borderId="110" xfId="684" applyNumberFormat="1" applyFont="1" applyBorder="1" applyAlignment="1">
      <alignment horizontal="right"/>
      <protection/>
    </xf>
    <xf numFmtId="0" fontId="152" fillId="0" borderId="111" xfId="684" applyFont="1" applyBorder="1" applyAlignment="1">
      <alignment horizontal="left" wrapText="1"/>
      <protection/>
    </xf>
    <xf numFmtId="3" fontId="152" fillId="0" borderId="112" xfId="684" applyNumberFormat="1" applyFont="1" applyBorder="1" applyAlignment="1">
      <alignment horizontal="right"/>
      <protection/>
    </xf>
    <xf numFmtId="49" fontId="152" fillId="0" borderId="111" xfId="684" applyNumberFormat="1" applyFont="1" applyBorder="1" applyAlignment="1">
      <alignment horizontal="left"/>
      <protection/>
    </xf>
    <xf numFmtId="3" fontId="152" fillId="0" borderId="113" xfId="684" applyNumberFormat="1" applyFont="1" applyBorder="1" applyAlignment="1">
      <alignment horizontal="right"/>
      <protection/>
    </xf>
    <xf numFmtId="3" fontId="152" fillId="0" borderId="114" xfId="684" applyNumberFormat="1" applyFont="1" applyBorder="1" applyAlignment="1">
      <alignment horizontal="right"/>
      <protection/>
    </xf>
    <xf numFmtId="0" fontId="152" fillId="0" borderId="95" xfId="684" applyFont="1" applyBorder="1" applyAlignment="1">
      <alignment horizontal="left" wrapText="1"/>
      <protection/>
    </xf>
    <xf numFmtId="3" fontId="152" fillId="0" borderId="94" xfId="684" applyNumberFormat="1" applyFont="1" applyBorder="1" applyAlignment="1">
      <alignment horizontal="right"/>
      <protection/>
    </xf>
    <xf numFmtId="49" fontId="152" fillId="0" borderId="95" xfId="684" applyNumberFormat="1" applyFont="1" applyBorder="1" applyAlignment="1">
      <alignment horizontal="left"/>
      <protection/>
    </xf>
    <xf numFmtId="3" fontId="152" fillId="0" borderId="115" xfId="684" applyNumberFormat="1" applyFont="1" applyBorder="1" applyAlignment="1">
      <alignment horizontal="right"/>
      <protection/>
    </xf>
    <xf numFmtId="3" fontId="152" fillId="0" borderId="116" xfId="684" applyNumberFormat="1" applyFont="1" applyBorder="1" applyAlignment="1">
      <alignment horizontal="right"/>
      <protection/>
    </xf>
    <xf numFmtId="49" fontId="152" fillId="0" borderId="117" xfId="684" applyNumberFormat="1" applyFont="1" applyBorder="1" applyAlignment="1">
      <alignment horizontal="center" vertical="justify" wrapText="1"/>
      <protection/>
    </xf>
    <xf numFmtId="49" fontId="152" fillId="0" borderId="63" xfId="684" applyNumberFormat="1" applyFont="1" applyBorder="1" applyAlignment="1">
      <alignment horizontal="center" vertical="justify" wrapText="1"/>
      <protection/>
    </xf>
    <xf numFmtId="49" fontId="152" fillId="0" borderId="77" xfId="684" applyNumberFormat="1" applyFont="1" applyBorder="1" applyAlignment="1">
      <alignment horizontal="center" vertical="center" wrapText="1"/>
      <protection/>
    </xf>
    <xf numFmtId="0" fontId="152" fillId="0" borderId="104" xfId="684" applyFont="1" applyBorder="1" applyAlignment="1">
      <alignment horizontal="left" wrapText="1"/>
      <protection/>
    </xf>
    <xf numFmtId="49" fontId="152" fillId="0" borderId="118" xfId="684" applyNumberFormat="1" applyFont="1" applyBorder="1" applyAlignment="1">
      <alignment horizontal="center" vertical="justify" wrapText="1"/>
      <protection/>
    </xf>
    <xf numFmtId="0" fontId="152" fillId="0" borderId="119" xfId="684" applyFont="1" applyBorder="1" applyAlignment="1">
      <alignment horizontal="left" wrapText="1"/>
      <protection/>
    </xf>
    <xf numFmtId="3" fontId="152" fillId="0" borderId="120" xfId="684" applyNumberFormat="1" applyFont="1" applyBorder="1" applyAlignment="1">
      <alignment horizontal="right"/>
      <protection/>
    </xf>
    <xf numFmtId="49" fontId="152" fillId="0" borderId="119" xfId="684" applyNumberFormat="1" applyFont="1" applyBorder="1" applyAlignment="1">
      <alignment horizontal="left"/>
      <protection/>
    </xf>
    <xf numFmtId="3" fontId="152" fillId="0" borderId="121" xfId="684" applyNumberFormat="1" applyFont="1" applyBorder="1" applyAlignment="1">
      <alignment horizontal="right"/>
      <protection/>
    </xf>
    <xf numFmtId="3" fontId="152" fillId="0" borderId="122" xfId="684" applyNumberFormat="1" applyFont="1" applyBorder="1" applyAlignment="1">
      <alignment horizontal="right"/>
      <protection/>
    </xf>
    <xf numFmtId="3" fontId="152" fillId="0" borderId="123" xfId="684" applyNumberFormat="1" applyFont="1" applyBorder="1" applyAlignment="1">
      <alignment horizontal="right"/>
      <protection/>
    </xf>
    <xf numFmtId="0" fontId="159" fillId="0" borderId="0" xfId="684" applyFont="1">
      <alignment/>
      <protection/>
    </xf>
    <xf numFmtId="0" fontId="159" fillId="0" borderId="0" xfId="684" applyFont="1" applyAlignment="1">
      <alignment horizontal="right"/>
      <protection/>
    </xf>
    <xf numFmtId="0" fontId="159" fillId="0" borderId="0" xfId="684" applyFont="1" applyAlignment="1">
      <alignment horizontal="left"/>
      <protection/>
    </xf>
    <xf numFmtId="0" fontId="157" fillId="0" borderId="0" xfId="684" applyFont="1">
      <alignment/>
      <protection/>
    </xf>
    <xf numFmtId="4" fontId="0" fillId="25" borderId="63" xfId="21" applyNumberFormat="1" applyFont="1" applyFill="1" applyBorder="1" applyAlignment="1">
      <alignment vertical="top" shrinkToFit="1"/>
      <protection/>
    </xf>
    <xf numFmtId="4" fontId="0" fillId="25" borderId="64" xfId="21" applyNumberFormat="1" applyFont="1" applyFill="1" applyBorder="1" applyAlignment="1">
      <alignment vertical="top" shrinkToFit="1"/>
      <protection/>
    </xf>
    <xf numFmtId="4" fontId="0" fillId="25" borderId="77" xfId="21" applyNumberFormat="1" applyFont="1" applyFill="1" applyBorder="1" applyAlignment="1">
      <alignment vertical="top" shrinkToFit="1"/>
      <protection/>
    </xf>
    <xf numFmtId="3" fontId="109" fillId="0" borderId="0" xfId="21" applyNumberFormat="1" applyFont="1">
      <alignment/>
      <protection/>
    </xf>
    <xf numFmtId="3" fontId="109" fillId="0" borderId="0" xfId="21" applyNumberFormat="1" applyFont="1">
      <alignment/>
      <protection/>
    </xf>
    <xf numFmtId="3" fontId="109" fillId="25" borderId="0" xfId="21" applyNumberFormat="1" applyFont="1" applyFill="1">
      <alignment/>
      <protection/>
    </xf>
    <xf numFmtId="3" fontId="26" fillId="0" borderId="0" xfId="21" applyNumberFormat="1" applyFont="1">
      <alignment/>
      <protection/>
    </xf>
    <xf numFmtId="3" fontId="112" fillId="0" borderId="0" xfId="21" applyNumberFormat="1" applyFont="1">
      <alignment/>
      <protection/>
    </xf>
    <xf numFmtId="3" fontId="113" fillId="0" borderId="0" xfId="21" applyNumberFormat="1" applyFont="1">
      <alignment/>
      <protection/>
    </xf>
    <xf numFmtId="3" fontId="113" fillId="25" borderId="0" xfId="21" applyNumberFormat="1" applyFont="1" applyFill="1">
      <alignment/>
      <protection/>
    </xf>
    <xf numFmtId="3" fontId="110" fillId="0" borderId="0" xfId="21" applyNumberFormat="1" applyFont="1">
      <alignment/>
      <protection/>
    </xf>
    <xf numFmtId="3" fontId="5" fillId="0" borderId="0" xfId="21" applyNumberFormat="1" applyFont="1">
      <alignment/>
      <protection/>
    </xf>
    <xf numFmtId="3" fontId="110" fillId="0" borderId="0" xfId="21" applyNumberFormat="1" applyFont="1">
      <alignment/>
      <protection/>
    </xf>
    <xf numFmtId="3" fontId="3" fillId="0" borderId="0" xfId="21" applyNumberFormat="1">
      <alignment/>
      <protection/>
    </xf>
    <xf numFmtId="174" fontId="126" fillId="25" borderId="1" xfId="686" applyNumberFormat="1" applyFont="1" applyFill="1" applyBorder="1" applyAlignment="1">
      <alignment horizontal="right" vertical="center" wrapText="1"/>
      <protection/>
    </xf>
    <xf numFmtId="174" fontId="130" fillId="25" borderId="1" xfId="686" applyNumberFormat="1" applyFont="1" applyFill="1" applyBorder="1" applyAlignment="1">
      <alignment horizontal="right" vertical="center" wrapText="1"/>
      <protection/>
    </xf>
    <xf numFmtId="4" fontId="149" fillId="25" borderId="88" xfId="683" applyNumberFormat="1" applyFont="1" applyFill="1" applyBorder="1" applyAlignment="1">
      <alignment horizontal="right" vertical="center" wrapText="1"/>
      <protection/>
    </xf>
    <xf numFmtId="4" fontId="146" fillId="25" borderId="88" xfId="683" applyNumberFormat="1" applyFont="1" applyFill="1" applyBorder="1" applyAlignment="1">
      <alignment horizontal="right" vertical="center" wrapText="1"/>
      <protection/>
    </xf>
    <xf numFmtId="3" fontId="152" fillId="25" borderId="106" xfId="684" applyNumberFormat="1" applyFont="1" applyFill="1" applyBorder="1" applyAlignment="1">
      <alignment horizontal="right"/>
      <protection/>
    </xf>
    <xf numFmtId="3" fontId="157" fillId="25" borderId="106" xfId="684" applyNumberFormat="1" applyFont="1" applyFill="1" applyBorder="1" applyAlignment="1">
      <alignment horizontal="right"/>
      <protection/>
    </xf>
    <xf numFmtId="196" fontId="152" fillId="25" borderId="124" xfId="684" applyNumberFormat="1" applyFont="1" applyFill="1" applyBorder="1" applyAlignment="1">
      <alignment horizontal="right"/>
      <protection/>
    </xf>
    <xf numFmtId="3" fontId="152" fillId="25" borderId="125" xfId="684" applyNumberFormat="1" applyFont="1" applyFill="1" applyBorder="1" applyAlignment="1">
      <alignment horizontal="right"/>
      <protection/>
    </xf>
    <xf numFmtId="3" fontId="152" fillId="25" borderId="126" xfId="684" applyNumberFormat="1" applyFont="1" applyFill="1" applyBorder="1" applyAlignment="1">
      <alignment horizontal="right"/>
      <protection/>
    </xf>
    <xf numFmtId="3" fontId="152" fillId="25" borderId="121" xfId="684" applyNumberFormat="1" applyFont="1" applyFill="1" applyBorder="1" applyAlignment="1">
      <alignment horizontal="right"/>
      <protection/>
    </xf>
    <xf numFmtId="196" fontId="152" fillId="30" borderId="124" xfId="684" applyNumberFormat="1" applyFont="1" applyFill="1" applyBorder="1" applyAlignment="1">
      <alignment horizontal="right"/>
      <protection/>
    </xf>
    <xf numFmtId="3" fontId="152" fillId="30" borderId="125" xfId="684" applyNumberFormat="1" applyFont="1" applyFill="1" applyBorder="1" applyAlignment="1">
      <alignment horizontal="right"/>
      <protection/>
    </xf>
    <xf numFmtId="3" fontId="152" fillId="30" borderId="126" xfId="684" applyNumberFormat="1" applyFont="1" applyFill="1" applyBorder="1" applyAlignment="1">
      <alignment horizontal="right"/>
      <protection/>
    </xf>
    <xf numFmtId="3" fontId="152" fillId="30" borderId="106" xfId="684" applyNumberFormat="1" applyFont="1" applyFill="1" applyBorder="1" applyAlignment="1">
      <alignment horizontal="right"/>
      <protection/>
    </xf>
    <xf numFmtId="3" fontId="157" fillId="30" borderId="106" xfId="684" applyNumberFormat="1" applyFont="1" applyFill="1" applyBorder="1" applyAlignment="1">
      <alignment horizontal="right"/>
      <protection/>
    </xf>
    <xf numFmtId="0" fontId="152" fillId="25" borderId="0" xfId="684" applyFont="1" applyFill="1">
      <alignment/>
      <protection/>
    </xf>
    <xf numFmtId="0" fontId="21" fillId="0" borderId="28" xfId="0" applyFont="1" applyBorder="1" applyAlignment="1">
      <alignment horizontal="center" vertical="center"/>
    </xf>
    <xf numFmtId="0" fontId="21" fillId="0" borderId="22" xfId="0" applyFont="1" applyBorder="1" applyAlignment="1">
      <alignment horizontal="left" vertical="center"/>
    </xf>
    <xf numFmtId="0" fontId="22" fillId="0" borderId="29" xfId="0" applyFont="1" applyBorder="1" applyAlignment="1">
      <alignment horizontal="left" vertical="center"/>
    </xf>
    <xf numFmtId="0" fontId="2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3" fillId="27" borderId="19" xfId="0" applyFont="1" applyFill="1" applyBorder="1" applyAlignment="1">
      <alignment horizontal="center" vertical="center"/>
    </xf>
    <xf numFmtId="0" fontId="23" fillId="27" borderId="20" xfId="0" applyFont="1" applyFill="1" applyBorder="1" applyAlignment="1">
      <alignment horizontal="left" vertical="center"/>
    </xf>
    <xf numFmtId="0" fontId="23" fillId="27" borderId="20" xfId="0" applyFont="1" applyFill="1" applyBorder="1" applyAlignment="1">
      <alignment horizontal="right" vertical="center"/>
    </xf>
    <xf numFmtId="0" fontId="23" fillId="27" borderId="20" xfId="0" applyFont="1" applyFill="1" applyBorder="1" applyAlignment="1">
      <alignment horizontal="center" vertical="center"/>
    </xf>
    <xf numFmtId="0" fontId="23" fillId="27" borderId="33" xfId="0" applyFont="1" applyFill="1" applyBorder="1" applyAlignment="1">
      <alignment horizontal="lef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18" fillId="0" borderId="18" xfId="0" applyNumberFormat="1" applyFont="1" applyBorder="1" applyAlignment="1">
      <alignment vertical="center"/>
    </xf>
    <xf numFmtId="0" fontId="0" fillId="0" borderId="18" xfId="0" applyBorder="1" applyAlignment="1">
      <alignment vertical="center"/>
    </xf>
    <xf numFmtId="0" fontId="2" fillId="0" borderId="0" xfId="0" applyFont="1" applyAlignment="1">
      <alignment horizontal="right" vertical="center"/>
    </xf>
    <xf numFmtId="0" fontId="0" fillId="0" borderId="0" xfId="0"/>
    <xf numFmtId="4" fontId="5" fillId="26" borderId="20" xfId="0" applyNumberFormat="1" applyFont="1" applyFill="1" applyBorder="1" applyAlignment="1">
      <alignment vertical="center"/>
    </xf>
    <xf numFmtId="0" fontId="0" fillId="26" borderId="20" xfId="0" applyFill="1" applyBorder="1" applyAlignment="1">
      <alignment vertical="center"/>
    </xf>
    <xf numFmtId="0" fontId="0" fillId="26" borderId="33" xfId="0" applyFill="1" applyBorder="1" applyAlignment="1">
      <alignment vertical="center"/>
    </xf>
    <xf numFmtId="0" fontId="5" fillId="26" borderId="20"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5"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9" fontId="18" fillId="0" borderId="38" xfId="21" applyNumberFormat="1" applyFont="1" applyBorder="1" applyAlignment="1">
      <alignment horizontal="left" vertical="center"/>
      <protection/>
    </xf>
    <xf numFmtId="0" fontId="14" fillId="0" borderId="127" xfId="21" applyFont="1" applyBorder="1" applyAlignment="1">
      <alignment horizontal="center" vertical="center"/>
      <protection/>
    </xf>
    <xf numFmtId="0" fontId="14" fillId="0" borderId="128" xfId="21" applyFont="1" applyBorder="1" applyAlignment="1">
      <alignment horizontal="center" vertical="center"/>
      <protection/>
    </xf>
    <xf numFmtId="0" fontId="14" fillId="0" borderId="129" xfId="21" applyFont="1" applyBorder="1" applyAlignment="1">
      <alignment horizontal="center" vertical="center"/>
      <protection/>
    </xf>
    <xf numFmtId="49" fontId="5" fillId="28" borderId="42" xfId="21" applyNumberFormat="1" applyFont="1" applyFill="1" applyBorder="1" applyAlignment="1">
      <alignment horizontal="center" vertical="center" shrinkToFit="1"/>
      <protection/>
    </xf>
    <xf numFmtId="0" fontId="5" fillId="28" borderId="42" xfId="21" applyFont="1" applyFill="1" applyBorder="1" applyAlignment="1">
      <alignment horizontal="center" vertical="center" shrinkToFit="1"/>
      <protection/>
    </xf>
    <xf numFmtId="0" fontId="5" fillId="28" borderId="43" xfId="21" applyFont="1" applyFill="1" applyBorder="1" applyAlignment="1">
      <alignment horizontal="center" vertical="center" shrinkToFit="1"/>
      <protection/>
    </xf>
    <xf numFmtId="49" fontId="18" fillId="28" borderId="0" xfId="21" applyNumberFormat="1" applyFont="1" applyFill="1" applyAlignment="1">
      <alignment horizontal="center" vertical="center"/>
      <protection/>
    </xf>
    <xf numFmtId="0" fontId="18" fillId="28" borderId="0" xfId="21" applyFont="1" applyFill="1" applyAlignment="1">
      <alignment horizontal="center" vertical="center"/>
      <protection/>
    </xf>
    <xf numFmtId="0" fontId="18" fillId="28" borderId="40" xfId="21" applyFont="1" applyFill="1" applyBorder="1" applyAlignment="1">
      <alignment horizontal="center" vertical="center"/>
      <protection/>
    </xf>
    <xf numFmtId="49" fontId="18" fillId="0" borderId="42" xfId="21" applyNumberFormat="1" applyFont="1" applyBorder="1" applyAlignment="1">
      <alignment horizontal="left" vertical="center"/>
      <protection/>
    </xf>
    <xf numFmtId="49" fontId="18" fillId="0" borderId="0" xfId="21" applyNumberFormat="1" applyFont="1" applyAlignment="1">
      <alignment horizontal="left" vertical="center"/>
      <protection/>
    </xf>
    <xf numFmtId="1" fontId="3" fillId="0" borderId="38" xfId="21" applyNumberFormat="1" applyBorder="1" applyAlignment="1">
      <alignment horizontal="right" indent="1"/>
      <protection/>
    </xf>
    <xf numFmtId="0" fontId="3" fillId="0" borderId="38" xfId="21" applyBorder="1" applyAlignment="1">
      <alignment horizontal="right" indent="1"/>
      <protection/>
    </xf>
    <xf numFmtId="0" fontId="3" fillId="0" borderId="39" xfId="21" applyBorder="1" applyAlignment="1">
      <alignment horizontal="right" indent="1"/>
      <protection/>
    </xf>
    <xf numFmtId="4" fontId="6" fillId="0" borderId="47" xfId="21" applyNumberFormat="1" applyFont="1" applyBorder="1" applyAlignment="1">
      <alignment horizontal="right" vertical="center" indent="1"/>
      <protection/>
    </xf>
    <xf numFmtId="4" fontId="6" fillId="0" borderId="108" xfId="21" applyNumberFormat="1" applyFont="1" applyBorder="1" applyAlignment="1">
      <alignment horizontal="right" vertical="center" indent="1"/>
      <protection/>
    </xf>
    <xf numFmtId="4" fontId="6" fillId="0" borderId="46" xfId="21" applyNumberFormat="1" applyFont="1" applyBorder="1" applyAlignment="1">
      <alignment horizontal="right" vertical="center" indent="1"/>
      <protection/>
    </xf>
    <xf numFmtId="3" fontId="3" fillId="0" borderId="45" xfId="21" applyNumberFormat="1" applyBorder="1">
      <alignment/>
      <protection/>
    </xf>
    <xf numFmtId="3" fontId="3" fillId="0" borderId="45" xfId="21" applyNumberFormat="1" applyBorder="1" applyAlignment="1">
      <alignment wrapText="1"/>
      <protection/>
    </xf>
    <xf numFmtId="4" fontId="4" fillId="0" borderId="47" xfId="21" applyNumberFormat="1" applyFont="1" applyBorder="1" applyAlignment="1">
      <alignment horizontal="right" vertical="center" indent="1"/>
      <protection/>
    </xf>
    <xf numFmtId="4" fontId="4" fillId="0" borderId="108" xfId="21" applyNumberFormat="1" applyFont="1" applyBorder="1" applyAlignment="1">
      <alignment horizontal="right" vertical="center" indent="1"/>
      <protection/>
    </xf>
    <xf numFmtId="4" fontId="4" fillId="0" borderId="46" xfId="21" applyNumberFormat="1" applyFont="1" applyBorder="1" applyAlignment="1">
      <alignment horizontal="right" vertical="center" indent="1"/>
      <protection/>
    </xf>
    <xf numFmtId="4" fontId="4" fillId="0" borderId="47" xfId="21" applyNumberFormat="1" applyFont="1" applyBorder="1" applyAlignment="1">
      <alignment vertical="center"/>
      <protection/>
    </xf>
    <xf numFmtId="4" fontId="4" fillId="0" borderId="45" xfId="21" applyNumberFormat="1" applyFont="1" applyBorder="1" applyAlignment="1">
      <alignment vertical="center"/>
      <protection/>
    </xf>
    <xf numFmtId="4" fontId="4" fillId="0" borderId="47" xfId="21" applyNumberFormat="1" applyFont="1" applyBorder="1" applyAlignment="1">
      <alignment horizontal="right" vertical="center"/>
      <protection/>
    </xf>
    <xf numFmtId="4" fontId="4" fillId="0" borderId="45" xfId="21" applyNumberFormat="1" applyFont="1" applyBorder="1" applyAlignment="1">
      <alignment horizontal="right" vertical="center"/>
      <protection/>
    </xf>
    <xf numFmtId="4" fontId="4" fillId="30" borderId="47" xfId="21" applyNumberFormat="1" applyFont="1" applyFill="1" applyBorder="1" applyAlignment="1">
      <alignment vertical="center"/>
      <protection/>
    </xf>
    <xf numFmtId="4" fontId="4" fillId="30" borderId="45" xfId="21" applyNumberFormat="1" applyFont="1" applyFill="1" applyBorder="1" applyAlignment="1">
      <alignment vertical="center"/>
      <protection/>
    </xf>
    <xf numFmtId="4" fontId="4" fillId="0" borderId="48" xfId="21" applyNumberFormat="1" applyFont="1" applyBorder="1" applyAlignment="1">
      <alignment horizontal="right" vertical="center"/>
      <protection/>
    </xf>
    <xf numFmtId="4" fontId="4" fillId="0" borderId="38" xfId="21" applyNumberFormat="1" applyFont="1" applyBorder="1" applyAlignment="1">
      <alignment horizontal="right" vertical="center"/>
      <protection/>
    </xf>
    <xf numFmtId="4" fontId="4" fillId="0" borderId="42" xfId="21" applyNumberFormat="1" applyFont="1" applyBorder="1" applyAlignment="1">
      <alignment horizontal="right" vertical="center"/>
      <protection/>
    </xf>
    <xf numFmtId="4" fontId="39" fillId="28" borderId="50" xfId="21" applyNumberFormat="1" applyFont="1" applyFill="1" applyBorder="1" applyAlignment="1">
      <alignment horizontal="right" vertical="center"/>
      <protection/>
    </xf>
    <xf numFmtId="2" fontId="39" fillId="28" borderId="50" xfId="21" applyNumberFormat="1" applyFont="1" applyFill="1" applyBorder="1" applyAlignment="1">
      <alignment horizontal="right" vertical="center"/>
      <protection/>
    </xf>
    <xf numFmtId="0" fontId="3" fillId="0" borderId="42" xfId="21" applyBorder="1" applyAlignment="1">
      <alignment horizontal="center"/>
      <protection/>
    </xf>
    <xf numFmtId="3" fontId="3" fillId="25" borderId="58" xfId="21" applyNumberFormat="1" applyFill="1" applyBorder="1">
      <alignment/>
      <protection/>
    </xf>
    <xf numFmtId="3" fontId="3" fillId="25" borderId="45" xfId="21" applyNumberFormat="1" applyFill="1" applyBorder="1">
      <alignment/>
      <protection/>
    </xf>
    <xf numFmtId="3" fontId="3" fillId="25" borderId="130" xfId="21" applyNumberFormat="1" applyFill="1" applyBorder="1">
      <alignment/>
      <protection/>
    </xf>
    <xf numFmtId="0" fontId="41" fillId="28" borderId="62" xfId="21" applyFont="1" applyFill="1" applyBorder="1" applyAlignment="1">
      <alignment horizontal="center" vertical="center" wrapText="1"/>
      <protection/>
    </xf>
    <xf numFmtId="49" fontId="23" fillId="0" borderId="61" xfId="21" applyNumberFormat="1" applyFont="1" applyBorder="1" applyAlignment="1">
      <alignment vertical="center" wrapText="1"/>
      <protection/>
    </xf>
    <xf numFmtId="49" fontId="23" fillId="0" borderId="42" xfId="21" applyNumberFormat="1" applyFont="1" applyBorder="1" applyAlignment="1">
      <alignment vertical="center" wrapText="1"/>
      <protection/>
    </xf>
    <xf numFmtId="4" fontId="23" fillId="0" borderId="62" xfId="21" applyNumberFormat="1" applyFont="1" applyBorder="1" applyAlignment="1">
      <alignment vertical="center"/>
      <protection/>
    </xf>
    <xf numFmtId="49" fontId="23" fillId="0" borderId="55" xfId="21" applyNumberFormat="1" applyFont="1" applyBorder="1" applyAlignment="1">
      <alignment vertical="center" wrapText="1"/>
      <protection/>
    </xf>
    <xf numFmtId="49" fontId="23" fillId="0" borderId="0" xfId="21" applyNumberFormat="1" applyFont="1" applyAlignment="1">
      <alignment vertical="center" wrapText="1"/>
      <protection/>
    </xf>
    <xf numFmtId="4" fontId="23" fillId="0" borderId="63" xfId="21" applyNumberFormat="1" applyFont="1" applyBorder="1" applyAlignment="1">
      <alignment vertical="center"/>
      <protection/>
    </xf>
    <xf numFmtId="4" fontId="23" fillId="25" borderId="64" xfId="21" applyNumberFormat="1" applyFont="1" applyFill="1" applyBorder="1">
      <alignment/>
      <protection/>
    </xf>
    <xf numFmtId="49" fontId="23" fillId="0" borderId="48" xfId="21" applyNumberFormat="1" applyFont="1" applyBorder="1" applyAlignment="1">
      <alignment vertical="center" wrapText="1"/>
      <protection/>
    </xf>
    <xf numFmtId="49" fontId="23" fillId="0" borderId="38" xfId="21" applyNumberFormat="1" applyFont="1" applyBorder="1" applyAlignment="1">
      <alignment vertical="center" wrapText="1"/>
      <protection/>
    </xf>
    <xf numFmtId="4" fontId="23" fillId="0" borderId="64" xfId="21" applyNumberFormat="1" applyFont="1" applyBorder="1" applyAlignment="1">
      <alignment vertical="center"/>
      <protection/>
    </xf>
    <xf numFmtId="0" fontId="43" fillId="0" borderId="55" xfId="21" applyFont="1" applyBorder="1" applyAlignment="1">
      <alignment horizontal="left" vertical="top" wrapText="1"/>
      <protection/>
    </xf>
    <xf numFmtId="0" fontId="43" fillId="0" borderId="0" xfId="21" applyFont="1" applyAlignment="1">
      <alignment vertical="top" wrapText="1" shrinkToFit="1"/>
      <protection/>
    </xf>
    <xf numFmtId="166" fontId="43" fillId="0" borderId="0" xfId="21" applyNumberFormat="1" applyFont="1" applyAlignment="1">
      <alignment vertical="top" wrapText="1" shrinkToFit="1"/>
      <protection/>
    </xf>
    <xf numFmtId="4" fontId="43" fillId="0" borderId="0" xfId="21" applyNumberFormat="1" applyFont="1" applyAlignment="1">
      <alignment vertical="top" wrapText="1" shrinkToFit="1"/>
      <protection/>
    </xf>
    <xf numFmtId="4" fontId="43" fillId="0" borderId="131" xfId="21" applyNumberFormat="1" applyFont="1" applyBorder="1" applyAlignment="1">
      <alignment vertical="top" wrapText="1" shrinkToFit="1"/>
      <protection/>
    </xf>
    <xf numFmtId="0" fontId="5" fillId="0" borderId="0" xfId="21" applyFont="1" applyAlignment="1">
      <alignment horizontal="center"/>
      <protection/>
    </xf>
    <xf numFmtId="49" fontId="3" fillId="0" borderId="66" xfId="21" applyNumberFormat="1" applyBorder="1" applyAlignment="1">
      <alignment vertical="center"/>
      <protection/>
    </xf>
    <xf numFmtId="0" fontId="3" fillId="0" borderId="66" xfId="21" applyBorder="1" applyAlignment="1">
      <alignment vertical="center"/>
      <protection/>
    </xf>
    <xf numFmtId="0" fontId="3" fillId="0" borderId="132" xfId="21" applyBorder="1" applyAlignment="1">
      <alignment vertical="center"/>
      <protection/>
    </xf>
    <xf numFmtId="49" fontId="3" fillId="0" borderId="68" xfId="21" applyNumberFormat="1" applyBorder="1" applyAlignment="1">
      <alignment vertical="center"/>
      <protection/>
    </xf>
    <xf numFmtId="0" fontId="3" fillId="0" borderId="68" xfId="21" applyBorder="1" applyAlignment="1">
      <alignment vertical="center"/>
      <protection/>
    </xf>
    <xf numFmtId="0" fontId="3" fillId="0" borderId="133" xfId="21" applyBorder="1" applyAlignment="1">
      <alignment vertical="center"/>
      <protection/>
    </xf>
    <xf numFmtId="0" fontId="92" fillId="0" borderId="0" xfId="686">
      <alignment/>
      <protection/>
    </xf>
    <xf numFmtId="49" fontId="124" fillId="0" borderId="1" xfId="686" applyNumberFormat="1" applyFont="1" applyBorder="1" applyAlignment="1">
      <alignment horizontal="left" vertical="center" textRotation="90" wrapText="1"/>
      <protection/>
    </xf>
    <xf numFmtId="49" fontId="125" fillId="0" borderId="1" xfId="686" applyNumberFormat="1" applyFont="1" applyBorder="1" applyAlignment="1">
      <alignment horizontal="center" vertical="center" wrapText="1"/>
      <protection/>
    </xf>
    <xf numFmtId="189" fontId="14" fillId="0" borderId="0" xfId="683" applyNumberFormat="1" applyFont="1" applyAlignment="1">
      <alignment horizontal="center" vertical="center"/>
      <protection/>
    </xf>
    <xf numFmtId="49" fontId="141" fillId="0" borderId="85" xfId="683" applyNumberFormat="1" applyFont="1" applyBorder="1" applyAlignment="1">
      <alignment horizontal="left" vertical="center" textRotation="90" wrapText="1"/>
      <protection/>
    </xf>
    <xf numFmtId="49" fontId="141" fillId="0" borderId="134" xfId="683" applyNumberFormat="1" applyFont="1" applyBorder="1" applyAlignment="1">
      <alignment horizontal="left" vertical="center" textRotation="90" wrapText="1"/>
      <protection/>
    </xf>
    <xf numFmtId="49" fontId="142" fillId="0" borderId="86" xfId="683" applyNumberFormat="1" applyFont="1" applyBorder="1" applyAlignment="1">
      <alignment horizontal="center" vertical="center" wrapText="1"/>
      <protection/>
    </xf>
    <xf numFmtId="49" fontId="142" fillId="0" borderId="135" xfId="683" applyNumberFormat="1" applyFont="1" applyBorder="1" applyAlignment="1">
      <alignment horizontal="center" vertical="center" wrapText="1"/>
      <protection/>
    </xf>
    <xf numFmtId="0" fontId="152" fillId="0" borderId="47" xfId="684" applyFont="1" applyBorder="1" applyAlignment="1">
      <alignment horizontal="center"/>
      <protection/>
    </xf>
    <xf numFmtId="0" fontId="152" fillId="0" borderId="45" xfId="684" applyFont="1" applyBorder="1" applyAlignment="1">
      <alignment horizontal="center"/>
      <protection/>
    </xf>
    <xf numFmtId="0" fontId="152" fillId="0" borderId="108" xfId="684" applyFont="1" applyBorder="1" applyAlignment="1">
      <alignment horizontal="center"/>
      <protection/>
    </xf>
    <xf numFmtId="14" fontId="152" fillId="0" borderId="0" xfId="684" applyNumberFormat="1" applyFont="1" applyAlignment="1">
      <alignment horizontal="left"/>
      <protection/>
    </xf>
    <xf numFmtId="14" fontId="152" fillId="0" borderId="0" xfId="684" applyNumberFormat="1" applyFont="1">
      <alignment/>
      <protection/>
    </xf>
    <xf numFmtId="0" fontId="152" fillId="0" borderId="91" xfId="684" applyFont="1" applyBorder="1" applyAlignment="1">
      <alignment horizontal="center" vertical="center"/>
      <protection/>
    </xf>
    <xf numFmtId="0" fontId="152" fillId="0" borderId="93" xfId="684" applyFont="1" applyBorder="1">
      <alignment/>
      <protection/>
    </xf>
    <xf numFmtId="0" fontId="152" fillId="0" borderId="94" xfId="684" applyFont="1" applyBorder="1">
      <alignment/>
      <protection/>
    </xf>
    <xf numFmtId="0" fontId="152" fillId="0" borderId="95" xfId="684" applyFont="1" applyBorder="1">
      <alignment/>
      <protection/>
    </xf>
    <xf numFmtId="0" fontId="152" fillId="0" borderId="136" xfId="684" applyFont="1" applyBorder="1" applyAlignment="1">
      <alignment horizontal="center"/>
      <protection/>
    </xf>
    <xf numFmtId="0" fontId="152" fillId="0" borderId="137" xfId="684" applyFont="1" applyBorder="1" applyAlignment="1">
      <alignment horizontal="center"/>
      <protection/>
    </xf>
    <xf numFmtId="0" fontId="152" fillId="0" borderId="138" xfId="684" applyFont="1" applyBorder="1" applyAlignment="1">
      <alignment horizontal="center"/>
      <protection/>
    </xf>
    <xf numFmtId="0" fontId="152" fillId="0" borderId="99" xfId="684" applyFont="1" applyBorder="1" applyAlignment="1">
      <alignment horizontal="center" vertical="center"/>
      <protection/>
    </xf>
    <xf numFmtId="0" fontId="152" fillId="0" borderId="103" xfId="684" applyFont="1" applyBorder="1" applyAlignment="1">
      <alignment horizontal="center" vertical="center"/>
      <protection/>
    </xf>
    <xf numFmtId="0" fontId="152" fillId="0" borderId="94" xfId="684" applyFont="1" applyBorder="1" applyAlignment="1">
      <alignment horizontal="center" vertical="center"/>
      <protection/>
    </xf>
    <xf numFmtId="0" fontId="152" fillId="0" borderId="93" xfId="684" applyFont="1" applyBorder="1" applyAlignment="1">
      <alignment horizontal="center" vertical="center"/>
      <protection/>
    </xf>
    <xf numFmtId="0" fontId="152" fillId="0" borderId="95" xfId="684" applyFont="1" applyBorder="1" applyAlignment="1">
      <alignment horizontal="center" vertical="center"/>
      <protection/>
    </xf>
    <xf numFmtId="3" fontId="152" fillId="0" borderId="0" xfId="684" applyNumberFormat="1" applyFont="1" applyAlignment="1">
      <alignment horizontal="right"/>
      <protection/>
    </xf>
    <xf numFmtId="3" fontId="152" fillId="0" borderId="95" xfId="684" applyNumberFormat="1" applyFont="1" applyBorder="1">
      <alignment/>
      <protection/>
    </xf>
    <xf numFmtId="49" fontId="152" fillId="0" borderId="117" xfId="684" applyNumberFormat="1" applyFont="1" applyBorder="1" applyAlignment="1">
      <alignment horizontal="center" vertical="justify" wrapText="1"/>
      <protection/>
    </xf>
    <xf numFmtId="49" fontId="152" fillId="0" borderId="134" xfId="684" applyNumberFormat="1" applyFont="1" applyBorder="1" applyAlignment="1">
      <alignment horizontal="center" vertical="justify" wrapText="1"/>
      <protection/>
    </xf>
    <xf numFmtId="49" fontId="152" fillId="0" borderId="139" xfId="684" applyNumberFormat="1" applyFont="1" applyBorder="1" applyAlignment="1">
      <alignment horizontal="center" vertical="center"/>
      <protection/>
    </xf>
    <xf numFmtId="49" fontId="152" fillId="0" borderId="55" xfId="684" applyNumberFormat="1" applyFont="1" applyBorder="1" applyAlignment="1">
      <alignment horizontal="center" vertical="center"/>
      <protection/>
    </xf>
    <xf numFmtId="49" fontId="152" fillId="0" borderId="63" xfId="684" applyNumberFormat="1" applyFont="1" applyBorder="1" applyAlignment="1">
      <alignment horizontal="center" vertical="justify" wrapText="1"/>
      <protection/>
    </xf>
    <xf numFmtId="0" fontId="91" fillId="0" borderId="48" xfId="684" applyBorder="1" applyAlignment="1">
      <alignment horizontal="center" vertical="center"/>
      <protection/>
    </xf>
    <xf numFmtId="3" fontId="152" fillId="31" borderId="106" xfId="684" applyNumberFormat="1" applyFont="1" applyFill="1" applyBorder="1" applyAlignment="1">
      <alignment horizontal="right"/>
      <protection/>
    </xf>
  </cellXfs>
  <cellStyles count="821">
    <cellStyle name="Normal" xfId="0"/>
    <cellStyle name="Percent" xfId="15"/>
    <cellStyle name="Currency" xfId="16"/>
    <cellStyle name="Currency [0]" xfId="17"/>
    <cellStyle name="Comma" xfId="18"/>
    <cellStyle name="Comma [0]" xfId="19"/>
    <cellStyle name="Hypertextový odkaz" xfId="20"/>
    <cellStyle name="normální 33" xfId="21"/>
    <cellStyle name="_1.1_Stavební část1" xfId="22"/>
    <cellStyle name="_FORMULAR SV" xfId="23"/>
    <cellStyle name="_Nabídka KV SiPass" xfId="24"/>
    <cellStyle name="_Nabídka KV SiPass 2" xfId="25"/>
    <cellStyle name="_PERSONAL" xfId="26"/>
    <cellStyle name="_PERSONAL_1" xfId="27"/>
    <cellStyle name="_SO 01c_ESO_specifikace" xfId="28"/>
    <cellStyle name="_stav" xfId="29"/>
    <cellStyle name="1" xfId="30"/>
    <cellStyle name="1 10" xfId="31"/>
    <cellStyle name="1 11" xfId="32"/>
    <cellStyle name="1 2" xfId="33"/>
    <cellStyle name="1 2 2" xfId="34"/>
    <cellStyle name="1 2_Xl0000028" xfId="35"/>
    <cellStyle name="1 3" xfId="36"/>
    <cellStyle name="1 3 2" xfId="37"/>
    <cellStyle name="1 3_Xl0000028" xfId="38"/>
    <cellStyle name="1 4" xfId="39"/>
    <cellStyle name="1 5" xfId="40"/>
    <cellStyle name="1 6" xfId="41"/>
    <cellStyle name="1 7" xfId="42"/>
    <cellStyle name="1 8" xfId="43"/>
    <cellStyle name="1 9" xfId="44"/>
    <cellStyle name="1_004_Vykaz_vymer_ZTI" xfId="45"/>
    <cellStyle name="1_4 ZTI" xfId="46"/>
    <cellStyle name="1_4 ZTI_Xl0000028" xfId="47"/>
    <cellStyle name="1_IO 06_5_1_Silnoproud" xfId="48"/>
    <cellStyle name="1_IO 06_5_1_Silnoproud_Xl0000028" xfId="49"/>
    <cellStyle name="1_Xl0000028" xfId="50"/>
    <cellStyle name="1_Xl0000039" xfId="51"/>
    <cellStyle name="1_Xl0000039_20111111_-_VZT_výkaz_výměr" xfId="52"/>
    <cellStyle name="1_Xl0000039_20111111_-_VZT_výkaz_výměr_Xl0000028" xfId="53"/>
    <cellStyle name="1_Xl0000039_3 VZT" xfId="54"/>
    <cellStyle name="1_Xl0000039_3 VZT_Xl0000028" xfId="55"/>
    <cellStyle name="1_Xl0000039_MWC_ESI_VV_23092013_1" xfId="56"/>
    <cellStyle name="20 % – Zvýraznění1 2" xfId="57"/>
    <cellStyle name="20 % – Zvýraznění1 3" xfId="58"/>
    <cellStyle name="20 % – Zvýraznění1 4" xfId="59"/>
    <cellStyle name="20 % – Zvýraznění2 2" xfId="60"/>
    <cellStyle name="20 % – Zvýraznění2 3" xfId="61"/>
    <cellStyle name="20 % – Zvýraznění2 4" xfId="62"/>
    <cellStyle name="20 % – Zvýraznění3 2" xfId="63"/>
    <cellStyle name="20 % – Zvýraznění3 3" xfId="64"/>
    <cellStyle name="20 % – Zvýraznění3 4" xfId="65"/>
    <cellStyle name="20 % – Zvýraznění4 2" xfId="66"/>
    <cellStyle name="20 % – Zvýraznění4 3" xfId="67"/>
    <cellStyle name="20 % – Zvýraznění4 4" xfId="68"/>
    <cellStyle name="20 % – Zvýraznění5 2" xfId="69"/>
    <cellStyle name="20 % – Zvýraznění5 3" xfId="70"/>
    <cellStyle name="20 % – Zvýraznění5 4" xfId="71"/>
    <cellStyle name="20 % – Zvýraznění6 2" xfId="72"/>
    <cellStyle name="20 % – Zvýraznění6 3" xfId="73"/>
    <cellStyle name="20 % – Zvýraznění6 4" xfId="74"/>
    <cellStyle name="20% - Accent1" xfId="75"/>
    <cellStyle name="20% - Accent2" xfId="76"/>
    <cellStyle name="20% - Accent3" xfId="77"/>
    <cellStyle name="20% - Accent4" xfId="78"/>
    <cellStyle name="20% - Accent5" xfId="79"/>
    <cellStyle name="20% - Accent6" xfId="80"/>
    <cellStyle name="40 % – Zvýraznění1 2" xfId="81"/>
    <cellStyle name="40 % – Zvýraznění1 3" xfId="82"/>
    <cellStyle name="40 % – Zvýraznění1 4" xfId="83"/>
    <cellStyle name="40 % – Zvýraznění2 2" xfId="84"/>
    <cellStyle name="40 % – Zvýraznění2 3" xfId="85"/>
    <cellStyle name="40 % – Zvýraznění2 4" xfId="86"/>
    <cellStyle name="40 % – Zvýraznění3 2" xfId="87"/>
    <cellStyle name="40 % – Zvýraznění3 3" xfId="88"/>
    <cellStyle name="40 % – Zvýraznění3 4" xfId="89"/>
    <cellStyle name="40 % – Zvýraznění4 2" xfId="90"/>
    <cellStyle name="40 % – Zvýraznění4 3" xfId="91"/>
    <cellStyle name="40 % – Zvýraznění4 4" xfId="92"/>
    <cellStyle name="40 % – Zvýraznění5 2" xfId="93"/>
    <cellStyle name="40 % – Zvýraznění5 3" xfId="94"/>
    <cellStyle name="40 % – Zvýraznění5 4" xfId="95"/>
    <cellStyle name="40 % – Zvýraznění6 2" xfId="96"/>
    <cellStyle name="40 % – Zvýraznění6 3" xfId="97"/>
    <cellStyle name="40 % – Zvýraznění6 4" xfId="98"/>
    <cellStyle name="40% - Accent1" xfId="99"/>
    <cellStyle name="40% - Accent2" xfId="100"/>
    <cellStyle name="40% - Accent3" xfId="101"/>
    <cellStyle name="40% - Accent4" xfId="102"/>
    <cellStyle name="40% - Accent5" xfId="103"/>
    <cellStyle name="40% - Accent6" xfId="104"/>
    <cellStyle name="5" xfId="105"/>
    <cellStyle name="5 10" xfId="106"/>
    <cellStyle name="5 10 2" xfId="107"/>
    <cellStyle name="5 10 2 2" xfId="108"/>
    <cellStyle name="5 10 3" xfId="109"/>
    <cellStyle name="5 11" xfId="110"/>
    <cellStyle name="5 11 2" xfId="111"/>
    <cellStyle name="5 11 2 2" xfId="112"/>
    <cellStyle name="5 11 3" xfId="113"/>
    <cellStyle name="5 12" xfId="114"/>
    <cellStyle name="5 12 2" xfId="115"/>
    <cellStyle name="5 12 2 2" xfId="116"/>
    <cellStyle name="5 12 3" xfId="117"/>
    <cellStyle name="5 13" xfId="118"/>
    <cellStyle name="5 13 2" xfId="119"/>
    <cellStyle name="5 13 2 2" xfId="120"/>
    <cellStyle name="5 13 3" xfId="121"/>
    <cellStyle name="5 14" xfId="122"/>
    <cellStyle name="5 14 2" xfId="123"/>
    <cellStyle name="5 14 2 2" xfId="124"/>
    <cellStyle name="5 14 3" xfId="125"/>
    <cellStyle name="5 15" xfId="126"/>
    <cellStyle name="5 15 2" xfId="127"/>
    <cellStyle name="5 15 2 2" xfId="128"/>
    <cellStyle name="5 15 3" xfId="129"/>
    <cellStyle name="5 16" xfId="130"/>
    <cellStyle name="5 16 2" xfId="131"/>
    <cellStyle name="5 16 2 2" xfId="132"/>
    <cellStyle name="5 16 3" xfId="133"/>
    <cellStyle name="5 17" xfId="134"/>
    <cellStyle name="5 17 2" xfId="135"/>
    <cellStyle name="5 17 2 2" xfId="136"/>
    <cellStyle name="5 17 3" xfId="137"/>
    <cellStyle name="5 18" xfId="138"/>
    <cellStyle name="5 18 2" xfId="139"/>
    <cellStyle name="5 18 2 2" xfId="140"/>
    <cellStyle name="5 18 3" xfId="141"/>
    <cellStyle name="5 19" xfId="142"/>
    <cellStyle name="5 19 2" xfId="143"/>
    <cellStyle name="5 19 2 2" xfId="144"/>
    <cellStyle name="5 19 3" xfId="145"/>
    <cellStyle name="5 2" xfId="146"/>
    <cellStyle name="5 2 2" xfId="147"/>
    <cellStyle name="5 2 2 2" xfId="148"/>
    <cellStyle name="5 2 3" xfId="149"/>
    <cellStyle name="5 20" xfId="150"/>
    <cellStyle name="5 20 2" xfId="151"/>
    <cellStyle name="5 20 2 2" xfId="152"/>
    <cellStyle name="5 20 3" xfId="153"/>
    <cellStyle name="5 21" xfId="154"/>
    <cellStyle name="5 21 2" xfId="155"/>
    <cellStyle name="5 21 2 2" xfId="156"/>
    <cellStyle name="5 21 3" xfId="157"/>
    <cellStyle name="5 22" xfId="158"/>
    <cellStyle name="5 22 2" xfId="159"/>
    <cellStyle name="5 22 2 2" xfId="160"/>
    <cellStyle name="5 22 3" xfId="161"/>
    <cellStyle name="5 23" xfId="162"/>
    <cellStyle name="5 23 2" xfId="163"/>
    <cellStyle name="5 23 2 2" xfId="164"/>
    <cellStyle name="5 23 3" xfId="165"/>
    <cellStyle name="5 24" xfId="166"/>
    <cellStyle name="5 24 2" xfId="167"/>
    <cellStyle name="5 24 2 2" xfId="168"/>
    <cellStyle name="5 24 3" xfId="169"/>
    <cellStyle name="5 25" xfId="170"/>
    <cellStyle name="5 25 2" xfId="171"/>
    <cellStyle name="5 25 2 2" xfId="172"/>
    <cellStyle name="5 25 3" xfId="173"/>
    <cellStyle name="5 26" xfId="174"/>
    <cellStyle name="5 26 2" xfId="175"/>
    <cellStyle name="5 26 2 2" xfId="176"/>
    <cellStyle name="5 26 3" xfId="177"/>
    <cellStyle name="5 27" xfId="178"/>
    <cellStyle name="5 27 2" xfId="179"/>
    <cellStyle name="5 27 2 2" xfId="180"/>
    <cellStyle name="5 27 3" xfId="181"/>
    <cellStyle name="5 28" xfId="182"/>
    <cellStyle name="5 28 2" xfId="183"/>
    <cellStyle name="5 28 2 2" xfId="184"/>
    <cellStyle name="5 28 3" xfId="185"/>
    <cellStyle name="5 29" xfId="186"/>
    <cellStyle name="5 29 2" xfId="187"/>
    <cellStyle name="5 29 2 2" xfId="188"/>
    <cellStyle name="5 29 3" xfId="189"/>
    <cellStyle name="5 3" xfId="190"/>
    <cellStyle name="5 3 2" xfId="191"/>
    <cellStyle name="5 3 2 2" xfId="192"/>
    <cellStyle name="5 3 3" xfId="193"/>
    <cellStyle name="5 30" xfId="194"/>
    <cellStyle name="5 30 2" xfId="195"/>
    <cellStyle name="5 30 2 2" xfId="196"/>
    <cellStyle name="5 30 3" xfId="197"/>
    <cellStyle name="5 31" xfId="198"/>
    <cellStyle name="5 31 2" xfId="199"/>
    <cellStyle name="5 31 2 2" xfId="200"/>
    <cellStyle name="5 31 3" xfId="201"/>
    <cellStyle name="5 32" xfId="202"/>
    <cellStyle name="5 32 2" xfId="203"/>
    <cellStyle name="5 32 2 2" xfId="204"/>
    <cellStyle name="5 32 3" xfId="205"/>
    <cellStyle name="5 33" xfId="206"/>
    <cellStyle name="5 33 2" xfId="207"/>
    <cellStyle name="5 33 2 2" xfId="208"/>
    <cellStyle name="5 33 3" xfId="209"/>
    <cellStyle name="5 34" xfId="210"/>
    <cellStyle name="5 34 2" xfId="211"/>
    <cellStyle name="5 34 2 2" xfId="212"/>
    <cellStyle name="5 34 3" xfId="213"/>
    <cellStyle name="5 35" xfId="214"/>
    <cellStyle name="5 35 2" xfId="215"/>
    <cellStyle name="5 35 2 2" xfId="216"/>
    <cellStyle name="5 35 3" xfId="217"/>
    <cellStyle name="5 36" xfId="218"/>
    <cellStyle name="5 36 2" xfId="219"/>
    <cellStyle name="5 36 2 2" xfId="220"/>
    <cellStyle name="5 36 3" xfId="221"/>
    <cellStyle name="5 37" xfId="222"/>
    <cellStyle name="5 37 2" xfId="223"/>
    <cellStyle name="5 37 2 2" xfId="224"/>
    <cellStyle name="5 37 3" xfId="225"/>
    <cellStyle name="5 38" xfId="226"/>
    <cellStyle name="5 38 2" xfId="227"/>
    <cellStyle name="5 38 2 2" xfId="228"/>
    <cellStyle name="5 38 3" xfId="229"/>
    <cellStyle name="5 39" xfId="230"/>
    <cellStyle name="5 39 2" xfId="231"/>
    <cellStyle name="5 39 2 2" xfId="232"/>
    <cellStyle name="5 39 3" xfId="233"/>
    <cellStyle name="5 4" xfId="234"/>
    <cellStyle name="5 4 2" xfId="235"/>
    <cellStyle name="5 4 2 2" xfId="236"/>
    <cellStyle name="5 4 3" xfId="237"/>
    <cellStyle name="5 40" xfId="238"/>
    <cellStyle name="5 40 2" xfId="239"/>
    <cellStyle name="5 41" xfId="240"/>
    <cellStyle name="5 41 2" xfId="241"/>
    <cellStyle name="5 42" xfId="242"/>
    <cellStyle name="5 5" xfId="243"/>
    <cellStyle name="5 5 2" xfId="244"/>
    <cellStyle name="5 5 2 2" xfId="245"/>
    <cellStyle name="5 5 3" xfId="246"/>
    <cellStyle name="5 6" xfId="247"/>
    <cellStyle name="5 6 2" xfId="248"/>
    <cellStyle name="5 6 2 2" xfId="249"/>
    <cellStyle name="5 6 3" xfId="250"/>
    <cellStyle name="5 7" xfId="251"/>
    <cellStyle name="5 7 2" xfId="252"/>
    <cellStyle name="5 7 2 2" xfId="253"/>
    <cellStyle name="5 7 3" xfId="254"/>
    <cellStyle name="5 8" xfId="255"/>
    <cellStyle name="5 8 2" xfId="256"/>
    <cellStyle name="5 8 2 2" xfId="257"/>
    <cellStyle name="5 8 3" xfId="258"/>
    <cellStyle name="5 9" xfId="259"/>
    <cellStyle name="5 9 2" xfId="260"/>
    <cellStyle name="5 9 2 2" xfId="261"/>
    <cellStyle name="5 9 3" xfId="262"/>
    <cellStyle name="60 % – Zvýraznění1 2" xfId="263"/>
    <cellStyle name="60 % – Zvýraznění1 3" xfId="264"/>
    <cellStyle name="60 % – Zvýraznění1 4" xfId="265"/>
    <cellStyle name="60 % – Zvýraznění2 2" xfId="266"/>
    <cellStyle name="60 % – Zvýraznění2 3" xfId="267"/>
    <cellStyle name="60 % – Zvýraznění2 4" xfId="268"/>
    <cellStyle name="60 % – Zvýraznění3 2" xfId="269"/>
    <cellStyle name="60 % – Zvýraznění3 3" xfId="270"/>
    <cellStyle name="60 % – Zvýraznění3 4" xfId="271"/>
    <cellStyle name="60 % – Zvýraznění4 2" xfId="272"/>
    <cellStyle name="60 % – Zvýraznění4 3" xfId="273"/>
    <cellStyle name="60 % – Zvýraznění4 4" xfId="274"/>
    <cellStyle name="60 % – Zvýraznění5 2" xfId="275"/>
    <cellStyle name="60 % – Zvýraznění5 3" xfId="276"/>
    <cellStyle name="60 % – Zvýraznění5 4" xfId="277"/>
    <cellStyle name="60 % – Zvýraznění6 2" xfId="278"/>
    <cellStyle name="60 % – Zvýraznění6 3" xfId="279"/>
    <cellStyle name="60 % – Zvýraznění6 4" xfId="280"/>
    <cellStyle name="60% - Accent1" xfId="281"/>
    <cellStyle name="60% - Accent2" xfId="282"/>
    <cellStyle name="60% - Accent3" xfId="283"/>
    <cellStyle name="60% - Accent4" xfId="284"/>
    <cellStyle name="60% - Accent5" xfId="285"/>
    <cellStyle name="60% - Accent6" xfId="286"/>
    <cellStyle name="Accent1" xfId="287"/>
    <cellStyle name="Accent2" xfId="288"/>
    <cellStyle name="Accent3" xfId="289"/>
    <cellStyle name="Accent4" xfId="290"/>
    <cellStyle name="Accent5" xfId="291"/>
    <cellStyle name="Accent6" xfId="292"/>
    <cellStyle name="Bad" xfId="293"/>
    <cellStyle name="bezčárky_" xfId="294"/>
    <cellStyle name="Calculation" xfId="295"/>
    <cellStyle name="Celkem 2" xfId="296"/>
    <cellStyle name="Celkem 3" xfId="297"/>
    <cellStyle name="Celkem 4" xfId="298"/>
    <cellStyle name="cf1" xfId="299"/>
    <cellStyle name="cf2" xfId="300"/>
    <cellStyle name="ConditionalStyle_1" xfId="301"/>
    <cellStyle name="čárky 2" xfId="302"/>
    <cellStyle name="čárky 2 10" xfId="303"/>
    <cellStyle name="čárky 2 10 2" xfId="304"/>
    <cellStyle name="čárky 2 10 2 2" xfId="305"/>
    <cellStyle name="čárky 2 10 3" xfId="306"/>
    <cellStyle name="čárky 2 11" xfId="307"/>
    <cellStyle name="čárky 2 11 2" xfId="308"/>
    <cellStyle name="čárky 2 11 2 2" xfId="309"/>
    <cellStyle name="čárky 2 11 3" xfId="310"/>
    <cellStyle name="čárky 2 12" xfId="311"/>
    <cellStyle name="čárky 2 12 2" xfId="312"/>
    <cellStyle name="čárky 2 12 2 2" xfId="313"/>
    <cellStyle name="čárky 2 12 3" xfId="314"/>
    <cellStyle name="čárky 2 13" xfId="315"/>
    <cellStyle name="čárky 2 13 2" xfId="316"/>
    <cellStyle name="čárky 2 13 2 2" xfId="317"/>
    <cellStyle name="čárky 2 13 3" xfId="318"/>
    <cellStyle name="čárky 2 14" xfId="319"/>
    <cellStyle name="čárky 2 14 2" xfId="320"/>
    <cellStyle name="čárky 2 14 2 2" xfId="321"/>
    <cellStyle name="čárky 2 14 3" xfId="322"/>
    <cellStyle name="čárky 2 15" xfId="323"/>
    <cellStyle name="čárky 2 15 2" xfId="324"/>
    <cellStyle name="čárky 2 15 2 2" xfId="325"/>
    <cellStyle name="čárky 2 15 3" xfId="326"/>
    <cellStyle name="čárky 2 16" xfId="327"/>
    <cellStyle name="čárky 2 16 2" xfId="328"/>
    <cellStyle name="čárky 2 16 2 2" xfId="329"/>
    <cellStyle name="čárky 2 16 3" xfId="330"/>
    <cellStyle name="čárky 2 17" xfId="331"/>
    <cellStyle name="čárky 2 17 2" xfId="332"/>
    <cellStyle name="čárky 2 17 2 2" xfId="333"/>
    <cellStyle name="čárky 2 17 3" xfId="334"/>
    <cellStyle name="čárky 2 18" xfId="335"/>
    <cellStyle name="čárky 2 18 2" xfId="336"/>
    <cellStyle name="čárky 2 18 2 2" xfId="337"/>
    <cellStyle name="čárky 2 18 3" xfId="338"/>
    <cellStyle name="čárky 2 19" xfId="339"/>
    <cellStyle name="čárky 2 19 2" xfId="340"/>
    <cellStyle name="čárky 2 19 2 2" xfId="341"/>
    <cellStyle name="čárky 2 19 3" xfId="342"/>
    <cellStyle name="čárky 2 2" xfId="343"/>
    <cellStyle name="čárky 2 2 2" xfId="344"/>
    <cellStyle name="čárky 2 2 2 2" xfId="345"/>
    <cellStyle name="čárky 2 2 3" xfId="346"/>
    <cellStyle name="čárky 2 2 3 2" xfId="347"/>
    <cellStyle name="čárky 2 2 4" xfId="348"/>
    <cellStyle name="čárky 2 20" xfId="349"/>
    <cellStyle name="čárky 2 20 2" xfId="350"/>
    <cellStyle name="čárky 2 20 2 2" xfId="351"/>
    <cellStyle name="čárky 2 20 3" xfId="352"/>
    <cellStyle name="čárky 2 21" xfId="353"/>
    <cellStyle name="čárky 2 21 2" xfId="354"/>
    <cellStyle name="čárky 2 21 2 2" xfId="355"/>
    <cellStyle name="čárky 2 21 3" xfId="356"/>
    <cellStyle name="čárky 2 22" xfId="357"/>
    <cellStyle name="čárky 2 22 2" xfId="358"/>
    <cellStyle name="čárky 2 22 2 2" xfId="359"/>
    <cellStyle name="čárky 2 22 3" xfId="360"/>
    <cellStyle name="čárky 2 23" xfId="361"/>
    <cellStyle name="čárky 2 23 2" xfId="362"/>
    <cellStyle name="čárky 2 23 2 2" xfId="363"/>
    <cellStyle name="čárky 2 23 3" xfId="364"/>
    <cellStyle name="čárky 2 24" xfId="365"/>
    <cellStyle name="čárky 2 24 2" xfId="366"/>
    <cellStyle name="čárky 2 24 2 2" xfId="367"/>
    <cellStyle name="čárky 2 24 3" xfId="368"/>
    <cellStyle name="čárky 2 25" xfId="369"/>
    <cellStyle name="čárky 2 25 2" xfId="370"/>
    <cellStyle name="čárky 2 25 2 2" xfId="371"/>
    <cellStyle name="čárky 2 25 3" xfId="372"/>
    <cellStyle name="čárky 2 26" xfId="373"/>
    <cellStyle name="čárky 2 26 2" xfId="374"/>
    <cellStyle name="čárky 2 26 2 2" xfId="375"/>
    <cellStyle name="čárky 2 26 3" xfId="376"/>
    <cellStyle name="čárky 2 27" xfId="377"/>
    <cellStyle name="čárky 2 27 2" xfId="378"/>
    <cellStyle name="čárky 2 27 2 2" xfId="379"/>
    <cellStyle name="čárky 2 27 3" xfId="380"/>
    <cellStyle name="čárky 2 28" xfId="381"/>
    <cellStyle name="čárky 2 28 2" xfId="382"/>
    <cellStyle name="čárky 2 28 2 2" xfId="383"/>
    <cellStyle name="čárky 2 28 3" xfId="384"/>
    <cellStyle name="čárky 2 29" xfId="385"/>
    <cellStyle name="čárky 2 29 2" xfId="386"/>
    <cellStyle name="čárky 2 29 2 2" xfId="387"/>
    <cellStyle name="čárky 2 29 3" xfId="388"/>
    <cellStyle name="čárky 2 3" xfId="389"/>
    <cellStyle name="čárky 2 3 2" xfId="390"/>
    <cellStyle name="čárky 2 3 2 2" xfId="391"/>
    <cellStyle name="čárky 2 3 3" xfId="392"/>
    <cellStyle name="čárky 2 30" xfId="393"/>
    <cellStyle name="čárky 2 30 2" xfId="394"/>
    <cellStyle name="čárky 2 30 2 2" xfId="395"/>
    <cellStyle name="čárky 2 30 3" xfId="396"/>
    <cellStyle name="čárky 2 31" xfId="397"/>
    <cellStyle name="čárky 2 31 2" xfId="398"/>
    <cellStyle name="čárky 2 31 2 2" xfId="399"/>
    <cellStyle name="čárky 2 31 3" xfId="400"/>
    <cellStyle name="čárky 2 32" xfId="401"/>
    <cellStyle name="čárky 2 32 2" xfId="402"/>
    <cellStyle name="čárky 2 32 2 2" xfId="403"/>
    <cellStyle name="čárky 2 32 3" xfId="404"/>
    <cellStyle name="čárky 2 33" xfId="405"/>
    <cellStyle name="čárky 2 33 2" xfId="406"/>
    <cellStyle name="čárky 2 33 2 2" xfId="407"/>
    <cellStyle name="čárky 2 33 3" xfId="408"/>
    <cellStyle name="čárky 2 34" xfId="409"/>
    <cellStyle name="čárky 2 34 2" xfId="410"/>
    <cellStyle name="čárky 2 34 2 2" xfId="411"/>
    <cellStyle name="čárky 2 34 3" xfId="412"/>
    <cellStyle name="čárky 2 35" xfId="413"/>
    <cellStyle name="čárky 2 35 2" xfId="414"/>
    <cellStyle name="čárky 2 35 2 2" xfId="415"/>
    <cellStyle name="čárky 2 35 3" xfId="416"/>
    <cellStyle name="čárky 2 36" xfId="417"/>
    <cellStyle name="čárky 2 36 2" xfId="418"/>
    <cellStyle name="čárky 2 36 2 2" xfId="419"/>
    <cellStyle name="čárky 2 36 3" xfId="420"/>
    <cellStyle name="čárky 2 37" xfId="421"/>
    <cellStyle name="čárky 2 37 2" xfId="422"/>
    <cellStyle name="čárky 2 37 2 2" xfId="423"/>
    <cellStyle name="čárky 2 37 3" xfId="424"/>
    <cellStyle name="čárky 2 38" xfId="425"/>
    <cellStyle name="čárky 2 38 2" xfId="426"/>
    <cellStyle name="čárky 2 38 2 2" xfId="427"/>
    <cellStyle name="čárky 2 38 3" xfId="428"/>
    <cellStyle name="čárky 2 39" xfId="429"/>
    <cellStyle name="čárky 2 39 2" xfId="430"/>
    <cellStyle name="čárky 2 39 2 2" xfId="431"/>
    <cellStyle name="čárky 2 39 3" xfId="432"/>
    <cellStyle name="čárky 2 4" xfId="433"/>
    <cellStyle name="čárky 2 4 2" xfId="434"/>
    <cellStyle name="čárky 2 4 2 2" xfId="435"/>
    <cellStyle name="čárky 2 4 3" xfId="436"/>
    <cellStyle name="čárky 2 40" xfId="437"/>
    <cellStyle name="čárky 2 40 2" xfId="438"/>
    <cellStyle name="čárky 2 40 2 2" xfId="439"/>
    <cellStyle name="čárky 2 40 3" xfId="440"/>
    <cellStyle name="čárky 2 41" xfId="441"/>
    <cellStyle name="čárky 2 41 2" xfId="442"/>
    <cellStyle name="čárky 2 41 2 2" xfId="443"/>
    <cellStyle name="čárky 2 41 3" xfId="444"/>
    <cellStyle name="čárky 2 42" xfId="445"/>
    <cellStyle name="čárky 2 42 2" xfId="446"/>
    <cellStyle name="čárky 2 42 2 2" xfId="447"/>
    <cellStyle name="čárky 2 42 3" xfId="448"/>
    <cellStyle name="čárky 2 43" xfId="449"/>
    <cellStyle name="čárky 2 43 2" xfId="450"/>
    <cellStyle name="čárky 2 44" xfId="451"/>
    <cellStyle name="čárky 2 44 2" xfId="452"/>
    <cellStyle name="čárky 2 45" xfId="453"/>
    <cellStyle name="čárky 2 5" xfId="454"/>
    <cellStyle name="čárky 2 5 2" xfId="455"/>
    <cellStyle name="čárky 2 5 2 2" xfId="456"/>
    <cellStyle name="čárky 2 5 3" xfId="457"/>
    <cellStyle name="čárky 2 6" xfId="458"/>
    <cellStyle name="čárky 2 6 2" xfId="459"/>
    <cellStyle name="čárky 2 6 2 2" xfId="460"/>
    <cellStyle name="čárky 2 6 3" xfId="461"/>
    <cellStyle name="čárky 2 7" xfId="462"/>
    <cellStyle name="čárky 2 7 2" xfId="463"/>
    <cellStyle name="čárky 2 7 2 2" xfId="464"/>
    <cellStyle name="čárky 2 7 3" xfId="465"/>
    <cellStyle name="čárky 2 8" xfId="466"/>
    <cellStyle name="čárky 2 8 2" xfId="467"/>
    <cellStyle name="čárky 2 8 2 2" xfId="468"/>
    <cellStyle name="čárky 2 8 3" xfId="469"/>
    <cellStyle name="čárky 2 9" xfId="470"/>
    <cellStyle name="čárky 2 9 2" xfId="471"/>
    <cellStyle name="čárky 2 9 2 2" xfId="472"/>
    <cellStyle name="čárky 2 9 3" xfId="473"/>
    <cellStyle name="číslo.00_" xfId="474"/>
    <cellStyle name="Dziesiętny [0]_laroux" xfId="475"/>
    <cellStyle name="Dziesiętny_laroux" xfId="476"/>
    <cellStyle name="Excel Built-in 20% - Accent1" xfId="477"/>
    <cellStyle name="Excel Built-in 20% - Accent2" xfId="478"/>
    <cellStyle name="Excel Built-in 20% - Accent3" xfId="479"/>
    <cellStyle name="Excel Built-in 20% - Accent4" xfId="480"/>
    <cellStyle name="Excel Built-in 20% - Accent5" xfId="481"/>
    <cellStyle name="Excel Built-in 20% - Accent6" xfId="482"/>
    <cellStyle name="Excel Built-in 40% - Accent1" xfId="483"/>
    <cellStyle name="Excel Built-in 40% - Accent2" xfId="484"/>
    <cellStyle name="Excel Built-in 40% - Accent3" xfId="485"/>
    <cellStyle name="Excel Built-in 40% - Accent4" xfId="486"/>
    <cellStyle name="Excel Built-in 40% - Accent5" xfId="487"/>
    <cellStyle name="Excel Built-in 40% - Accent6" xfId="488"/>
    <cellStyle name="Excel Built-in 60% - Accent1" xfId="489"/>
    <cellStyle name="Excel Built-in 60% - Accent2" xfId="490"/>
    <cellStyle name="Excel Built-in 60% - Accent3" xfId="491"/>
    <cellStyle name="Excel Built-in 60% - Accent4" xfId="492"/>
    <cellStyle name="Excel Built-in 60% - Accent5" xfId="493"/>
    <cellStyle name="Excel Built-in 60% - Accent6" xfId="494"/>
    <cellStyle name="Excel Built-in Accent1" xfId="495"/>
    <cellStyle name="Excel Built-in Accent2" xfId="496"/>
    <cellStyle name="Excel Built-in Accent3" xfId="497"/>
    <cellStyle name="Excel Built-in Accent4" xfId="498"/>
    <cellStyle name="Excel Built-in Accent5" xfId="499"/>
    <cellStyle name="Excel Built-in Accent6" xfId="500"/>
    <cellStyle name="Excel Built-in Bad" xfId="501"/>
    <cellStyle name="Excel Built-in Calculation" xfId="502"/>
    <cellStyle name="Excel Built-in Explanatory Text" xfId="503"/>
    <cellStyle name="Excel Built-in Good" xfId="504"/>
    <cellStyle name="Excel Built-in Heading 1" xfId="505"/>
    <cellStyle name="Excel Built-in Heading 2" xfId="506"/>
    <cellStyle name="Excel Built-in Heading 3" xfId="507"/>
    <cellStyle name="Excel Built-in Heading 4" xfId="508"/>
    <cellStyle name="Excel Built-in Check Cell" xfId="509"/>
    <cellStyle name="Excel Built-in Input" xfId="510"/>
    <cellStyle name="Excel Built-in Linked Cell" xfId="511"/>
    <cellStyle name="Excel Built-in Neutral" xfId="512"/>
    <cellStyle name="Excel Built-in Note" xfId="513"/>
    <cellStyle name="Excel Built-in Output" xfId="514"/>
    <cellStyle name="Excel Built-in Title" xfId="515"/>
    <cellStyle name="Excel Built-in Total" xfId="516"/>
    <cellStyle name="Excel Built-in Warning Text" xfId="517"/>
    <cellStyle name="Explanatory Text" xfId="518"/>
    <cellStyle name="Good" xfId="519"/>
    <cellStyle name="Heading" xfId="520"/>
    <cellStyle name="Heading 1" xfId="521"/>
    <cellStyle name="Heading 2" xfId="522"/>
    <cellStyle name="Heading 3" xfId="523"/>
    <cellStyle name="Heading 4" xfId="524"/>
    <cellStyle name="Heading1" xfId="525"/>
    <cellStyle name="Hypertextový odkaz 2" xfId="526"/>
    <cellStyle name="Hypertextový odkaz 2 2" xfId="527"/>
    <cellStyle name="Hypertextový odkaz 2 3" xfId="528"/>
    <cellStyle name="Check Cell" xfId="529"/>
    <cellStyle name="Chybně 2" xfId="530"/>
    <cellStyle name="Chybně 3" xfId="531"/>
    <cellStyle name="Chybně 4" xfId="532"/>
    <cellStyle name="Input" xfId="533"/>
    <cellStyle name="Kontrolní buňka 2" xfId="534"/>
    <cellStyle name="Kontrolní buňka 3" xfId="535"/>
    <cellStyle name="Kontrolní buňka 4" xfId="536"/>
    <cellStyle name="lehký dolní okraj" xfId="537"/>
    <cellStyle name="Linked Cell" xfId="538"/>
    <cellStyle name="měny 10" xfId="539"/>
    <cellStyle name="měny 11" xfId="540"/>
    <cellStyle name="měny 12" xfId="541"/>
    <cellStyle name="měny 13" xfId="542"/>
    <cellStyle name="měny 2" xfId="543"/>
    <cellStyle name="měny 2 2" xfId="544"/>
    <cellStyle name="měny 2 2 2" xfId="545"/>
    <cellStyle name="měny 2 3" xfId="546"/>
    <cellStyle name="měny 3" xfId="547"/>
    <cellStyle name="měny 4" xfId="548"/>
    <cellStyle name="měny 5" xfId="549"/>
    <cellStyle name="měny 6" xfId="550"/>
    <cellStyle name="měny 7" xfId="551"/>
    <cellStyle name="měny 8" xfId="552"/>
    <cellStyle name="měny 9" xfId="553"/>
    <cellStyle name="nadpis" xfId="554"/>
    <cellStyle name="Nadpis 1 2" xfId="555"/>
    <cellStyle name="Nadpis 1 3" xfId="556"/>
    <cellStyle name="Nadpis 1 4" xfId="557"/>
    <cellStyle name="Nadpis 2 2" xfId="558"/>
    <cellStyle name="Nadpis 2 3" xfId="559"/>
    <cellStyle name="Nadpis 2 4" xfId="560"/>
    <cellStyle name="Nadpis 3 2" xfId="561"/>
    <cellStyle name="Nadpis 3 3" xfId="562"/>
    <cellStyle name="Nadpis 3 4" xfId="563"/>
    <cellStyle name="Nadpis 4 2" xfId="564"/>
    <cellStyle name="Nadpis 4 3" xfId="565"/>
    <cellStyle name="Nadpis 4 4" xfId="566"/>
    <cellStyle name="nadpis-12" xfId="567"/>
    <cellStyle name="nadpis-podtr." xfId="568"/>
    <cellStyle name="nadpis-podtr. 2" xfId="569"/>
    <cellStyle name="nadpis-podtr. 3" xfId="570"/>
    <cellStyle name="nadpis-podtr-12" xfId="571"/>
    <cellStyle name="nadpis-podtr-šik" xfId="572"/>
    <cellStyle name="Název 2" xfId="573"/>
    <cellStyle name="Název 3" xfId="574"/>
    <cellStyle name="Název 4" xfId="575"/>
    <cellStyle name="Neutral" xfId="576"/>
    <cellStyle name="Neutrální 2" xfId="577"/>
    <cellStyle name="Neutrální 3" xfId="578"/>
    <cellStyle name="Neutrální 4" xfId="579"/>
    <cellStyle name="Normal_Power Voltage Bill 08.06" xfId="580"/>
    <cellStyle name="normální 10" xfId="581"/>
    <cellStyle name="Normální 10 10" xfId="582"/>
    <cellStyle name="normální 10 2" xfId="583"/>
    <cellStyle name="normální 10 3" xfId="584"/>
    <cellStyle name="normální 10 4" xfId="585"/>
    <cellStyle name="normální 10 5" xfId="586"/>
    <cellStyle name="normální 10 6" xfId="587"/>
    <cellStyle name="normální 10 7" xfId="588"/>
    <cellStyle name="Normální 10 8" xfId="589"/>
    <cellStyle name="Normální 10 9" xfId="590"/>
    <cellStyle name="normální 11" xfId="591"/>
    <cellStyle name="normální 11 2" xfId="592"/>
    <cellStyle name="normální 11 3" xfId="593"/>
    <cellStyle name="normální 11 4" xfId="594"/>
    <cellStyle name="normální 11 5" xfId="595"/>
    <cellStyle name="normální 11 6" xfId="596"/>
    <cellStyle name="normální 11 7" xfId="597"/>
    <cellStyle name="normální 12" xfId="598"/>
    <cellStyle name="normální 12 2" xfId="599"/>
    <cellStyle name="normální 12 3" xfId="600"/>
    <cellStyle name="normální 12 4" xfId="601"/>
    <cellStyle name="normální 12 5" xfId="602"/>
    <cellStyle name="normální 12 6" xfId="603"/>
    <cellStyle name="normální 12 7" xfId="604"/>
    <cellStyle name="normální 12 8" xfId="605"/>
    <cellStyle name="normální 13" xfId="606"/>
    <cellStyle name="normální 13 2" xfId="607"/>
    <cellStyle name="normální 13 3" xfId="608"/>
    <cellStyle name="normální 13 4" xfId="609"/>
    <cellStyle name="normální 13 5" xfId="610"/>
    <cellStyle name="normální 13 6" xfId="611"/>
    <cellStyle name="normální 13 7" xfId="612"/>
    <cellStyle name="normální 14" xfId="613"/>
    <cellStyle name="normální 14 2" xfId="614"/>
    <cellStyle name="normální 14 3" xfId="615"/>
    <cellStyle name="normální 14 4" xfId="616"/>
    <cellStyle name="normální 14 5" xfId="617"/>
    <cellStyle name="normální 14 6" xfId="618"/>
    <cellStyle name="normální 14 7" xfId="619"/>
    <cellStyle name="normální 15" xfId="620"/>
    <cellStyle name="normální 16" xfId="621"/>
    <cellStyle name="normální 16 2" xfId="622"/>
    <cellStyle name="normální 17" xfId="623"/>
    <cellStyle name="normální 17 2" xfId="624"/>
    <cellStyle name="normální 18" xfId="625"/>
    <cellStyle name="normální 18 2" xfId="626"/>
    <cellStyle name="normální 19" xfId="627"/>
    <cellStyle name="normální 2" xfId="628"/>
    <cellStyle name="Normální 2 10" xfId="629"/>
    <cellStyle name="normální 2 2" xfId="630"/>
    <cellStyle name="normální 2 2 2" xfId="631"/>
    <cellStyle name="normální 2 2 2 2" xfId="632"/>
    <cellStyle name="normální 2 2 2 3" xfId="633"/>
    <cellStyle name="normální 2 2 2 3 2" xfId="634"/>
    <cellStyle name="normální 2 2 2 4" xfId="635"/>
    <cellStyle name="normální 2 2 3" xfId="636"/>
    <cellStyle name="normální 2 2 3 2" xfId="637"/>
    <cellStyle name="normální 2 2 3 3" xfId="638"/>
    <cellStyle name="normální 2 2 3 3 2" xfId="639"/>
    <cellStyle name="normální 2 2 3 4" xfId="640"/>
    <cellStyle name="normální 2 2 4" xfId="641"/>
    <cellStyle name="normální 2 2 4 2" xfId="642"/>
    <cellStyle name="normální 2 2 4 3" xfId="643"/>
    <cellStyle name="normální 2 2 4 3 2" xfId="644"/>
    <cellStyle name="normální 2 2 4 4" xfId="645"/>
    <cellStyle name="normální 2 2 5" xfId="646"/>
    <cellStyle name="normální 2 2 5 2" xfId="647"/>
    <cellStyle name="normální 2 2 5 3" xfId="648"/>
    <cellStyle name="normální 2 2 5 3 2" xfId="649"/>
    <cellStyle name="normální 2 2 5 4" xfId="650"/>
    <cellStyle name="normální 2 2 6" xfId="651"/>
    <cellStyle name="normální 2 2 7" xfId="652"/>
    <cellStyle name="normální 2 3" xfId="653"/>
    <cellStyle name="normální 2 4" xfId="654"/>
    <cellStyle name="normální 2 5" xfId="655"/>
    <cellStyle name="normální 2 6" xfId="656"/>
    <cellStyle name="Normální 2 7" xfId="657"/>
    <cellStyle name="Normální 2 8" xfId="658"/>
    <cellStyle name="Normální 2 9" xfId="659"/>
    <cellStyle name="normální 2_004_Vykaz_vymer_ZTI" xfId="660"/>
    <cellStyle name="normální 20" xfId="661"/>
    <cellStyle name="normální 21" xfId="662"/>
    <cellStyle name="normální 22" xfId="663"/>
    <cellStyle name="normální 23" xfId="664"/>
    <cellStyle name="normální 23 2" xfId="665"/>
    <cellStyle name="normální 24" xfId="666"/>
    <cellStyle name="normální 25" xfId="667"/>
    <cellStyle name="normální 26" xfId="668"/>
    <cellStyle name="normální 27" xfId="669"/>
    <cellStyle name="Normální 28" xfId="670"/>
    <cellStyle name="Normální 29" xfId="671"/>
    <cellStyle name="normální 3" xfId="672"/>
    <cellStyle name="normální 3 2" xfId="673"/>
    <cellStyle name="normální 3 2 2" xfId="674"/>
    <cellStyle name="normální 3 3" xfId="675"/>
    <cellStyle name="normální 3 4" xfId="676"/>
    <cellStyle name="normální 3 5" xfId="677"/>
    <cellStyle name="normální 3 6" xfId="678"/>
    <cellStyle name="normální 3 7" xfId="679"/>
    <cellStyle name="normální 3_01-DSP-10.20.30-001-MAR-vv" xfId="680"/>
    <cellStyle name="Normální 30" xfId="681"/>
    <cellStyle name="Normální 31" xfId="682"/>
    <cellStyle name="normální 32" xfId="683"/>
    <cellStyle name="normální 34" xfId="684"/>
    <cellStyle name="normální 35" xfId="685"/>
    <cellStyle name="normální 36" xfId="686"/>
    <cellStyle name="normální 4" xfId="687"/>
    <cellStyle name="normální 4 2" xfId="688"/>
    <cellStyle name="normální 4 3" xfId="689"/>
    <cellStyle name="normální 4 4" xfId="690"/>
    <cellStyle name="normální 4 5" xfId="691"/>
    <cellStyle name="normální 4 6" xfId="692"/>
    <cellStyle name="normální 4 7" xfId="693"/>
    <cellStyle name="normální 5" xfId="694"/>
    <cellStyle name="normální 5 2" xfId="695"/>
    <cellStyle name="normální 5 3" xfId="696"/>
    <cellStyle name="normální 5 4" xfId="697"/>
    <cellStyle name="normální 5 5" xfId="698"/>
    <cellStyle name="normální 5 6" xfId="699"/>
    <cellStyle name="normální 5 7" xfId="700"/>
    <cellStyle name="normální 6" xfId="701"/>
    <cellStyle name="normální 6 2" xfId="702"/>
    <cellStyle name="normální 6 3" xfId="703"/>
    <cellStyle name="normální 6 4" xfId="704"/>
    <cellStyle name="normální 6 5" xfId="705"/>
    <cellStyle name="normální 6 6" xfId="706"/>
    <cellStyle name="normální 6 7" xfId="707"/>
    <cellStyle name="normální 6 8" xfId="708"/>
    <cellStyle name="normální 6 8 2" xfId="709"/>
    <cellStyle name="normální 7" xfId="710"/>
    <cellStyle name="normální 7 2" xfId="711"/>
    <cellStyle name="normální 7 3" xfId="712"/>
    <cellStyle name="normální 7 4" xfId="713"/>
    <cellStyle name="normální 7 5" xfId="714"/>
    <cellStyle name="normální 7 6" xfId="715"/>
    <cellStyle name="normální 7 7" xfId="716"/>
    <cellStyle name="normální 8" xfId="717"/>
    <cellStyle name="normální 8 2" xfId="718"/>
    <cellStyle name="normální 8 3" xfId="719"/>
    <cellStyle name="normální 8 4" xfId="720"/>
    <cellStyle name="normální 8 5" xfId="721"/>
    <cellStyle name="normální 8 6" xfId="722"/>
    <cellStyle name="normální 8 7" xfId="723"/>
    <cellStyle name="normální 9" xfId="724"/>
    <cellStyle name="normální 9 2" xfId="725"/>
    <cellStyle name="normální 9 3" xfId="726"/>
    <cellStyle name="normální 9 4" xfId="727"/>
    <cellStyle name="normální 9 5" xfId="728"/>
    <cellStyle name="normální 9 6" xfId="729"/>
    <cellStyle name="normální 9 7" xfId="730"/>
    <cellStyle name="normální_slaboproud 2" xfId="731"/>
    <cellStyle name="normální_slaboproud 3" xfId="732"/>
    <cellStyle name="normální_slaboproud 4" xfId="733"/>
    <cellStyle name="Normalny_laroux" xfId="734"/>
    <cellStyle name="Note" xfId="735"/>
    <cellStyle name="Output" xfId="736"/>
    <cellStyle name="Poznámka 2" xfId="737"/>
    <cellStyle name="Poznámka 2 2" xfId="738"/>
    <cellStyle name="Poznámka 2 2 2" xfId="739"/>
    <cellStyle name="Poznámka 2 2_Xl0000028" xfId="740"/>
    <cellStyle name="Poznámka 2 3" xfId="741"/>
    <cellStyle name="Poznámka 2_Xl0000028" xfId="742"/>
    <cellStyle name="Poznámka 3" xfId="743"/>
    <cellStyle name="Poznámka 3 2" xfId="744"/>
    <cellStyle name="Poznámka 3 2 2" xfId="745"/>
    <cellStyle name="Poznámka 3 2_Xl0000028" xfId="746"/>
    <cellStyle name="Poznámka 3 3" xfId="747"/>
    <cellStyle name="Poznámka 3_Xl0000028" xfId="748"/>
    <cellStyle name="Poznámka 4" xfId="749"/>
    <cellStyle name="Poznámka 4 2" xfId="750"/>
    <cellStyle name="Poznámka 4 2 2" xfId="751"/>
    <cellStyle name="Poznámka 4 2_Xl0000028" xfId="752"/>
    <cellStyle name="Poznámka 4 3" xfId="753"/>
    <cellStyle name="Poznámka 4_Xl0000028" xfId="754"/>
    <cellStyle name="Propojená buňka 2" xfId="755"/>
    <cellStyle name="Propojená buňka 3" xfId="756"/>
    <cellStyle name="Propojená buňka 4" xfId="757"/>
    <cellStyle name="R_text" xfId="758"/>
    <cellStyle name="R_text_Xl0000028" xfId="759"/>
    <cellStyle name="Result" xfId="760"/>
    <cellStyle name="Result2" xfId="761"/>
    <cellStyle name="Specifikace" xfId="762"/>
    <cellStyle name="Specifikace 10" xfId="763"/>
    <cellStyle name="Specifikace 11" xfId="764"/>
    <cellStyle name="Specifikace 2" xfId="765"/>
    <cellStyle name="Specifikace 2 2" xfId="766"/>
    <cellStyle name="Specifikace 2 3" xfId="767"/>
    <cellStyle name="Specifikace 2_01-DSP-10.20.30-001-MAR-vv" xfId="768"/>
    <cellStyle name="Specifikace 3" xfId="769"/>
    <cellStyle name="Specifikace 3 2" xfId="770"/>
    <cellStyle name="Specifikace 3_01-DSP-10.20.30-001-MAR-vv" xfId="771"/>
    <cellStyle name="Specifikace 4" xfId="772"/>
    <cellStyle name="Specifikace 5" xfId="773"/>
    <cellStyle name="Specifikace 6" xfId="774"/>
    <cellStyle name="Specifikace 7" xfId="775"/>
    <cellStyle name="Specifikace 8" xfId="776"/>
    <cellStyle name="Specifikace 9" xfId="777"/>
    <cellStyle name="Specifikace_004_Vykaz_vymer_ZTI" xfId="778"/>
    <cellStyle name="Správně 2" xfId="779"/>
    <cellStyle name="Správně 3" xfId="780"/>
    <cellStyle name="Správně 4" xfId="781"/>
    <cellStyle name="Standard_aktuell" xfId="782"/>
    <cellStyle name="standardní-Courier12" xfId="783"/>
    <cellStyle name="standardní-podtržený" xfId="784"/>
    <cellStyle name="standardní-podtržený-šikmý" xfId="785"/>
    <cellStyle name="standardní-tučně" xfId="786"/>
    <cellStyle name="standard-podtr" xfId="787"/>
    <cellStyle name="standard-podtr/tučně" xfId="788"/>
    <cellStyle name="Styl 1" xfId="789"/>
    <cellStyle name="Styl 1 2" xfId="790"/>
    <cellStyle name="Styl 1 3" xfId="791"/>
    <cellStyle name="Styl 1 4" xfId="792"/>
    <cellStyle name="Styl 1 5" xfId="793"/>
    <cellStyle name="Styl 1_01-DSP-10.20.30-001-MAR-vv" xfId="794"/>
    <cellStyle name="Styl 2" xfId="795"/>
    <cellStyle name="text" xfId="796"/>
    <cellStyle name="Text upozornění 2" xfId="797"/>
    <cellStyle name="Text upozornění 3" xfId="798"/>
    <cellStyle name="Text upozornění 4" xfId="799"/>
    <cellStyle name="Title" xfId="800"/>
    <cellStyle name="Total" xfId="801"/>
    <cellStyle name="Vstup 2" xfId="802"/>
    <cellStyle name="Vstup 3" xfId="803"/>
    <cellStyle name="Vstup 4" xfId="804"/>
    <cellStyle name="Výpočet 2" xfId="805"/>
    <cellStyle name="Výpočet 3" xfId="806"/>
    <cellStyle name="Výpočet 4" xfId="807"/>
    <cellStyle name="Výstup 2" xfId="808"/>
    <cellStyle name="Výstup 3" xfId="809"/>
    <cellStyle name="Výstup 4" xfId="810"/>
    <cellStyle name="Vysvětlující text 2" xfId="811"/>
    <cellStyle name="Vysvětlující text 3" xfId="812"/>
    <cellStyle name="Vysvětlující text 4" xfId="813"/>
    <cellStyle name="Walutowy [0]_laroux" xfId="814"/>
    <cellStyle name="Walutowy_laroux" xfId="815"/>
    <cellStyle name="Warning Text" xfId="816"/>
    <cellStyle name="Zvýraznění 1 2" xfId="817"/>
    <cellStyle name="Zvýraznění 1 3" xfId="818"/>
    <cellStyle name="Zvýraznění 1 4" xfId="819"/>
    <cellStyle name="Zvýraznění 2 2" xfId="820"/>
    <cellStyle name="Zvýraznění 2 3" xfId="821"/>
    <cellStyle name="Zvýraznění 2 4" xfId="822"/>
    <cellStyle name="Zvýraznění 3 2" xfId="823"/>
    <cellStyle name="Zvýraznění 3 3" xfId="824"/>
    <cellStyle name="Zvýraznění 3 4" xfId="825"/>
    <cellStyle name="Zvýraznění 4 2" xfId="826"/>
    <cellStyle name="Zvýraznění 4 3" xfId="827"/>
    <cellStyle name="Zvýraznění 4 4" xfId="828"/>
    <cellStyle name="Zvýraznění 5 2" xfId="829"/>
    <cellStyle name="Zvýraznění 5 3" xfId="830"/>
    <cellStyle name="Zvýraznění 5 4" xfId="831"/>
    <cellStyle name="Zvýraznění 6 2" xfId="832"/>
    <cellStyle name="Zvýraznění 6 3" xfId="833"/>
    <cellStyle name="Zvýraznění 6 4" xfId="834"/>
  </cellStyles>
  <dxfs count="4">
    <dxf>
      <font>
        <color indexed="10"/>
        <condense val="0"/>
        <extend val="0"/>
      </font>
      <border/>
    </dxf>
    <dxf>
      <font>
        <color indexed="12"/>
        <condense val="0"/>
        <extend val="0"/>
      </font>
      <border/>
    </dxf>
    <dxf>
      <font>
        <color indexed="10"/>
        <condense val="0"/>
        <extend val="0"/>
      </font>
      <border/>
    </dxf>
    <dxf>
      <font>
        <color indexed="12"/>
        <condense val="0"/>
        <extend val="0"/>
      </font>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tavitel\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PRGV2\Projects\Stavba\KROSplusData\Zak&#225;zky\2011\Kos\OC%20&#352;estka\_Akce\3130_Jedli&#269;k&#367;v%20&#250;stav\V&#253;stupy_2\RO_Dostavba%20Jedli&#269;kova%20&#250;stavu%20a%20&#353;kol%20-%20II.etap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Stavba\Kros\KrosData\Zak&#225;zky\2020\Hrabincov&#225;%20Skanzen%20Kou&#345;im%20D\Profese\ZTI\D.1.4.a-rozpoc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vba\Kros\KrosData\Zak&#225;zky\2022\IHARCH%20Vstupn&#237;%20budova%20skanzenu%20Kou&#345;im\CU%202022%20-%202\Kourim-vstup-10-2022_-_Vstupni_budova_Muzea_lidovych_staveb_v_Kourimi_17-02-202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Stavba\Kros\KrosData\Zak&#225;zky\2020\Hrabincov&#225;%20Skanzen%20Kou&#345;im%20D\Profese\vzt\VZT2020-10-31-specifikace_cen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wnload\Kourim-vstup-01-2021%20-%20Vstupn&#237;%20budova%20Muzea%20lidov&#253;ch%20staveb%20v%20Kou&#345;imi%2019-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
      <sheetName val="Rekapitulace "/>
      <sheetName val="Statická část"/>
      <sheetName val="stavebni C-D"/>
      <sheetName val="Stavební F"/>
      <sheetName val="venkovní rampa"/>
      <sheetName val="pěší komunikace"/>
      <sheetName val="ZTI_C"/>
      <sheetName val="ZTI_D"/>
      <sheetName val="ÚT-C"/>
      <sheetName val="ÚT-D"/>
      <sheetName val="silnoproud"/>
      <sheetName val="slaboproud"/>
      <sheetName val="VZT"/>
      <sheetName val="Ma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ow r="44">
          <cell r="C44" t="str">
            <v>EGT347F101</v>
          </cell>
        </row>
        <row r="45">
          <cell r="C45" t="str">
            <v>0368839000</v>
          </cell>
        </row>
        <row r="46">
          <cell r="C46" t="str">
            <v>EGT311F101</v>
          </cell>
        </row>
        <row r="47">
          <cell r="C47" t="str">
            <v>TFL201F601</v>
          </cell>
        </row>
        <row r="48">
          <cell r="C48" t="str">
            <v>KS300 /1C2F001</v>
          </cell>
        </row>
        <row r="49">
          <cell r="C49" t="str">
            <v>KS600C2F001</v>
          </cell>
        </row>
        <row r="50">
          <cell r="C50" t="str">
            <v>HSC120F001</v>
          </cell>
        </row>
        <row r="51">
          <cell r="C51" t="str">
            <v>0362225001</v>
          </cell>
        </row>
        <row r="52">
          <cell r="C52" t="str">
            <v>BXN015F210</v>
          </cell>
        </row>
        <row r="53">
          <cell r="C53" t="str">
            <v>AVM114SF132</v>
          </cell>
        </row>
        <row r="54">
          <cell r="C54" t="str">
            <v>0370560016</v>
          </cell>
        </row>
        <row r="55">
          <cell r="C55" t="str">
            <v>ASF122F120</v>
          </cell>
        </row>
        <row r="57">
          <cell r="C57" t="str">
            <v>EGT347F101</v>
          </cell>
        </row>
        <row r="58">
          <cell r="C58" t="str">
            <v>0368839000</v>
          </cell>
        </row>
        <row r="59">
          <cell r="C59" t="str">
            <v>EGT311F101</v>
          </cell>
        </row>
        <row r="60">
          <cell r="C60" t="str">
            <v>TFL201F601</v>
          </cell>
        </row>
        <row r="61">
          <cell r="C61" t="str">
            <v>KS300 /1C2F001</v>
          </cell>
        </row>
        <row r="62">
          <cell r="C62" t="str">
            <v>KS600C2F001</v>
          </cell>
        </row>
        <row r="63">
          <cell r="C63" t="str">
            <v>BXN020F200</v>
          </cell>
        </row>
        <row r="64">
          <cell r="C64" t="str">
            <v>AVM114SF132</v>
          </cell>
        </row>
        <row r="65">
          <cell r="C65" t="str">
            <v>0370560016</v>
          </cell>
        </row>
        <row r="66">
          <cell r="C66" t="str">
            <v>ASF122F120</v>
          </cell>
        </row>
        <row r="69">
          <cell r="C69" t="str">
            <v>EGT301F101</v>
          </cell>
        </row>
        <row r="70">
          <cell r="C70" t="str">
            <v>0370560011</v>
          </cell>
        </row>
        <row r="72">
          <cell r="C72" t="str">
            <v>EGT301F101</v>
          </cell>
        </row>
        <row r="73">
          <cell r="C73" t="str">
            <v>0370560011</v>
          </cell>
        </row>
        <row r="75">
          <cell r="C75" t="str">
            <v>ASM114SF132</v>
          </cell>
        </row>
        <row r="78">
          <cell r="C78" t="str">
            <v>ASM114SF132</v>
          </cell>
        </row>
        <row r="80">
          <cell r="C80" t="str">
            <v>EGT301F101</v>
          </cell>
        </row>
        <row r="81">
          <cell r="C81" t="str">
            <v>0370560011</v>
          </cell>
        </row>
        <row r="85">
          <cell r="C85" t="str">
            <v>EGT346F101</v>
          </cell>
        </row>
        <row r="86">
          <cell r="C86" t="str">
            <v>0226807120</v>
          </cell>
        </row>
        <row r="87">
          <cell r="C87" t="str">
            <v>0368840000</v>
          </cell>
        </row>
        <row r="88">
          <cell r="C88" t="str">
            <v>TSO670F001</v>
          </cell>
        </row>
        <row r="89">
          <cell r="C89" t="str">
            <v>KS600C2F001</v>
          </cell>
        </row>
        <row r="90">
          <cell r="C90" t="str">
            <v>SE 22/F</v>
          </cell>
        </row>
        <row r="91">
          <cell r="C91" t="str">
            <v>T6</v>
          </cell>
        </row>
        <row r="93">
          <cell r="C93" t="str">
            <v>EGT301F101</v>
          </cell>
        </row>
        <row r="94">
          <cell r="C94" t="str">
            <v>0370560011</v>
          </cell>
        </row>
        <row r="95">
          <cell r="C95" t="str">
            <v>EGT311F101</v>
          </cell>
        </row>
        <row r="96">
          <cell r="C96" t="str">
            <v>EGT346F101</v>
          </cell>
        </row>
        <row r="97">
          <cell r="C97" t="str">
            <v>0226807120</v>
          </cell>
        </row>
        <row r="98">
          <cell r="C98" t="str">
            <v>0368840000</v>
          </cell>
        </row>
        <row r="99">
          <cell r="C99" t="str">
            <v>RAK82.4/3728M</v>
          </cell>
        </row>
        <row r="100">
          <cell r="C100" t="str">
            <v>0226807120</v>
          </cell>
        </row>
        <row r="101">
          <cell r="C101" t="str">
            <v>0364142000</v>
          </cell>
        </row>
        <row r="102">
          <cell r="C102" t="str">
            <v>RAK82.4/3728M</v>
          </cell>
        </row>
        <row r="103">
          <cell r="C103" t="str">
            <v>RHV01+SZ1</v>
          </cell>
        </row>
        <row r="104">
          <cell r="C104" t="str">
            <v>T6</v>
          </cell>
        </row>
        <row r="105">
          <cell r="C105" t="str">
            <v>BXN025F200</v>
          </cell>
        </row>
        <row r="106">
          <cell r="C106" t="str">
            <v>AVM114SF132</v>
          </cell>
        </row>
        <row r="107">
          <cell r="C107" t="str">
            <v>0370560016</v>
          </cell>
        </row>
        <row r="108">
          <cell r="C108" t="str">
            <v>BXN020F200</v>
          </cell>
        </row>
        <row r="109">
          <cell r="C109" t="str">
            <v>AVM114SF132</v>
          </cell>
        </row>
        <row r="110">
          <cell r="C110" t="str">
            <v>0370560016</v>
          </cell>
        </row>
        <row r="111">
          <cell r="C111" t="str">
            <v>BXN032F200</v>
          </cell>
        </row>
        <row r="112">
          <cell r="C112" t="str">
            <v>AVM114SF132</v>
          </cell>
        </row>
        <row r="113">
          <cell r="C113" t="str">
            <v>0370560016</v>
          </cell>
        </row>
        <row r="115">
          <cell r="C115" t="str">
            <v>EGT346F101</v>
          </cell>
        </row>
        <row r="116">
          <cell r="C116" t="str">
            <v>0226807120</v>
          </cell>
        </row>
        <row r="117">
          <cell r="C117" t="str">
            <v>0368840000</v>
          </cell>
        </row>
        <row r="118">
          <cell r="C118" t="str">
            <v>TSO670F001</v>
          </cell>
        </row>
        <row r="119">
          <cell r="C119" t="str">
            <v>KS600C2F001</v>
          </cell>
        </row>
        <row r="120">
          <cell r="C120" t="str">
            <v>GTE CO</v>
          </cell>
        </row>
        <row r="121">
          <cell r="C121" t="str">
            <v>SE 22/F</v>
          </cell>
        </row>
        <row r="123">
          <cell r="C123" t="str">
            <v>EGT301F101</v>
          </cell>
        </row>
        <row r="124">
          <cell r="C124" t="str">
            <v>0370560011</v>
          </cell>
        </row>
        <row r="125">
          <cell r="C125" t="str">
            <v>EGT311F101</v>
          </cell>
        </row>
        <row r="126">
          <cell r="C126" t="str">
            <v>EGT346F101</v>
          </cell>
        </row>
        <row r="127">
          <cell r="C127" t="str">
            <v>0226807120</v>
          </cell>
        </row>
        <row r="128">
          <cell r="C128" t="str">
            <v>0368840000</v>
          </cell>
        </row>
        <row r="129">
          <cell r="C129" t="str">
            <v>RAK82.4/3728M</v>
          </cell>
        </row>
        <row r="130">
          <cell r="C130" t="str">
            <v>0226807120</v>
          </cell>
        </row>
        <row r="131">
          <cell r="C131" t="str">
            <v>0364142000</v>
          </cell>
        </row>
        <row r="132">
          <cell r="C132" t="str">
            <v>RAK82.4/3728M</v>
          </cell>
        </row>
        <row r="133">
          <cell r="C133" t="str">
            <v>RHV01+SZ1</v>
          </cell>
        </row>
        <row r="134">
          <cell r="C134" t="str">
            <v>T6</v>
          </cell>
        </row>
        <row r="135">
          <cell r="C135" t="str">
            <v>BXN015F210</v>
          </cell>
        </row>
        <row r="136">
          <cell r="C136" t="str">
            <v>AVM114SF132</v>
          </cell>
        </row>
        <row r="137">
          <cell r="C137" t="str">
            <v>0370560016</v>
          </cell>
        </row>
        <row r="138">
          <cell r="C138" t="str">
            <v>BXN032F200</v>
          </cell>
        </row>
        <row r="139">
          <cell r="C139" t="str">
            <v>AVM114SF132</v>
          </cell>
        </row>
        <row r="140">
          <cell r="C140" t="str">
            <v>0370560016</v>
          </cell>
        </row>
        <row r="141">
          <cell r="C141" t="str">
            <v>BXN015F200</v>
          </cell>
        </row>
        <row r="142">
          <cell r="C142" t="str">
            <v>AVM114SF132</v>
          </cell>
        </row>
        <row r="143">
          <cell r="C143" t="str">
            <v>0370560016</v>
          </cell>
        </row>
        <row r="151">
          <cell r="C151" t="str">
            <v>EYR203F001</v>
          </cell>
        </row>
        <row r="152">
          <cell r="C152" t="str">
            <v>0374413001</v>
          </cell>
        </row>
        <row r="153">
          <cell r="C153" t="str">
            <v>EYL220F001</v>
          </cell>
        </row>
        <row r="154">
          <cell r="C154" t="str">
            <v>EYR203F001</v>
          </cell>
        </row>
        <row r="155">
          <cell r="C155" t="str">
            <v>0374413001</v>
          </cell>
        </row>
        <row r="156">
          <cell r="C156" t="str">
            <v>EYR203F001</v>
          </cell>
        </row>
        <row r="157">
          <cell r="C157" t="str">
            <v>0374413001</v>
          </cell>
        </row>
        <row r="158">
          <cell r="C158" t="str">
            <v>EYR203F001</v>
          </cell>
        </row>
        <row r="159">
          <cell r="C159" t="str">
            <v>0374413001</v>
          </cell>
        </row>
        <row r="160">
          <cell r="C160" t="str">
            <v>EYT240F001</v>
          </cell>
        </row>
        <row r="161">
          <cell r="C161" t="str">
            <v>0367842002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Rozpočet Pol"/>
    </sheetNames>
    <sheetDataSet>
      <sheetData sheetId="0"/>
      <sheetData sheetId="1">
        <row r="29">
          <cell r="J29" t="str">
            <v>CZK</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e stavby"/>
      <sheetName val="01 - Vstupní budova Muzea..."/>
      <sheetName val="02 - Profese"/>
      <sheetName val="03 - Venkovní objekty"/>
      <sheetName val="04 - Interiér - vnitřní v..."/>
      <sheetName val="05 - Náklady spojené s um..."/>
      <sheetName val="ZTI rekap"/>
      <sheetName val="Rozpočet Pol"/>
      <sheetName val="ÚT"/>
      <sheetName val="Silnoproud"/>
      <sheetName val="Slaboproud"/>
      <sheetName val="Hromosvod"/>
      <sheetName val="VZT rekapitulace cen"/>
      <sheetName val="specifikace"/>
      <sheetName val="Gastro"/>
    </sheetNames>
    <sheetDataSet>
      <sheetData sheetId="0"/>
      <sheetData sheetId="1"/>
      <sheetData sheetId="2"/>
      <sheetData sheetId="3"/>
      <sheetData sheetId="4"/>
      <sheetData sheetId="5"/>
      <sheetData sheetId="6">
        <row r="25">
          <cell r="G25">
            <v>1247676.92</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lavička"/>
      <sheetName val="VZT rekapitulace cen"/>
      <sheetName val="specifikace"/>
    </sheetNames>
    <sheetDataSet>
      <sheetData sheetId="0">
        <row r="2">
          <cell r="C2" t="str">
            <v>SEZNAM STROJŮ A ZAŘÍZENÍ VZDUCHOTECHNIKY</v>
          </cell>
        </row>
        <row r="3">
          <cell r="C3" t="str">
            <v>aktualizace 18.11.2020</v>
          </cell>
        </row>
        <row r="4">
          <cell r="C4" t="str">
            <v>Vstupní budova Muzea lidových staveb v Kouřimi</v>
          </cell>
        </row>
        <row r="5">
          <cell r="C5" t="str">
            <v>Dokumentace pro výběr zhotovitele (DVZ)</v>
          </cell>
        </row>
        <row r="6">
          <cell r="C6">
            <v>44135</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tavby"/>
      <sheetName val="01 - Vstupní budova Muzea..."/>
      <sheetName val="02 - Venkovní objekty"/>
      <sheetName val="03 - Výrobky a vybavení"/>
      <sheetName val="ZTI rekap"/>
      <sheetName val="Rozpočet Pol"/>
      <sheetName val="ÚT"/>
      <sheetName val="Silnoproud"/>
      <sheetName val="Slaboproud"/>
      <sheetName val="Hromosvod"/>
      <sheetName val="VZT rekapitulace cen"/>
      <sheetName val="specifikace"/>
      <sheetName val="Gastro"/>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refreshError="1"/>
      <sheetData sheetId="11">
        <row r="19">
          <cell r="C19" t="str">
            <v>Zařízení číslo:</v>
          </cell>
          <cell r="D19" t="str">
            <v>A01 – Centrální větrání</v>
          </cell>
        </row>
        <row r="43">
          <cell r="C43" t="str">
            <v>Zařízení číslo:</v>
          </cell>
          <cell r="D43" t="str">
            <v>B01 – Sociální zázemí</v>
          </cell>
        </row>
        <row r="60">
          <cell r="C60" t="str">
            <v>Zařízení číslo:</v>
          </cell>
          <cell r="D60" t="str">
            <v>C01 – Centrální chlazení</v>
          </cell>
        </row>
        <row r="84">
          <cell r="C84" t="str">
            <v>Zařízení číslo:</v>
          </cell>
          <cell r="D84" t="str">
            <v>C02 – Chlazení odpadním chladem - zařízení zrušeno</v>
          </cell>
        </row>
        <row r="86">
          <cell r="C86" t="str">
            <v>Zařízení číslo:</v>
          </cell>
          <cell r="D86" t="str">
            <v>C03 – Chlazení server</v>
          </cell>
        </row>
      </sheetData>
      <sheetData sheetId="12"/>
    </sheetDataSet>
  </externalBook>
</externalLink>
</file>

<file path=xl/tables/table1.xml><?xml version="1.0" encoding="utf-8"?>
<table xmlns="http://schemas.openxmlformats.org/spreadsheetml/2006/main" id="1" name="__xlnm._FilterDatabase" displayName="__xlnm._FilterDatabase" ref="A10:K103" totalsRowShown="0">
  <tableColumns count="11">
    <tableColumn id="1" name="Sloupec1"/>
    <tableColumn id="2" name="Sloupec2"/>
    <tableColumn id="3" name="Sloupec3"/>
    <tableColumn id="4" name="Sloupec4"/>
    <tableColumn id="5" name="Sloupec5"/>
    <tableColumn id="6" name="Sloupec6"/>
    <tableColumn id="7" name="Sloupec7"/>
    <tableColumn id="8" name="Sloupec8"/>
    <tableColumn id="9" name="Sloupec9"/>
    <tableColumn id="10" name="Sloupec10"/>
    <tableColumn id="11" name="Sloupec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topLeftCell="A70">
      <selection activeCell="AN95" sqref="AN95:AP95"/>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682"/>
      <c r="AS2" s="682"/>
      <c r="AT2" s="682"/>
      <c r="AU2" s="682"/>
      <c r="AV2" s="682"/>
      <c r="AW2" s="682"/>
      <c r="AX2" s="682"/>
      <c r="AY2" s="682"/>
      <c r="AZ2" s="682"/>
      <c r="BA2" s="682"/>
      <c r="BB2" s="682"/>
      <c r="BC2" s="682"/>
      <c r="BD2" s="682"/>
      <c r="BE2" s="682"/>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19"/>
      <c r="D4" s="20" t="s">
        <v>9</v>
      </c>
      <c r="AR4" s="19"/>
      <c r="AS4" s="21" t="s">
        <v>10</v>
      </c>
      <c r="BE4" s="22" t="s">
        <v>11</v>
      </c>
      <c r="BS4" s="16" t="s">
        <v>12</v>
      </c>
    </row>
    <row r="5" spans="2:71" ht="12" customHeight="1">
      <c r="B5" s="19"/>
      <c r="D5" s="23" t="s">
        <v>13</v>
      </c>
      <c r="K5" s="690" t="s">
        <v>14</v>
      </c>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R5" s="19"/>
      <c r="BE5" s="687" t="s">
        <v>15</v>
      </c>
      <c r="BS5" s="16" t="s">
        <v>6</v>
      </c>
    </row>
    <row r="6" spans="2:71" ht="36.95" customHeight="1">
      <c r="B6" s="19"/>
      <c r="D6" s="25" t="s">
        <v>16</v>
      </c>
      <c r="K6" s="691" t="s">
        <v>17</v>
      </c>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R6" s="19"/>
      <c r="BE6" s="688"/>
      <c r="BS6" s="16" t="s">
        <v>6</v>
      </c>
    </row>
    <row r="7" spans="2:71" ht="12" customHeight="1">
      <c r="B7" s="19"/>
      <c r="D7" s="26" t="s">
        <v>18</v>
      </c>
      <c r="K7" s="24" t="s">
        <v>1</v>
      </c>
      <c r="AK7" s="26" t="s">
        <v>19</v>
      </c>
      <c r="AN7" s="24" t="s">
        <v>1</v>
      </c>
      <c r="AR7" s="19"/>
      <c r="BE7" s="688"/>
      <c r="BS7" s="16" t="s">
        <v>6</v>
      </c>
    </row>
    <row r="8" spans="2:71" ht="12" customHeight="1">
      <c r="B8" s="19"/>
      <c r="D8" s="26" t="s">
        <v>20</v>
      </c>
      <c r="K8" s="24" t="s">
        <v>21</v>
      </c>
      <c r="AK8" s="26" t="s">
        <v>22</v>
      </c>
      <c r="AN8" s="27" t="s">
        <v>23</v>
      </c>
      <c r="AR8" s="19"/>
      <c r="BE8" s="688"/>
      <c r="BS8" s="16" t="s">
        <v>6</v>
      </c>
    </row>
    <row r="9" spans="2:71" ht="14.45" customHeight="1">
      <c r="B9" s="19"/>
      <c r="AR9" s="19"/>
      <c r="BE9" s="688"/>
      <c r="BS9" s="16" t="s">
        <v>6</v>
      </c>
    </row>
    <row r="10" spans="2:71" ht="12" customHeight="1">
      <c r="B10" s="19"/>
      <c r="D10" s="26" t="s">
        <v>24</v>
      </c>
      <c r="AK10" s="26" t="s">
        <v>25</v>
      </c>
      <c r="AN10" s="24" t="s">
        <v>1</v>
      </c>
      <c r="AR10" s="19"/>
      <c r="BE10" s="688"/>
      <c r="BS10" s="16" t="s">
        <v>6</v>
      </c>
    </row>
    <row r="11" spans="2:71" ht="18.6" customHeight="1">
      <c r="B11" s="19"/>
      <c r="E11" s="24" t="s">
        <v>26</v>
      </c>
      <c r="AK11" s="26" t="s">
        <v>27</v>
      </c>
      <c r="AN11" s="24" t="s">
        <v>1</v>
      </c>
      <c r="AR11" s="19"/>
      <c r="BE11" s="688"/>
      <c r="BS11" s="16" t="s">
        <v>6</v>
      </c>
    </row>
    <row r="12" spans="2:71" ht="6.95" customHeight="1">
      <c r="B12" s="19"/>
      <c r="AR12" s="19"/>
      <c r="BE12" s="688"/>
      <c r="BS12" s="16" t="s">
        <v>6</v>
      </c>
    </row>
    <row r="13" spans="2:71" ht="12" customHeight="1">
      <c r="B13" s="19"/>
      <c r="D13" s="26" t="s">
        <v>28</v>
      </c>
      <c r="AK13" s="26" t="s">
        <v>25</v>
      </c>
      <c r="AN13" s="28" t="s">
        <v>29</v>
      </c>
      <c r="AR13" s="19"/>
      <c r="BE13" s="688"/>
      <c r="BS13" s="16" t="s">
        <v>6</v>
      </c>
    </row>
    <row r="14" spans="2:71" ht="12.75">
      <c r="B14" s="19"/>
      <c r="E14" s="692" t="s">
        <v>29</v>
      </c>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26" t="s">
        <v>27</v>
      </c>
      <c r="AN14" s="28" t="s">
        <v>29</v>
      </c>
      <c r="AR14" s="19"/>
      <c r="BE14" s="688"/>
      <c r="BS14" s="16" t="s">
        <v>6</v>
      </c>
    </row>
    <row r="15" spans="2:71" ht="6.95" customHeight="1">
      <c r="B15" s="19"/>
      <c r="AR15" s="19"/>
      <c r="BE15" s="688"/>
      <c r="BS15" s="16" t="s">
        <v>4</v>
      </c>
    </row>
    <row r="16" spans="2:71" ht="12" customHeight="1">
      <c r="B16" s="19"/>
      <c r="D16" s="26" t="s">
        <v>30</v>
      </c>
      <c r="AK16" s="26" t="s">
        <v>25</v>
      </c>
      <c r="AN16" s="24" t="s">
        <v>1</v>
      </c>
      <c r="AR16" s="19"/>
      <c r="BE16" s="688"/>
      <c r="BS16" s="16" t="s">
        <v>4</v>
      </c>
    </row>
    <row r="17" spans="2:71" ht="18.6" customHeight="1">
      <c r="B17" s="19"/>
      <c r="E17" s="24" t="s">
        <v>31</v>
      </c>
      <c r="AK17" s="26" t="s">
        <v>27</v>
      </c>
      <c r="AN17" s="24" t="s">
        <v>1</v>
      </c>
      <c r="AR17" s="19"/>
      <c r="BE17" s="688"/>
      <c r="BS17" s="16" t="s">
        <v>32</v>
      </c>
    </row>
    <row r="18" spans="2:71" ht="6.95" customHeight="1">
      <c r="B18" s="19"/>
      <c r="AR18" s="19"/>
      <c r="BE18" s="688"/>
      <c r="BS18" s="16" t="s">
        <v>6</v>
      </c>
    </row>
    <row r="19" spans="2:71" ht="12" customHeight="1">
      <c r="B19" s="19"/>
      <c r="D19" s="26" t="s">
        <v>33</v>
      </c>
      <c r="AK19" s="26" t="s">
        <v>25</v>
      </c>
      <c r="AN19" s="24" t="s">
        <v>1</v>
      </c>
      <c r="AR19" s="19"/>
      <c r="BE19" s="688"/>
      <c r="BS19" s="16" t="s">
        <v>6</v>
      </c>
    </row>
    <row r="20" spans="2:71" ht="18.6" customHeight="1">
      <c r="B20" s="19"/>
      <c r="E20" s="24" t="s">
        <v>34</v>
      </c>
      <c r="AK20" s="26" t="s">
        <v>27</v>
      </c>
      <c r="AN20" s="24" t="s">
        <v>1</v>
      </c>
      <c r="AR20" s="19"/>
      <c r="BE20" s="688"/>
      <c r="BS20" s="16" t="s">
        <v>32</v>
      </c>
    </row>
    <row r="21" spans="2:57" ht="6.95" customHeight="1">
      <c r="B21" s="19"/>
      <c r="AR21" s="19"/>
      <c r="BE21" s="688"/>
    </row>
    <row r="22" spans="2:57" ht="12" customHeight="1">
      <c r="B22" s="19"/>
      <c r="D22" s="26" t="s">
        <v>35</v>
      </c>
      <c r="AR22" s="19"/>
      <c r="BE22" s="688"/>
    </row>
    <row r="23" spans="2:57" ht="16.5" customHeight="1">
      <c r="B23" s="19"/>
      <c r="E23" s="694" t="s">
        <v>36</v>
      </c>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R23" s="19"/>
      <c r="BE23" s="688"/>
    </row>
    <row r="24" spans="2:57" ht="6.95" customHeight="1">
      <c r="B24" s="19"/>
      <c r="AR24" s="19"/>
      <c r="BE24" s="688"/>
    </row>
    <row r="25" spans="2:57"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688"/>
    </row>
    <row r="26" spans="2:57" s="1" customFormat="1" ht="25.9" customHeight="1">
      <c r="B26" s="31"/>
      <c r="D26" s="32" t="s">
        <v>37</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679">
        <f>ROUND(AG94,2)</f>
        <v>0</v>
      </c>
      <c r="AL26" s="680"/>
      <c r="AM26" s="680"/>
      <c r="AN26" s="680"/>
      <c r="AO26" s="680"/>
      <c r="AR26" s="31"/>
      <c r="BE26" s="688"/>
    </row>
    <row r="27" spans="2:57" s="1" customFormat="1" ht="6.95" customHeight="1">
      <c r="B27" s="31"/>
      <c r="AR27" s="31"/>
      <c r="BE27" s="688"/>
    </row>
    <row r="28" spans="2:57" s="1" customFormat="1" ht="12.75">
      <c r="B28" s="31"/>
      <c r="L28" s="681" t="s">
        <v>38</v>
      </c>
      <c r="M28" s="681"/>
      <c r="N28" s="681"/>
      <c r="O28" s="681"/>
      <c r="P28" s="681"/>
      <c r="W28" s="681" t="s">
        <v>39</v>
      </c>
      <c r="X28" s="681"/>
      <c r="Y28" s="681"/>
      <c r="Z28" s="681"/>
      <c r="AA28" s="681"/>
      <c r="AB28" s="681"/>
      <c r="AC28" s="681"/>
      <c r="AD28" s="681"/>
      <c r="AE28" s="681"/>
      <c r="AK28" s="681" t="s">
        <v>40</v>
      </c>
      <c r="AL28" s="681"/>
      <c r="AM28" s="681"/>
      <c r="AN28" s="681"/>
      <c r="AO28" s="681"/>
      <c r="AR28" s="31"/>
      <c r="BE28" s="688"/>
    </row>
    <row r="29" spans="2:57" s="2" customFormat="1" ht="14.45" customHeight="1">
      <c r="B29" s="34"/>
      <c r="D29" s="26" t="s">
        <v>41</v>
      </c>
      <c r="F29" s="26" t="s">
        <v>42</v>
      </c>
      <c r="L29" s="675">
        <v>0.21</v>
      </c>
      <c r="M29" s="674"/>
      <c r="N29" s="674"/>
      <c r="O29" s="674"/>
      <c r="P29" s="674"/>
      <c r="W29" s="673">
        <f>ROUND(AZ94,2)</f>
        <v>0</v>
      </c>
      <c r="X29" s="674"/>
      <c r="Y29" s="674"/>
      <c r="Z29" s="674"/>
      <c r="AA29" s="674"/>
      <c r="AB29" s="674"/>
      <c r="AC29" s="674"/>
      <c r="AD29" s="674"/>
      <c r="AE29" s="674"/>
      <c r="AK29" s="673">
        <f>ROUND(AV94,2)</f>
        <v>0</v>
      </c>
      <c r="AL29" s="674"/>
      <c r="AM29" s="674"/>
      <c r="AN29" s="674"/>
      <c r="AO29" s="674"/>
      <c r="AR29" s="34"/>
      <c r="BE29" s="689"/>
    </row>
    <row r="30" spans="2:57" s="2" customFormat="1" ht="14.45" customHeight="1">
      <c r="B30" s="34"/>
      <c r="F30" s="26" t="s">
        <v>43</v>
      </c>
      <c r="L30" s="675">
        <v>0.15</v>
      </c>
      <c r="M30" s="674"/>
      <c r="N30" s="674"/>
      <c r="O30" s="674"/>
      <c r="P30" s="674"/>
      <c r="W30" s="673">
        <f>ROUND(BA94,2)</f>
        <v>0</v>
      </c>
      <c r="X30" s="674"/>
      <c r="Y30" s="674"/>
      <c r="Z30" s="674"/>
      <c r="AA30" s="674"/>
      <c r="AB30" s="674"/>
      <c r="AC30" s="674"/>
      <c r="AD30" s="674"/>
      <c r="AE30" s="674"/>
      <c r="AK30" s="673">
        <f>ROUND(AW94,2)</f>
        <v>0</v>
      </c>
      <c r="AL30" s="674"/>
      <c r="AM30" s="674"/>
      <c r="AN30" s="674"/>
      <c r="AO30" s="674"/>
      <c r="AR30" s="34"/>
      <c r="BE30" s="689"/>
    </row>
    <row r="31" spans="2:57" s="2" customFormat="1" ht="14.45" customHeight="1" hidden="1">
      <c r="B31" s="34"/>
      <c r="F31" s="26" t="s">
        <v>44</v>
      </c>
      <c r="L31" s="675">
        <v>0.21</v>
      </c>
      <c r="M31" s="674"/>
      <c r="N31" s="674"/>
      <c r="O31" s="674"/>
      <c r="P31" s="674"/>
      <c r="W31" s="673">
        <f>ROUND(BB94,2)</f>
        <v>0</v>
      </c>
      <c r="X31" s="674"/>
      <c r="Y31" s="674"/>
      <c r="Z31" s="674"/>
      <c r="AA31" s="674"/>
      <c r="AB31" s="674"/>
      <c r="AC31" s="674"/>
      <c r="AD31" s="674"/>
      <c r="AE31" s="674"/>
      <c r="AK31" s="673">
        <v>0</v>
      </c>
      <c r="AL31" s="674"/>
      <c r="AM31" s="674"/>
      <c r="AN31" s="674"/>
      <c r="AO31" s="674"/>
      <c r="AR31" s="34"/>
      <c r="BE31" s="689"/>
    </row>
    <row r="32" spans="2:57" s="2" customFormat="1" ht="14.45" customHeight="1" hidden="1">
      <c r="B32" s="34"/>
      <c r="F32" s="26" t="s">
        <v>45</v>
      </c>
      <c r="L32" s="675">
        <v>0.15</v>
      </c>
      <c r="M32" s="674"/>
      <c r="N32" s="674"/>
      <c r="O32" s="674"/>
      <c r="P32" s="674"/>
      <c r="W32" s="673">
        <f>ROUND(BC94,2)</f>
        <v>0</v>
      </c>
      <c r="X32" s="674"/>
      <c r="Y32" s="674"/>
      <c r="Z32" s="674"/>
      <c r="AA32" s="674"/>
      <c r="AB32" s="674"/>
      <c r="AC32" s="674"/>
      <c r="AD32" s="674"/>
      <c r="AE32" s="674"/>
      <c r="AK32" s="673">
        <v>0</v>
      </c>
      <c r="AL32" s="674"/>
      <c r="AM32" s="674"/>
      <c r="AN32" s="674"/>
      <c r="AO32" s="674"/>
      <c r="AR32" s="34"/>
      <c r="BE32" s="689"/>
    </row>
    <row r="33" spans="2:57" s="2" customFormat="1" ht="14.45" customHeight="1" hidden="1">
      <c r="B33" s="34"/>
      <c r="F33" s="26" t="s">
        <v>46</v>
      </c>
      <c r="L33" s="675">
        <v>0</v>
      </c>
      <c r="M33" s="674"/>
      <c r="N33" s="674"/>
      <c r="O33" s="674"/>
      <c r="P33" s="674"/>
      <c r="W33" s="673">
        <f>ROUND(BD94,2)</f>
        <v>0</v>
      </c>
      <c r="X33" s="674"/>
      <c r="Y33" s="674"/>
      <c r="Z33" s="674"/>
      <c r="AA33" s="674"/>
      <c r="AB33" s="674"/>
      <c r="AC33" s="674"/>
      <c r="AD33" s="674"/>
      <c r="AE33" s="674"/>
      <c r="AK33" s="673">
        <v>0</v>
      </c>
      <c r="AL33" s="674"/>
      <c r="AM33" s="674"/>
      <c r="AN33" s="674"/>
      <c r="AO33" s="674"/>
      <c r="AR33" s="34"/>
      <c r="BE33" s="689"/>
    </row>
    <row r="34" spans="2:57" s="1" customFormat="1" ht="6.95" customHeight="1">
      <c r="B34" s="31"/>
      <c r="AR34" s="31"/>
      <c r="BE34" s="688"/>
    </row>
    <row r="35" spans="2:44" s="1" customFormat="1" ht="25.9" customHeight="1">
      <c r="B35" s="31"/>
      <c r="C35" s="35"/>
      <c r="D35" s="36" t="s">
        <v>47</v>
      </c>
      <c r="E35" s="37"/>
      <c r="F35" s="37"/>
      <c r="G35" s="37"/>
      <c r="H35" s="37"/>
      <c r="I35" s="37"/>
      <c r="J35" s="37"/>
      <c r="K35" s="37"/>
      <c r="L35" s="37"/>
      <c r="M35" s="37"/>
      <c r="N35" s="37"/>
      <c r="O35" s="37"/>
      <c r="P35" s="37"/>
      <c r="Q35" s="37"/>
      <c r="R35" s="37"/>
      <c r="S35" s="37"/>
      <c r="T35" s="38" t="s">
        <v>48</v>
      </c>
      <c r="U35" s="37"/>
      <c r="V35" s="37"/>
      <c r="W35" s="37"/>
      <c r="X35" s="686" t="s">
        <v>49</v>
      </c>
      <c r="Y35" s="684"/>
      <c r="Z35" s="684"/>
      <c r="AA35" s="684"/>
      <c r="AB35" s="684"/>
      <c r="AC35" s="37"/>
      <c r="AD35" s="37"/>
      <c r="AE35" s="37"/>
      <c r="AF35" s="37"/>
      <c r="AG35" s="37"/>
      <c r="AH35" s="37"/>
      <c r="AI35" s="37"/>
      <c r="AJ35" s="37"/>
      <c r="AK35" s="683">
        <f>SUM(AK26:AK33)</f>
        <v>0</v>
      </c>
      <c r="AL35" s="684"/>
      <c r="AM35" s="684"/>
      <c r="AN35" s="684"/>
      <c r="AO35" s="685"/>
      <c r="AP35" s="35"/>
      <c r="AQ35" s="35"/>
      <c r="AR35" s="31"/>
    </row>
    <row r="36" spans="2:44" s="1" customFormat="1" ht="6.95" customHeight="1">
      <c r="B36" s="31"/>
      <c r="AR36" s="31"/>
    </row>
    <row r="37" spans="2:44" s="1" customFormat="1" ht="14.45" customHeight="1">
      <c r="B37" s="31"/>
      <c r="AR37" s="31"/>
    </row>
    <row r="38" spans="2:44" ht="14.45" customHeight="1">
      <c r="B38" s="19"/>
      <c r="AR38" s="19"/>
    </row>
    <row r="39" spans="2:44" ht="14.45" customHeight="1">
      <c r="B39" s="19"/>
      <c r="AR39" s="19"/>
    </row>
    <row r="40" spans="2:44" ht="14.45" customHeight="1">
      <c r="B40" s="19"/>
      <c r="AR40" s="19"/>
    </row>
    <row r="41" spans="2:44" ht="14.45" customHeight="1">
      <c r="B41" s="19"/>
      <c r="AR41" s="19"/>
    </row>
    <row r="42" spans="2:44" ht="14.45" customHeight="1">
      <c r="B42" s="19"/>
      <c r="AR42" s="19"/>
    </row>
    <row r="43" spans="2:44" ht="14.45" customHeight="1">
      <c r="B43" s="19"/>
      <c r="AR43" s="19"/>
    </row>
    <row r="44" spans="2:44" ht="14.45" customHeight="1">
      <c r="B44" s="19"/>
      <c r="AR44" s="19"/>
    </row>
    <row r="45" spans="2:44" ht="14.45" customHeight="1">
      <c r="B45" s="19"/>
      <c r="AR45" s="19"/>
    </row>
    <row r="46" spans="2:44" ht="14.45" customHeight="1">
      <c r="B46" s="19"/>
      <c r="AR46" s="19"/>
    </row>
    <row r="47" spans="2:44" ht="14.45" customHeight="1">
      <c r="B47" s="19"/>
      <c r="AR47" s="19"/>
    </row>
    <row r="48" spans="2:44" ht="14.45" customHeight="1">
      <c r="B48" s="19"/>
      <c r="AR48" s="19"/>
    </row>
    <row r="49" spans="2:44" s="1" customFormat="1" ht="14.45" customHeight="1">
      <c r="B49" s="31"/>
      <c r="D49" s="39" t="s">
        <v>50</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51</v>
      </c>
      <c r="AI49" s="40"/>
      <c r="AJ49" s="40"/>
      <c r="AK49" s="40"/>
      <c r="AL49" s="40"/>
      <c r="AM49" s="40"/>
      <c r="AN49" s="40"/>
      <c r="AO49" s="40"/>
      <c r="AR49" s="31"/>
    </row>
    <row r="50" spans="2:44" ht="12">
      <c r="B50" s="19"/>
      <c r="AR50" s="19"/>
    </row>
    <row r="51" spans="2:44" ht="12">
      <c r="B51" s="19"/>
      <c r="AR51" s="19"/>
    </row>
    <row r="52" spans="2:44" ht="12">
      <c r="B52" s="19"/>
      <c r="AR52" s="19"/>
    </row>
    <row r="53" spans="2:44" ht="12">
      <c r="B53" s="19"/>
      <c r="AR53" s="19"/>
    </row>
    <row r="54" spans="2:44" ht="12">
      <c r="B54" s="19"/>
      <c r="AR54" s="19"/>
    </row>
    <row r="55" spans="2:44" ht="12">
      <c r="B55" s="19"/>
      <c r="AR55" s="19"/>
    </row>
    <row r="56" spans="2:44" ht="12">
      <c r="B56" s="19"/>
      <c r="AR56" s="19"/>
    </row>
    <row r="57" spans="2:44" ht="12">
      <c r="B57" s="19"/>
      <c r="AR57" s="19"/>
    </row>
    <row r="58" spans="2:44" ht="12">
      <c r="B58" s="19"/>
      <c r="AR58" s="19"/>
    </row>
    <row r="59" spans="2:44" ht="12">
      <c r="B59" s="19"/>
      <c r="AR59" s="19"/>
    </row>
    <row r="60" spans="2:44" s="1" customFormat="1" ht="12.75">
      <c r="B60" s="31"/>
      <c r="D60" s="41" t="s">
        <v>52</v>
      </c>
      <c r="E60" s="33"/>
      <c r="F60" s="33"/>
      <c r="G60" s="33"/>
      <c r="H60" s="33"/>
      <c r="I60" s="33"/>
      <c r="J60" s="33"/>
      <c r="K60" s="33"/>
      <c r="L60" s="33"/>
      <c r="M60" s="33"/>
      <c r="N60" s="33"/>
      <c r="O60" s="33"/>
      <c r="P60" s="33"/>
      <c r="Q60" s="33"/>
      <c r="R60" s="33"/>
      <c r="S60" s="33"/>
      <c r="T60" s="33"/>
      <c r="U60" s="33"/>
      <c r="V60" s="41" t="s">
        <v>53</v>
      </c>
      <c r="W60" s="33"/>
      <c r="X60" s="33"/>
      <c r="Y60" s="33"/>
      <c r="Z60" s="33"/>
      <c r="AA60" s="33"/>
      <c r="AB60" s="33"/>
      <c r="AC60" s="33"/>
      <c r="AD60" s="33"/>
      <c r="AE60" s="33"/>
      <c r="AF60" s="33"/>
      <c r="AG60" s="33"/>
      <c r="AH60" s="41" t="s">
        <v>52</v>
      </c>
      <c r="AI60" s="33"/>
      <c r="AJ60" s="33"/>
      <c r="AK60" s="33"/>
      <c r="AL60" s="33"/>
      <c r="AM60" s="41" t="s">
        <v>53</v>
      </c>
      <c r="AN60" s="33"/>
      <c r="AO60" s="33"/>
      <c r="AR60" s="31"/>
    </row>
    <row r="61" spans="2:44" ht="12">
      <c r="B61" s="19"/>
      <c r="AR61" s="19"/>
    </row>
    <row r="62" spans="2:44" ht="12">
      <c r="B62" s="19"/>
      <c r="AR62" s="19"/>
    </row>
    <row r="63" spans="2:44" ht="12">
      <c r="B63" s="19"/>
      <c r="AR63" s="19"/>
    </row>
    <row r="64" spans="2:44" s="1" customFormat="1" ht="12.75">
      <c r="B64" s="31"/>
      <c r="D64" s="39" t="s">
        <v>54</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55</v>
      </c>
      <c r="AI64" s="40"/>
      <c r="AJ64" s="40"/>
      <c r="AK64" s="40"/>
      <c r="AL64" s="40"/>
      <c r="AM64" s="40"/>
      <c r="AN64" s="40"/>
      <c r="AO64" s="40"/>
      <c r="AR64" s="31"/>
    </row>
    <row r="65" spans="2:44" ht="12">
      <c r="B65" s="19"/>
      <c r="AR65" s="19"/>
    </row>
    <row r="66" spans="2:44" ht="12">
      <c r="B66" s="19"/>
      <c r="AR66" s="19"/>
    </row>
    <row r="67" spans="2:44" ht="12">
      <c r="B67" s="19"/>
      <c r="AR67" s="19"/>
    </row>
    <row r="68" spans="2:44" ht="12">
      <c r="B68" s="19"/>
      <c r="AR68" s="19"/>
    </row>
    <row r="69" spans="2:44" ht="12">
      <c r="B69" s="19"/>
      <c r="AR69" s="19"/>
    </row>
    <row r="70" spans="2:44" ht="12">
      <c r="B70" s="19"/>
      <c r="AR70" s="19"/>
    </row>
    <row r="71" spans="2:44" ht="12">
      <c r="B71" s="19"/>
      <c r="AR71" s="19"/>
    </row>
    <row r="72" spans="2:44" ht="12">
      <c r="B72" s="19"/>
      <c r="AR72" s="19"/>
    </row>
    <row r="73" spans="2:44" ht="12">
      <c r="B73" s="19"/>
      <c r="AR73" s="19"/>
    </row>
    <row r="74" spans="2:44" ht="12">
      <c r="B74" s="19"/>
      <c r="AR74" s="19"/>
    </row>
    <row r="75" spans="2:44" s="1" customFormat="1" ht="12.75">
      <c r="B75" s="31"/>
      <c r="D75" s="41" t="s">
        <v>52</v>
      </c>
      <c r="E75" s="33"/>
      <c r="F75" s="33"/>
      <c r="G75" s="33"/>
      <c r="H75" s="33"/>
      <c r="I75" s="33"/>
      <c r="J75" s="33"/>
      <c r="K75" s="33"/>
      <c r="L75" s="33"/>
      <c r="M75" s="33"/>
      <c r="N75" s="33"/>
      <c r="O75" s="33"/>
      <c r="P75" s="33"/>
      <c r="Q75" s="33"/>
      <c r="R75" s="33"/>
      <c r="S75" s="33"/>
      <c r="T75" s="33"/>
      <c r="U75" s="33"/>
      <c r="V75" s="41" t="s">
        <v>53</v>
      </c>
      <c r="W75" s="33"/>
      <c r="X75" s="33"/>
      <c r="Y75" s="33"/>
      <c r="Z75" s="33"/>
      <c r="AA75" s="33"/>
      <c r="AB75" s="33"/>
      <c r="AC75" s="33"/>
      <c r="AD75" s="33"/>
      <c r="AE75" s="33"/>
      <c r="AF75" s="33"/>
      <c r="AG75" s="33"/>
      <c r="AH75" s="41" t="s">
        <v>52</v>
      </c>
      <c r="AI75" s="33"/>
      <c r="AJ75" s="33"/>
      <c r="AK75" s="33"/>
      <c r="AL75" s="33"/>
      <c r="AM75" s="41" t="s">
        <v>53</v>
      </c>
      <c r="AN75" s="33"/>
      <c r="AO75" s="33"/>
      <c r="AR75" s="31"/>
    </row>
    <row r="76" spans="2:44" s="1" customFormat="1" ht="12">
      <c r="B76" s="31"/>
      <c r="AR76" s="31"/>
    </row>
    <row r="77" spans="2:44" s="1" customFormat="1" ht="6.95"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1"/>
    </row>
    <row r="81" spans="2:44" s="1" customFormat="1" ht="6.95"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1"/>
    </row>
    <row r="82" spans="2:44" s="1" customFormat="1" ht="24.95" customHeight="1">
      <c r="B82" s="31"/>
      <c r="C82" s="20" t="s">
        <v>56</v>
      </c>
      <c r="AR82" s="31"/>
    </row>
    <row r="83" spans="2:44" s="1" customFormat="1" ht="6.95" customHeight="1">
      <c r="B83" s="31"/>
      <c r="AR83" s="31"/>
    </row>
    <row r="84" spans="2:44" s="3" customFormat="1" ht="12" customHeight="1">
      <c r="B84" s="46"/>
      <c r="C84" s="26" t="s">
        <v>13</v>
      </c>
      <c r="L84" s="3" t="str">
        <f>K5</f>
        <v>Kourim-vstup-08-2023</v>
      </c>
      <c r="AR84" s="46"/>
    </row>
    <row r="85" spans="2:44" s="4" customFormat="1" ht="36.95" customHeight="1">
      <c r="B85" s="47"/>
      <c r="C85" s="48" t="s">
        <v>16</v>
      </c>
      <c r="L85" s="676" t="str">
        <f>K6</f>
        <v>Vstupní budova Muzea lidových staveb v Kouřimi</v>
      </c>
      <c r="M85" s="677"/>
      <c r="N85" s="677"/>
      <c r="O85" s="677"/>
      <c r="P85" s="677"/>
      <c r="Q85" s="677"/>
      <c r="R85" s="677"/>
      <c r="S85" s="677"/>
      <c r="T85" s="677"/>
      <c r="U85" s="677"/>
      <c r="V85" s="677"/>
      <c r="W85" s="677"/>
      <c r="X85" s="677"/>
      <c r="Y85" s="677"/>
      <c r="Z85" s="677"/>
      <c r="AA85" s="677"/>
      <c r="AB85" s="677"/>
      <c r="AC85" s="677"/>
      <c r="AD85" s="677"/>
      <c r="AE85" s="677"/>
      <c r="AF85" s="677"/>
      <c r="AG85" s="677"/>
      <c r="AH85" s="677"/>
      <c r="AI85" s="677"/>
      <c r="AJ85" s="677"/>
      <c r="AR85" s="47"/>
    </row>
    <row r="86" spans="2:44" s="1" customFormat="1" ht="6.95" customHeight="1">
      <c r="B86" s="31"/>
      <c r="AR86" s="31"/>
    </row>
    <row r="87" spans="2:44" s="1" customFormat="1" ht="12" customHeight="1">
      <c r="B87" s="31"/>
      <c r="C87" s="26" t="s">
        <v>20</v>
      </c>
      <c r="L87" s="49" t="str">
        <f>IF(K8="","",K8)</f>
        <v>Kouřim</v>
      </c>
      <c r="AI87" s="26" t="s">
        <v>22</v>
      </c>
      <c r="AM87" s="678" t="str">
        <f>IF(AN8="","",AN8)</f>
        <v>8. 8. 2023</v>
      </c>
      <c r="AN87" s="678"/>
      <c r="AR87" s="31"/>
    </row>
    <row r="88" spans="2:44" s="1" customFormat="1" ht="6.95" customHeight="1">
      <c r="B88" s="31"/>
      <c r="AR88" s="31"/>
    </row>
    <row r="89" spans="2:56" s="1" customFormat="1" ht="15.2" customHeight="1">
      <c r="B89" s="31"/>
      <c r="C89" s="26" t="s">
        <v>24</v>
      </c>
      <c r="L89" s="3" t="str">
        <f>IF(E11="","",E11)</f>
        <v>Regionální muzeum v Kouřimi</v>
      </c>
      <c r="AI89" s="26" t="s">
        <v>30</v>
      </c>
      <c r="AM89" s="661" t="str">
        <f>IF(E17="","",E17)</f>
        <v>IHARCH s.r.o.</v>
      </c>
      <c r="AN89" s="662"/>
      <c r="AO89" s="662"/>
      <c r="AP89" s="662"/>
      <c r="AR89" s="31"/>
      <c r="AS89" s="657" t="s">
        <v>57</v>
      </c>
      <c r="AT89" s="658"/>
      <c r="AU89" s="51"/>
      <c r="AV89" s="51"/>
      <c r="AW89" s="51"/>
      <c r="AX89" s="51"/>
      <c r="AY89" s="51"/>
      <c r="AZ89" s="51"/>
      <c r="BA89" s="51"/>
      <c r="BB89" s="51"/>
      <c r="BC89" s="51"/>
      <c r="BD89" s="52"/>
    </row>
    <row r="90" spans="2:56" s="1" customFormat="1" ht="15.2" customHeight="1">
      <c r="B90" s="31"/>
      <c r="C90" s="26" t="s">
        <v>28</v>
      </c>
      <c r="L90" s="3" t="str">
        <f>IF(E14="Vyplň údaj","",E14)</f>
        <v/>
      </c>
      <c r="AI90" s="26" t="s">
        <v>33</v>
      </c>
      <c r="AM90" s="661" t="str">
        <f>IF(E20="","",E20)</f>
        <v xml:space="preserve"> </v>
      </c>
      <c r="AN90" s="662"/>
      <c r="AO90" s="662"/>
      <c r="AP90" s="662"/>
      <c r="AR90" s="31"/>
      <c r="AS90" s="659"/>
      <c r="AT90" s="660"/>
      <c r="BD90" s="53"/>
    </row>
    <row r="91" spans="2:56" s="1" customFormat="1" ht="10.7" customHeight="1">
      <c r="B91" s="31"/>
      <c r="AR91" s="31"/>
      <c r="AS91" s="659"/>
      <c r="AT91" s="660"/>
      <c r="BD91" s="53"/>
    </row>
    <row r="92" spans="2:56" s="1" customFormat="1" ht="29.25" customHeight="1">
      <c r="B92" s="31"/>
      <c r="C92" s="663" t="s">
        <v>58</v>
      </c>
      <c r="D92" s="664"/>
      <c r="E92" s="664"/>
      <c r="F92" s="664"/>
      <c r="G92" s="664"/>
      <c r="H92" s="54"/>
      <c r="I92" s="666" t="s">
        <v>59</v>
      </c>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5" t="s">
        <v>60</v>
      </c>
      <c r="AH92" s="664"/>
      <c r="AI92" s="664"/>
      <c r="AJ92" s="664"/>
      <c r="AK92" s="664"/>
      <c r="AL92" s="664"/>
      <c r="AM92" s="664"/>
      <c r="AN92" s="666" t="s">
        <v>61</v>
      </c>
      <c r="AO92" s="664"/>
      <c r="AP92" s="667"/>
      <c r="AQ92" s="55" t="s">
        <v>62</v>
      </c>
      <c r="AR92" s="31"/>
      <c r="AS92" s="56" t="s">
        <v>63</v>
      </c>
      <c r="AT92" s="57" t="s">
        <v>64</v>
      </c>
      <c r="AU92" s="57" t="s">
        <v>65</v>
      </c>
      <c r="AV92" s="57" t="s">
        <v>66</v>
      </c>
      <c r="AW92" s="57" t="s">
        <v>67</v>
      </c>
      <c r="AX92" s="57" t="s">
        <v>68</v>
      </c>
      <c r="AY92" s="57" t="s">
        <v>69</v>
      </c>
      <c r="AZ92" s="57" t="s">
        <v>70</v>
      </c>
      <c r="BA92" s="57" t="s">
        <v>71</v>
      </c>
      <c r="BB92" s="57" t="s">
        <v>72</v>
      </c>
      <c r="BC92" s="57" t="s">
        <v>73</v>
      </c>
      <c r="BD92" s="58" t="s">
        <v>74</v>
      </c>
    </row>
    <row r="93" spans="2:56" s="1" customFormat="1" ht="10.7" customHeight="1">
      <c r="B93" s="31"/>
      <c r="AR93" s="31"/>
      <c r="AS93" s="59"/>
      <c r="AT93" s="51"/>
      <c r="AU93" s="51"/>
      <c r="AV93" s="51"/>
      <c r="AW93" s="51"/>
      <c r="AX93" s="51"/>
      <c r="AY93" s="51"/>
      <c r="AZ93" s="51"/>
      <c r="BA93" s="51"/>
      <c r="BB93" s="51"/>
      <c r="BC93" s="51"/>
      <c r="BD93" s="52"/>
    </row>
    <row r="94" spans="2:90" s="5" customFormat="1" ht="32.45" customHeight="1">
      <c r="B94" s="60"/>
      <c r="C94" s="61" t="s">
        <v>75</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71">
        <f>ROUND(SUM(AG95:AG98),2)</f>
        <v>0</v>
      </c>
      <c r="AH94" s="671"/>
      <c r="AI94" s="671"/>
      <c r="AJ94" s="671"/>
      <c r="AK94" s="671"/>
      <c r="AL94" s="671"/>
      <c r="AM94" s="671"/>
      <c r="AN94" s="672">
        <f>SUM(AG94,AT94)</f>
        <v>0</v>
      </c>
      <c r="AO94" s="672"/>
      <c r="AP94" s="672"/>
      <c r="AQ94" s="64" t="s">
        <v>1</v>
      </c>
      <c r="AR94" s="60"/>
      <c r="AS94" s="65">
        <f>ROUND(SUM(AS95:AS98),2)</f>
        <v>0</v>
      </c>
      <c r="AT94" s="66">
        <f>ROUND(SUM(AV94:AW94),2)</f>
        <v>0</v>
      </c>
      <c r="AU94" s="67">
        <f>ROUND(SUM(AU95:AU98),5)</f>
        <v>0</v>
      </c>
      <c r="AV94" s="66">
        <f>ROUND(AZ94*L29,2)</f>
        <v>0</v>
      </c>
      <c r="AW94" s="66">
        <f>ROUND(BA94*L30,2)</f>
        <v>0</v>
      </c>
      <c r="AX94" s="66">
        <f>ROUND(BB94*L29,2)</f>
        <v>0</v>
      </c>
      <c r="AY94" s="66">
        <f>ROUND(BC94*L30,2)</f>
        <v>0</v>
      </c>
      <c r="AZ94" s="66">
        <f>ROUND(SUM(AZ95:AZ98),2)</f>
        <v>0</v>
      </c>
      <c r="BA94" s="66">
        <f>ROUND(SUM(BA95:BA98),2)</f>
        <v>0</v>
      </c>
      <c r="BB94" s="66">
        <f>ROUND(SUM(BB95:BB98),2)</f>
        <v>0</v>
      </c>
      <c r="BC94" s="66">
        <f>ROUND(SUM(BC95:BC98),2)</f>
        <v>0</v>
      </c>
      <c r="BD94" s="68">
        <f>ROUND(SUM(BD95:BD98),2)</f>
        <v>0</v>
      </c>
      <c r="BS94" s="69" t="s">
        <v>76</v>
      </c>
      <c r="BT94" s="69" t="s">
        <v>77</v>
      </c>
      <c r="BU94" s="70" t="s">
        <v>78</v>
      </c>
      <c r="BV94" s="69" t="s">
        <v>79</v>
      </c>
      <c r="BW94" s="69" t="s">
        <v>5</v>
      </c>
      <c r="BX94" s="69" t="s">
        <v>80</v>
      </c>
      <c r="CL94" s="69" t="s">
        <v>1</v>
      </c>
    </row>
    <row r="95" spans="1:91" s="6" customFormat="1" ht="24.75" customHeight="1">
      <c r="A95" s="71" t="s">
        <v>81</v>
      </c>
      <c r="B95" s="72"/>
      <c r="C95" s="73"/>
      <c r="D95" s="668" t="s">
        <v>82</v>
      </c>
      <c r="E95" s="668"/>
      <c r="F95" s="668"/>
      <c r="G95" s="668"/>
      <c r="H95" s="668"/>
      <c r="I95" s="74"/>
      <c r="J95" s="668" t="s">
        <v>17</v>
      </c>
      <c r="K95" s="668"/>
      <c r="L95" s="668"/>
      <c r="M95" s="668"/>
      <c r="N95" s="668"/>
      <c r="O95" s="668"/>
      <c r="P95" s="668"/>
      <c r="Q95" s="668"/>
      <c r="R95" s="668"/>
      <c r="S95" s="668"/>
      <c r="T95" s="668"/>
      <c r="U95" s="668"/>
      <c r="V95" s="668"/>
      <c r="W95" s="668"/>
      <c r="X95" s="668"/>
      <c r="Y95" s="668"/>
      <c r="Z95" s="668"/>
      <c r="AA95" s="668"/>
      <c r="AB95" s="668"/>
      <c r="AC95" s="668"/>
      <c r="AD95" s="668"/>
      <c r="AE95" s="668"/>
      <c r="AF95" s="668"/>
      <c r="AG95" s="669">
        <f>'01 - Vstupní budova Muzea...'!J30</f>
        <v>0</v>
      </c>
      <c r="AH95" s="670"/>
      <c r="AI95" s="670"/>
      <c r="AJ95" s="670"/>
      <c r="AK95" s="670"/>
      <c r="AL95" s="670"/>
      <c r="AM95" s="670"/>
      <c r="AN95" s="669">
        <f>SUM(AG95,AT95)</f>
        <v>0</v>
      </c>
      <c r="AO95" s="670"/>
      <c r="AP95" s="670"/>
      <c r="AQ95" s="75" t="s">
        <v>83</v>
      </c>
      <c r="AR95" s="72"/>
      <c r="AS95" s="76">
        <v>0</v>
      </c>
      <c r="AT95" s="77">
        <f>ROUND(SUM(AV95:AW95),2)</f>
        <v>0</v>
      </c>
      <c r="AU95" s="78">
        <f>'01 - Vstupní budova Muzea...'!P142</f>
        <v>0</v>
      </c>
      <c r="AV95" s="77">
        <f>'01 - Vstupní budova Muzea...'!J33</f>
        <v>0</v>
      </c>
      <c r="AW95" s="77">
        <f>'01 - Vstupní budova Muzea...'!J34</f>
        <v>0</v>
      </c>
      <c r="AX95" s="77">
        <f>'01 - Vstupní budova Muzea...'!J35</f>
        <v>0</v>
      </c>
      <c r="AY95" s="77">
        <f>'01 - Vstupní budova Muzea...'!J36</f>
        <v>0</v>
      </c>
      <c r="AZ95" s="77">
        <f>'01 - Vstupní budova Muzea...'!F33</f>
        <v>0</v>
      </c>
      <c r="BA95" s="77">
        <f>'01 - Vstupní budova Muzea...'!F34</f>
        <v>0</v>
      </c>
      <c r="BB95" s="77">
        <f>'01 - Vstupní budova Muzea...'!F35</f>
        <v>0</v>
      </c>
      <c r="BC95" s="77">
        <f>'01 - Vstupní budova Muzea...'!F36</f>
        <v>0</v>
      </c>
      <c r="BD95" s="79">
        <f>'01 - Vstupní budova Muzea...'!F37</f>
        <v>0</v>
      </c>
      <c r="BT95" s="80" t="s">
        <v>84</v>
      </c>
      <c r="BV95" s="80" t="s">
        <v>79</v>
      </c>
      <c r="BW95" s="80" t="s">
        <v>85</v>
      </c>
      <c r="BX95" s="80" t="s">
        <v>5</v>
      </c>
      <c r="CL95" s="80" t="s">
        <v>1</v>
      </c>
      <c r="CM95" s="80" t="s">
        <v>86</v>
      </c>
    </row>
    <row r="96" spans="1:91" s="6" customFormat="1" ht="16.5" customHeight="1">
      <c r="A96" s="71" t="s">
        <v>81</v>
      </c>
      <c r="B96" s="72"/>
      <c r="C96" s="73"/>
      <c r="D96" s="668" t="s">
        <v>87</v>
      </c>
      <c r="E96" s="668"/>
      <c r="F96" s="668"/>
      <c r="G96" s="668"/>
      <c r="H96" s="668"/>
      <c r="I96" s="74"/>
      <c r="J96" s="668" t="s">
        <v>88</v>
      </c>
      <c r="K96" s="668"/>
      <c r="L96" s="668"/>
      <c r="M96" s="668"/>
      <c r="N96" s="668"/>
      <c r="O96" s="668"/>
      <c r="P96" s="668"/>
      <c r="Q96" s="668"/>
      <c r="R96" s="668"/>
      <c r="S96" s="668"/>
      <c r="T96" s="668"/>
      <c r="U96" s="668"/>
      <c r="V96" s="668"/>
      <c r="W96" s="668"/>
      <c r="X96" s="668"/>
      <c r="Y96" s="668"/>
      <c r="Z96" s="668"/>
      <c r="AA96" s="668"/>
      <c r="AB96" s="668"/>
      <c r="AC96" s="668"/>
      <c r="AD96" s="668"/>
      <c r="AE96" s="668"/>
      <c r="AF96" s="668"/>
      <c r="AG96" s="669">
        <f>'02 - Profese'!J30</f>
        <v>0</v>
      </c>
      <c r="AH96" s="670"/>
      <c r="AI96" s="670"/>
      <c r="AJ96" s="670"/>
      <c r="AK96" s="670"/>
      <c r="AL96" s="670"/>
      <c r="AM96" s="670"/>
      <c r="AN96" s="669">
        <f>SUM(AG96,AT96)</f>
        <v>0</v>
      </c>
      <c r="AO96" s="670"/>
      <c r="AP96" s="670"/>
      <c r="AQ96" s="75" t="s">
        <v>83</v>
      </c>
      <c r="AR96" s="72"/>
      <c r="AS96" s="76">
        <v>0</v>
      </c>
      <c r="AT96" s="77">
        <f>ROUND(SUM(AV96:AW96),2)</f>
        <v>0</v>
      </c>
      <c r="AU96" s="78">
        <f>'02 - Profese'!P123</f>
        <v>0</v>
      </c>
      <c r="AV96" s="77">
        <f>'02 - Profese'!J33</f>
        <v>0</v>
      </c>
      <c r="AW96" s="77">
        <f>'02 - Profese'!J34</f>
        <v>0</v>
      </c>
      <c r="AX96" s="77">
        <f>'02 - Profese'!J35</f>
        <v>0</v>
      </c>
      <c r="AY96" s="77">
        <f>'02 - Profese'!J36</f>
        <v>0</v>
      </c>
      <c r="AZ96" s="77">
        <f>'02 - Profese'!F33</f>
        <v>0</v>
      </c>
      <c r="BA96" s="77">
        <f>'02 - Profese'!F34</f>
        <v>0</v>
      </c>
      <c r="BB96" s="77">
        <f>'02 - Profese'!F35</f>
        <v>0</v>
      </c>
      <c r="BC96" s="77">
        <f>'02 - Profese'!F36</f>
        <v>0</v>
      </c>
      <c r="BD96" s="79">
        <f>'02 - Profese'!F37</f>
        <v>0</v>
      </c>
      <c r="BT96" s="80" t="s">
        <v>84</v>
      </c>
      <c r="BV96" s="80" t="s">
        <v>79</v>
      </c>
      <c r="BW96" s="80" t="s">
        <v>89</v>
      </c>
      <c r="BX96" s="80" t="s">
        <v>5</v>
      </c>
      <c r="CL96" s="80" t="s">
        <v>1</v>
      </c>
      <c r="CM96" s="80" t="s">
        <v>86</v>
      </c>
    </row>
    <row r="97" spans="1:91" s="6" customFormat="1" ht="16.5" customHeight="1">
      <c r="A97" s="71" t="s">
        <v>81</v>
      </c>
      <c r="B97" s="72"/>
      <c r="C97" s="73"/>
      <c r="D97" s="668" t="s">
        <v>90</v>
      </c>
      <c r="E97" s="668"/>
      <c r="F97" s="668"/>
      <c r="G97" s="668"/>
      <c r="H97" s="668"/>
      <c r="I97" s="74"/>
      <c r="J97" s="668" t="s">
        <v>91</v>
      </c>
      <c r="K97" s="668"/>
      <c r="L97" s="668"/>
      <c r="M97" s="668"/>
      <c r="N97" s="668"/>
      <c r="O97" s="668"/>
      <c r="P97" s="668"/>
      <c r="Q97" s="668"/>
      <c r="R97" s="668"/>
      <c r="S97" s="668"/>
      <c r="T97" s="668"/>
      <c r="U97" s="668"/>
      <c r="V97" s="668"/>
      <c r="W97" s="668"/>
      <c r="X97" s="668"/>
      <c r="Y97" s="668"/>
      <c r="Z97" s="668"/>
      <c r="AA97" s="668"/>
      <c r="AB97" s="668"/>
      <c r="AC97" s="668"/>
      <c r="AD97" s="668"/>
      <c r="AE97" s="668"/>
      <c r="AF97" s="668"/>
      <c r="AG97" s="669">
        <f>'03 - Venkovní objekty'!J30</f>
        <v>0</v>
      </c>
      <c r="AH97" s="670"/>
      <c r="AI97" s="670"/>
      <c r="AJ97" s="670"/>
      <c r="AK97" s="670"/>
      <c r="AL97" s="670"/>
      <c r="AM97" s="670"/>
      <c r="AN97" s="669">
        <f>SUM(AG97,AT97)</f>
        <v>0</v>
      </c>
      <c r="AO97" s="670"/>
      <c r="AP97" s="670"/>
      <c r="AQ97" s="75" t="s">
        <v>83</v>
      </c>
      <c r="AR97" s="72"/>
      <c r="AS97" s="76">
        <v>0</v>
      </c>
      <c r="AT97" s="77">
        <f>ROUND(SUM(AV97:AW97),2)</f>
        <v>0</v>
      </c>
      <c r="AU97" s="78">
        <f>'03 - Venkovní objekty'!P129</f>
        <v>0</v>
      </c>
      <c r="AV97" s="77">
        <f>'03 - Venkovní objekty'!J33</f>
        <v>0</v>
      </c>
      <c r="AW97" s="77">
        <f>'03 - Venkovní objekty'!J34</f>
        <v>0</v>
      </c>
      <c r="AX97" s="77">
        <f>'03 - Venkovní objekty'!J35</f>
        <v>0</v>
      </c>
      <c r="AY97" s="77">
        <f>'03 - Venkovní objekty'!J36</f>
        <v>0</v>
      </c>
      <c r="AZ97" s="77">
        <f>'03 - Venkovní objekty'!F33</f>
        <v>0</v>
      </c>
      <c r="BA97" s="77">
        <f>'03 - Venkovní objekty'!F34</f>
        <v>0</v>
      </c>
      <c r="BB97" s="77">
        <f>'03 - Venkovní objekty'!F35</f>
        <v>0</v>
      </c>
      <c r="BC97" s="77">
        <f>'03 - Venkovní objekty'!F36</f>
        <v>0</v>
      </c>
      <c r="BD97" s="79">
        <f>'03 - Venkovní objekty'!F37</f>
        <v>0</v>
      </c>
      <c r="BT97" s="80" t="s">
        <v>84</v>
      </c>
      <c r="BV97" s="80" t="s">
        <v>79</v>
      </c>
      <c r="BW97" s="80" t="s">
        <v>92</v>
      </c>
      <c r="BX97" s="80" t="s">
        <v>5</v>
      </c>
      <c r="CL97" s="80" t="s">
        <v>1</v>
      </c>
      <c r="CM97" s="80" t="s">
        <v>86</v>
      </c>
    </row>
    <row r="98" spans="1:91" s="6" customFormat="1" ht="16.5" customHeight="1">
      <c r="A98" s="71" t="s">
        <v>81</v>
      </c>
      <c r="B98" s="72"/>
      <c r="C98" s="73"/>
      <c r="D98" s="668" t="s">
        <v>93</v>
      </c>
      <c r="E98" s="668"/>
      <c r="F98" s="668"/>
      <c r="G98" s="668"/>
      <c r="H98" s="668"/>
      <c r="I98" s="74"/>
      <c r="J98" s="668" t="s">
        <v>94</v>
      </c>
      <c r="K98" s="668"/>
      <c r="L98" s="668"/>
      <c r="M98" s="668"/>
      <c r="N98" s="668"/>
      <c r="O98" s="668"/>
      <c r="P98" s="668"/>
      <c r="Q98" s="668"/>
      <c r="R98" s="668"/>
      <c r="S98" s="668"/>
      <c r="T98" s="668"/>
      <c r="U98" s="668"/>
      <c r="V98" s="668"/>
      <c r="W98" s="668"/>
      <c r="X98" s="668"/>
      <c r="Y98" s="668"/>
      <c r="Z98" s="668"/>
      <c r="AA98" s="668"/>
      <c r="AB98" s="668"/>
      <c r="AC98" s="668"/>
      <c r="AD98" s="668"/>
      <c r="AE98" s="668"/>
      <c r="AF98" s="668"/>
      <c r="AG98" s="669">
        <f>'05 - Náklady spojené s um...'!J30</f>
        <v>0</v>
      </c>
      <c r="AH98" s="670"/>
      <c r="AI98" s="670"/>
      <c r="AJ98" s="670"/>
      <c r="AK98" s="670"/>
      <c r="AL98" s="670"/>
      <c r="AM98" s="670"/>
      <c r="AN98" s="669">
        <f>SUM(AG98,AT98)</f>
        <v>0</v>
      </c>
      <c r="AO98" s="670"/>
      <c r="AP98" s="670"/>
      <c r="AQ98" s="75" t="s">
        <v>83</v>
      </c>
      <c r="AR98" s="72"/>
      <c r="AS98" s="81">
        <v>0</v>
      </c>
      <c r="AT98" s="82">
        <f>ROUND(SUM(AV98:AW98),2)</f>
        <v>0</v>
      </c>
      <c r="AU98" s="83">
        <f>'05 - Náklady spojené s um...'!P121</f>
        <v>0</v>
      </c>
      <c r="AV98" s="82">
        <f>'05 - Náklady spojené s um...'!J33</f>
        <v>0</v>
      </c>
      <c r="AW98" s="82">
        <f>'05 - Náklady spojené s um...'!J34</f>
        <v>0</v>
      </c>
      <c r="AX98" s="82">
        <f>'05 - Náklady spojené s um...'!J35</f>
        <v>0</v>
      </c>
      <c r="AY98" s="82">
        <f>'05 - Náklady spojené s um...'!J36</f>
        <v>0</v>
      </c>
      <c r="AZ98" s="82">
        <f>'05 - Náklady spojené s um...'!F33</f>
        <v>0</v>
      </c>
      <c r="BA98" s="82">
        <f>'05 - Náklady spojené s um...'!F34</f>
        <v>0</v>
      </c>
      <c r="BB98" s="82">
        <f>'05 - Náklady spojené s um...'!F35</f>
        <v>0</v>
      </c>
      <c r="BC98" s="82">
        <f>'05 - Náklady spojené s um...'!F36</f>
        <v>0</v>
      </c>
      <c r="BD98" s="84">
        <f>'05 - Náklady spojené s um...'!F37</f>
        <v>0</v>
      </c>
      <c r="BT98" s="80" t="s">
        <v>84</v>
      </c>
      <c r="BV98" s="80" t="s">
        <v>79</v>
      </c>
      <c r="BW98" s="80" t="s">
        <v>95</v>
      </c>
      <c r="BX98" s="80" t="s">
        <v>5</v>
      </c>
      <c r="CL98" s="80" t="s">
        <v>1</v>
      </c>
      <c r="CM98" s="80" t="s">
        <v>86</v>
      </c>
    </row>
    <row r="99" spans="2:44" s="1" customFormat="1" ht="30" customHeight="1">
      <c r="B99" s="31"/>
      <c r="AR99" s="31"/>
    </row>
    <row r="100" spans="2:44" s="1" customFormat="1" ht="6.95" customHeight="1">
      <c r="B100" s="42"/>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31"/>
    </row>
  </sheetData>
  <sheetProtection algorithmName="SHA-512" hashValue="Xp9iyHaHYqZnrcIwcVz/AgP66vEpeTwoYQ5GNc0JESfx4Dh2MSMEhY76xuGgQeTr96ZYUDemF9eHKff3zYO5xA==" saltValue="q7z+DevOljpjIecOyhrV88eEUgL/DtcY4IvmZy5YcSq1thMvmQ5NnS5fySAzAoAxAuTQN0kZj+HfnRtq/icH/Q=="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L85:AJ85"/>
    <mergeCell ref="AM87:AN87"/>
    <mergeCell ref="AM89:AP89"/>
    <mergeCell ref="AG94:AM94"/>
    <mergeCell ref="AN94:AP94"/>
    <mergeCell ref="J96:AF96"/>
    <mergeCell ref="D96:H96"/>
    <mergeCell ref="AG96:AM96"/>
    <mergeCell ref="AN96:AP96"/>
    <mergeCell ref="D95:H95"/>
    <mergeCell ref="AG95:AM95"/>
    <mergeCell ref="J95:AF95"/>
    <mergeCell ref="AN95:AP95"/>
    <mergeCell ref="D98:H98"/>
    <mergeCell ref="J98:AF98"/>
    <mergeCell ref="AN97:AP97"/>
    <mergeCell ref="D97:H97"/>
    <mergeCell ref="J97:AF97"/>
    <mergeCell ref="AG97:AM97"/>
    <mergeCell ref="AS89:AT91"/>
    <mergeCell ref="AM90:AP90"/>
    <mergeCell ref="C92:G92"/>
    <mergeCell ref="AG92:AM92"/>
    <mergeCell ref="I92:AF92"/>
    <mergeCell ref="AN92:AP92"/>
  </mergeCells>
  <hyperlinks>
    <hyperlink ref="A95" location="'01 - Vstupní budova Muzea...'!C2" display="/"/>
    <hyperlink ref="A96" location="'02 - Profese'!C2" display="/"/>
    <hyperlink ref="A97" location="'03 - Venkovní objekty'!C2" display="/"/>
    <hyperlink ref="A98" location="'05 - Náklady spojené s um...'!C2" display="/"/>
  </hyperlinks>
  <printOptions/>
  <pageMargins left="0.39375" right="0.39375" top="0.39375" bottom="0.39375" header="0" footer="0"/>
  <pageSetup blackAndWhite="1" fitToHeight="100" fitToWidth="1" horizontalDpi="600" verticalDpi="600" orientation="portrait" paperSize="9" scale="75"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K105"/>
  <sheetViews>
    <sheetView showGridLines="0" zoomScaleSheetLayoutView="90" workbookViewId="0" topLeftCell="A1">
      <pane ySplit="4" topLeftCell="A71" activePane="bottomLeft" state="frozen"/>
      <selection pane="topLeft" activeCell="G25" sqref="G25:I25"/>
      <selection pane="bottomLeft" activeCell="G91" sqref="G91"/>
    </sheetView>
  </sheetViews>
  <sheetFormatPr defaultColWidth="10.7109375" defaultRowHeight="12"/>
  <cols>
    <col min="1" max="1" width="5.7109375" style="461" customWidth="1"/>
    <col min="2" max="2" width="11.00390625" style="461" customWidth="1"/>
    <col min="3" max="3" width="50.28125" style="461" customWidth="1"/>
    <col min="4" max="4" width="11.140625" style="520" customWidth="1"/>
    <col min="5" max="5" width="14.421875" style="521" customWidth="1"/>
    <col min="6" max="6" width="11.140625" style="522" customWidth="1"/>
    <col min="7" max="7" width="13.7109375" style="461" bestFit="1" customWidth="1"/>
    <col min="8" max="8" width="18.28125" style="461" bestFit="1" customWidth="1"/>
    <col min="9" max="9" width="12.00390625" style="461" bestFit="1" customWidth="1"/>
    <col min="10" max="10" width="15.7109375" style="461" customWidth="1"/>
    <col min="11" max="11" width="18.28125" style="461" bestFit="1" customWidth="1"/>
    <col min="12" max="16384" width="10.7109375" style="461" customWidth="1"/>
  </cols>
  <sheetData>
    <row r="1" spans="1:11" ht="21.75" customHeight="1">
      <c r="A1" s="452"/>
      <c r="B1" s="453"/>
      <c r="C1" s="454" t="s">
        <v>2273</v>
      </c>
      <c r="D1" s="455"/>
      <c r="E1" s="456"/>
      <c r="F1" s="457"/>
      <c r="G1" s="458"/>
      <c r="H1" s="459"/>
      <c r="I1" s="459"/>
      <c r="J1" s="459"/>
      <c r="K1" s="460"/>
    </row>
    <row r="2" spans="1:11" ht="21.75" customHeight="1">
      <c r="A2" s="462" t="s">
        <v>2116</v>
      </c>
      <c r="B2" s="463"/>
      <c r="C2" s="464" t="s">
        <v>2378</v>
      </c>
      <c r="D2" s="465"/>
      <c r="E2" s="466"/>
      <c r="F2" s="763"/>
      <c r="G2" s="763"/>
      <c r="H2" s="459"/>
      <c r="I2" s="459"/>
      <c r="J2" s="459"/>
      <c r="K2" s="460"/>
    </row>
    <row r="3" spans="1:11" ht="21.75" customHeight="1">
      <c r="A3" s="462" t="s">
        <v>30</v>
      </c>
      <c r="B3" s="463"/>
      <c r="C3" s="464" t="s">
        <v>2379</v>
      </c>
      <c r="D3" s="465"/>
      <c r="E3" s="466"/>
      <c r="F3" s="457"/>
      <c r="G3" s="467"/>
      <c r="H3" s="459"/>
      <c r="I3" s="459"/>
      <c r="J3" s="459"/>
      <c r="K3" s="460"/>
    </row>
    <row r="4" spans="1:11" ht="21.75" customHeight="1">
      <c r="A4" s="462" t="s">
        <v>2117</v>
      </c>
      <c r="B4" s="468"/>
      <c r="C4" s="464" t="s">
        <v>2118</v>
      </c>
      <c r="D4" s="465"/>
      <c r="E4" s="466"/>
      <c r="F4" s="457"/>
      <c r="G4" s="467"/>
      <c r="H4" s="459"/>
      <c r="I4" s="459"/>
      <c r="J4" s="459"/>
      <c r="K4" s="460"/>
    </row>
    <row r="5" spans="1:11" ht="11.65" customHeight="1" thickBot="1">
      <c r="A5" s="469"/>
      <c r="B5" s="470"/>
      <c r="C5" s="470"/>
      <c r="D5" s="471"/>
      <c r="E5" s="469"/>
      <c r="F5" s="472"/>
      <c r="G5" s="472"/>
      <c r="H5" s="472"/>
      <c r="I5" s="472"/>
      <c r="J5" s="472"/>
      <c r="K5" s="472"/>
    </row>
    <row r="6" spans="1:11" ht="11.65" customHeight="1" thickBot="1">
      <c r="A6" s="764" t="s">
        <v>2276</v>
      </c>
      <c r="B6" s="764" t="s">
        <v>58</v>
      </c>
      <c r="C6" s="473" t="s">
        <v>2121</v>
      </c>
      <c r="D6" s="474"/>
      <c r="E6" s="474"/>
      <c r="F6" s="766" t="s">
        <v>2277</v>
      </c>
      <c r="G6" s="767"/>
      <c r="H6" s="766" t="s">
        <v>2380</v>
      </c>
      <c r="I6" s="767"/>
      <c r="J6" s="475" t="s">
        <v>2279</v>
      </c>
      <c r="K6" s="474"/>
    </row>
    <row r="7" spans="1:11" ht="34.5" customHeight="1">
      <c r="A7" s="765"/>
      <c r="B7" s="765"/>
      <c r="C7" s="476"/>
      <c r="D7" s="474" t="s">
        <v>2280</v>
      </c>
      <c r="E7" s="477" t="s">
        <v>134</v>
      </c>
      <c r="F7" s="478" t="s">
        <v>1752</v>
      </c>
      <c r="G7" s="478" t="s">
        <v>1753</v>
      </c>
      <c r="H7" s="478" t="s">
        <v>1752</v>
      </c>
      <c r="I7" s="478" t="s">
        <v>1753</v>
      </c>
      <c r="J7" s="479" t="s">
        <v>1754</v>
      </c>
      <c r="K7" s="477" t="s">
        <v>2281</v>
      </c>
    </row>
    <row r="8" spans="1:11" ht="13.5" thickBot="1">
      <c r="A8" s="480"/>
      <c r="B8" s="481"/>
      <c r="C8" s="481"/>
      <c r="D8" s="482"/>
      <c r="E8" s="480"/>
      <c r="F8" s="480" t="s">
        <v>2271</v>
      </c>
      <c r="G8" s="480" t="s">
        <v>2271</v>
      </c>
      <c r="H8" s="480" t="s">
        <v>2271</v>
      </c>
      <c r="I8" s="480" t="s">
        <v>2271</v>
      </c>
      <c r="J8" s="480" t="s">
        <v>2271</v>
      </c>
      <c r="K8" s="483"/>
    </row>
    <row r="9" spans="1:11" s="492" customFormat="1" ht="29.65" customHeight="1">
      <c r="A9" s="484"/>
      <c r="B9" s="485"/>
      <c r="C9" s="486" t="s">
        <v>2381</v>
      </c>
      <c r="D9" s="487"/>
      <c r="E9" s="488"/>
      <c r="F9" s="489"/>
      <c r="G9" s="490"/>
      <c r="H9" s="490"/>
      <c r="I9" s="490"/>
      <c r="J9" s="491">
        <f>J11+J42+J65+J86+J96</f>
        <v>0</v>
      </c>
      <c r="K9" s="460"/>
    </row>
    <row r="10" spans="1:11" s="501" customFormat="1" ht="17.1" customHeight="1">
      <c r="A10" s="484"/>
      <c r="B10" s="493"/>
      <c r="C10" s="494"/>
      <c r="D10" s="495"/>
      <c r="E10" s="496"/>
      <c r="F10" s="497"/>
      <c r="G10" s="498"/>
      <c r="H10" s="499"/>
      <c r="I10" s="498"/>
      <c r="J10" s="500"/>
      <c r="K10" s="499"/>
    </row>
    <row r="11" spans="1:11" ht="15">
      <c r="A11" s="502"/>
      <c r="B11" s="503" t="s">
        <v>84</v>
      </c>
      <c r="C11" s="504" t="s">
        <v>2382</v>
      </c>
      <c r="D11" s="505"/>
      <c r="E11" s="506"/>
      <c r="F11" s="507"/>
      <c r="G11" s="508"/>
      <c r="H11" s="508"/>
      <c r="I11" s="508"/>
      <c r="J11" s="509">
        <f>SUM(J13:J40)</f>
        <v>0</v>
      </c>
      <c r="K11" s="510"/>
    </row>
    <row r="12" spans="1:11" ht="12">
      <c r="A12" s="502"/>
      <c r="B12" s="503"/>
      <c r="C12" s="511"/>
      <c r="D12" s="505"/>
      <c r="E12" s="506"/>
      <c r="F12" s="507"/>
      <c r="G12" s="508"/>
      <c r="H12" s="508"/>
      <c r="I12" s="508"/>
      <c r="J12" s="508"/>
      <c r="K12" s="510"/>
    </row>
    <row r="13" spans="1:11" ht="13.9" customHeight="1">
      <c r="A13" s="502"/>
      <c r="B13" s="512" t="s">
        <v>84</v>
      </c>
      <c r="C13" s="512" t="s">
        <v>2383</v>
      </c>
      <c r="D13" s="505" t="s">
        <v>2091</v>
      </c>
      <c r="E13" s="506">
        <v>1</v>
      </c>
      <c r="F13" s="643"/>
      <c r="G13" s="508"/>
      <c r="H13" s="508">
        <f aca="true" t="shared" si="0" ref="H13:H39">E13*F13</f>
        <v>0</v>
      </c>
      <c r="I13" s="508">
        <f aca="true" t="shared" si="1" ref="I13:I39">E13*G13</f>
        <v>0</v>
      </c>
      <c r="J13" s="508">
        <f aca="true" t="shared" si="2" ref="J13:J40">H13+I13</f>
        <v>0</v>
      </c>
      <c r="K13" s="510"/>
    </row>
    <row r="14" spans="1:11" ht="12">
      <c r="A14" s="502"/>
      <c r="B14" s="512" t="s">
        <v>86</v>
      </c>
      <c r="C14" s="512" t="s">
        <v>2384</v>
      </c>
      <c r="D14" s="505" t="s">
        <v>2091</v>
      </c>
      <c r="E14" s="506">
        <v>1</v>
      </c>
      <c r="F14" s="643"/>
      <c r="G14" s="508"/>
      <c r="H14" s="508">
        <f t="shared" si="0"/>
        <v>0</v>
      </c>
      <c r="I14" s="508">
        <f t="shared" si="1"/>
        <v>0</v>
      </c>
      <c r="J14" s="508">
        <f t="shared" si="2"/>
        <v>0</v>
      </c>
      <c r="K14" s="510"/>
    </row>
    <row r="15" spans="1:11" ht="12">
      <c r="A15" s="502"/>
      <c r="B15" s="512" t="s">
        <v>166</v>
      </c>
      <c r="C15" s="512" t="s">
        <v>2385</v>
      </c>
      <c r="D15" s="505" t="s">
        <v>2091</v>
      </c>
      <c r="E15" s="506">
        <v>1</v>
      </c>
      <c r="F15" s="643"/>
      <c r="G15" s="508"/>
      <c r="H15" s="508">
        <f t="shared" si="0"/>
        <v>0</v>
      </c>
      <c r="I15" s="508">
        <f t="shared" si="1"/>
        <v>0</v>
      </c>
      <c r="J15" s="508">
        <f t="shared" si="2"/>
        <v>0</v>
      </c>
      <c r="K15" s="510"/>
    </row>
    <row r="16" spans="1:11" ht="12">
      <c r="A16" s="502"/>
      <c r="B16" s="512" t="s">
        <v>152</v>
      </c>
      <c r="C16" s="512" t="s">
        <v>2386</v>
      </c>
      <c r="D16" s="505" t="s">
        <v>2091</v>
      </c>
      <c r="E16" s="506">
        <v>6</v>
      </c>
      <c r="F16" s="643"/>
      <c r="G16" s="508"/>
      <c r="H16" s="508">
        <f t="shared" si="0"/>
        <v>0</v>
      </c>
      <c r="I16" s="508">
        <f t="shared" si="1"/>
        <v>0</v>
      </c>
      <c r="J16" s="508">
        <f t="shared" si="2"/>
        <v>0</v>
      </c>
      <c r="K16" s="510"/>
    </row>
    <row r="17" spans="1:11" ht="12">
      <c r="A17" s="502"/>
      <c r="B17" s="512" t="s">
        <v>179</v>
      </c>
      <c r="C17" s="512" t="s">
        <v>2387</v>
      </c>
      <c r="D17" s="505" t="s">
        <v>2091</v>
      </c>
      <c r="E17" s="506">
        <v>1</v>
      </c>
      <c r="F17" s="643"/>
      <c r="G17" s="508"/>
      <c r="H17" s="508">
        <f t="shared" si="0"/>
        <v>0</v>
      </c>
      <c r="I17" s="508">
        <f t="shared" si="1"/>
        <v>0</v>
      </c>
      <c r="J17" s="508">
        <f t="shared" si="2"/>
        <v>0</v>
      </c>
      <c r="K17" s="510"/>
    </row>
    <row r="18" spans="1:11" ht="12">
      <c r="A18" s="502"/>
      <c r="B18" s="512" t="s">
        <v>184</v>
      </c>
      <c r="C18" s="512" t="s">
        <v>2388</v>
      </c>
      <c r="D18" s="505" t="s">
        <v>2091</v>
      </c>
      <c r="E18" s="506">
        <v>4</v>
      </c>
      <c r="F18" s="643"/>
      <c r="G18" s="508"/>
      <c r="H18" s="508">
        <f t="shared" si="0"/>
        <v>0</v>
      </c>
      <c r="I18" s="508">
        <f t="shared" si="1"/>
        <v>0</v>
      </c>
      <c r="J18" s="508">
        <f t="shared" si="2"/>
        <v>0</v>
      </c>
      <c r="K18" s="510"/>
    </row>
    <row r="19" spans="1:11" ht="12">
      <c r="A19" s="502"/>
      <c r="B19" s="512" t="s">
        <v>189</v>
      </c>
      <c r="C19" s="512" t="s">
        <v>2389</v>
      </c>
      <c r="D19" s="505" t="s">
        <v>2091</v>
      </c>
      <c r="E19" s="506">
        <v>3</v>
      </c>
      <c r="F19" s="643"/>
      <c r="G19" s="508"/>
      <c r="H19" s="508">
        <f t="shared" si="0"/>
        <v>0</v>
      </c>
      <c r="I19" s="508">
        <f t="shared" si="1"/>
        <v>0</v>
      </c>
      <c r="J19" s="508">
        <f t="shared" si="2"/>
        <v>0</v>
      </c>
      <c r="K19" s="510"/>
    </row>
    <row r="20" spans="1:11" ht="12">
      <c r="A20" s="502"/>
      <c r="B20" s="512" t="s">
        <v>195</v>
      </c>
      <c r="C20" s="512" t="s">
        <v>2390</v>
      </c>
      <c r="D20" s="505" t="s">
        <v>2091</v>
      </c>
      <c r="E20" s="506">
        <v>3</v>
      </c>
      <c r="F20" s="643"/>
      <c r="G20" s="508"/>
      <c r="H20" s="508">
        <f t="shared" si="0"/>
        <v>0</v>
      </c>
      <c r="I20" s="508">
        <f t="shared" si="1"/>
        <v>0</v>
      </c>
      <c r="J20" s="508">
        <f t="shared" si="2"/>
        <v>0</v>
      </c>
      <c r="K20" s="510"/>
    </row>
    <row r="21" spans="1:11" ht="12">
      <c r="A21" s="502"/>
      <c r="B21" s="512" t="s">
        <v>201</v>
      </c>
      <c r="C21" s="512" t="s">
        <v>2391</v>
      </c>
      <c r="D21" s="505" t="s">
        <v>2091</v>
      </c>
      <c r="E21" s="506">
        <v>80</v>
      </c>
      <c r="F21" s="643"/>
      <c r="G21" s="508"/>
      <c r="H21" s="508">
        <f t="shared" si="0"/>
        <v>0</v>
      </c>
      <c r="I21" s="508">
        <f t="shared" si="1"/>
        <v>0</v>
      </c>
      <c r="J21" s="508">
        <f t="shared" si="2"/>
        <v>0</v>
      </c>
      <c r="K21" s="510"/>
    </row>
    <row r="22" spans="1:11" ht="12">
      <c r="A22" s="502"/>
      <c r="B22" s="512" t="s">
        <v>206</v>
      </c>
      <c r="C22" s="512" t="s">
        <v>2392</v>
      </c>
      <c r="D22" s="505" t="s">
        <v>2091</v>
      </c>
      <c r="E22" s="506">
        <v>2</v>
      </c>
      <c r="F22" s="643"/>
      <c r="G22" s="508"/>
      <c r="H22" s="508">
        <f t="shared" si="0"/>
        <v>0</v>
      </c>
      <c r="I22" s="508">
        <f t="shared" si="1"/>
        <v>0</v>
      </c>
      <c r="J22" s="508">
        <f t="shared" si="2"/>
        <v>0</v>
      </c>
      <c r="K22" s="510"/>
    </row>
    <row r="23" spans="1:11" ht="12">
      <c r="A23" s="502"/>
      <c r="B23" s="512" t="s">
        <v>210</v>
      </c>
      <c r="C23" s="512" t="s">
        <v>2393</v>
      </c>
      <c r="D23" s="505" t="s">
        <v>2091</v>
      </c>
      <c r="E23" s="506">
        <v>1</v>
      </c>
      <c r="F23" s="643"/>
      <c r="G23" s="508"/>
      <c r="H23" s="508">
        <f t="shared" si="0"/>
        <v>0</v>
      </c>
      <c r="I23" s="508">
        <f t="shared" si="1"/>
        <v>0</v>
      </c>
      <c r="J23" s="508">
        <f t="shared" si="2"/>
        <v>0</v>
      </c>
      <c r="K23" s="510"/>
    </row>
    <row r="24" spans="1:11" ht="12">
      <c r="A24" s="502"/>
      <c r="B24" s="512" t="s">
        <v>218</v>
      </c>
      <c r="C24" s="512" t="s">
        <v>2394</v>
      </c>
      <c r="D24" s="505" t="s">
        <v>2091</v>
      </c>
      <c r="E24" s="506">
        <v>10</v>
      </c>
      <c r="F24" s="643"/>
      <c r="G24" s="508"/>
      <c r="H24" s="508">
        <f t="shared" si="0"/>
        <v>0</v>
      </c>
      <c r="I24" s="508">
        <f t="shared" si="1"/>
        <v>0</v>
      </c>
      <c r="J24" s="508">
        <f t="shared" si="2"/>
        <v>0</v>
      </c>
      <c r="K24" s="510"/>
    </row>
    <row r="25" spans="1:11" ht="12">
      <c r="A25" s="502"/>
      <c r="B25" s="512" t="s">
        <v>224</v>
      </c>
      <c r="C25" s="512" t="s">
        <v>2395</v>
      </c>
      <c r="D25" s="505" t="s">
        <v>2091</v>
      </c>
      <c r="E25" s="506">
        <v>2</v>
      </c>
      <c r="F25" s="643"/>
      <c r="G25" s="508"/>
      <c r="H25" s="508">
        <f t="shared" si="0"/>
        <v>0</v>
      </c>
      <c r="I25" s="508">
        <f t="shared" si="1"/>
        <v>0</v>
      </c>
      <c r="J25" s="508">
        <f t="shared" si="2"/>
        <v>0</v>
      </c>
      <c r="K25" s="510"/>
    </row>
    <row r="26" spans="1:11" ht="12">
      <c r="A26" s="502"/>
      <c r="B26" s="512" t="s">
        <v>231</v>
      </c>
      <c r="C26" s="512" t="s">
        <v>2396</v>
      </c>
      <c r="D26" s="505" t="s">
        <v>227</v>
      </c>
      <c r="E26" s="506">
        <v>900</v>
      </c>
      <c r="F26" s="643"/>
      <c r="G26" s="508"/>
      <c r="H26" s="508">
        <f t="shared" si="0"/>
        <v>0</v>
      </c>
      <c r="I26" s="508">
        <f t="shared" si="1"/>
        <v>0</v>
      </c>
      <c r="J26" s="508">
        <f t="shared" si="2"/>
        <v>0</v>
      </c>
      <c r="K26" s="510"/>
    </row>
    <row r="27" spans="1:11" ht="12">
      <c r="A27" s="502"/>
      <c r="B27" s="512" t="s">
        <v>8</v>
      </c>
      <c r="C27" s="512" t="s">
        <v>2397</v>
      </c>
      <c r="D27" s="505" t="s">
        <v>227</v>
      </c>
      <c r="E27" s="506">
        <v>50</v>
      </c>
      <c r="F27" s="643"/>
      <c r="G27" s="508"/>
      <c r="H27" s="508">
        <f t="shared" si="0"/>
        <v>0</v>
      </c>
      <c r="I27" s="508">
        <f t="shared" si="1"/>
        <v>0</v>
      </c>
      <c r="J27" s="508">
        <f t="shared" si="2"/>
        <v>0</v>
      </c>
      <c r="K27" s="510"/>
    </row>
    <row r="28" spans="1:11" ht="12">
      <c r="A28" s="502"/>
      <c r="B28" s="512" t="s">
        <v>242</v>
      </c>
      <c r="C28" s="512" t="s">
        <v>2398</v>
      </c>
      <c r="D28" s="505" t="s">
        <v>227</v>
      </c>
      <c r="E28" s="506">
        <v>400</v>
      </c>
      <c r="F28" s="643"/>
      <c r="G28" s="508"/>
      <c r="H28" s="508">
        <f t="shared" si="0"/>
        <v>0</v>
      </c>
      <c r="I28" s="508">
        <f t="shared" si="1"/>
        <v>0</v>
      </c>
      <c r="J28" s="508">
        <f t="shared" si="2"/>
        <v>0</v>
      </c>
      <c r="K28" s="510"/>
    </row>
    <row r="29" spans="1:11" ht="12">
      <c r="A29" s="502"/>
      <c r="B29" s="512" t="s">
        <v>248</v>
      </c>
      <c r="C29" s="512" t="s">
        <v>2399</v>
      </c>
      <c r="D29" s="505" t="s">
        <v>227</v>
      </c>
      <c r="E29" s="506">
        <v>500</v>
      </c>
      <c r="F29" s="643"/>
      <c r="G29" s="508"/>
      <c r="H29" s="508">
        <f t="shared" si="0"/>
        <v>0</v>
      </c>
      <c r="I29" s="508">
        <f t="shared" si="1"/>
        <v>0</v>
      </c>
      <c r="J29" s="508">
        <f t="shared" si="2"/>
        <v>0</v>
      </c>
      <c r="K29" s="510"/>
    </row>
    <row r="30" spans="1:11" ht="12">
      <c r="A30" s="502"/>
      <c r="B30" s="512" t="s">
        <v>254</v>
      </c>
      <c r="C30" s="512" t="s">
        <v>2400</v>
      </c>
      <c r="D30" s="505" t="s">
        <v>227</v>
      </c>
      <c r="E30" s="506">
        <v>100</v>
      </c>
      <c r="F30" s="643"/>
      <c r="G30" s="508"/>
      <c r="H30" s="508">
        <f t="shared" si="0"/>
        <v>0</v>
      </c>
      <c r="I30" s="508">
        <f t="shared" si="1"/>
        <v>0</v>
      </c>
      <c r="J30" s="508">
        <f t="shared" si="2"/>
        <v>0</v>
      </c>
      <c r="K30" s="510"/>
    </row>
    <row r="31" spans="1:11" ht="12">
      <c r="A31" s="502"/>
      <c r="B31" s="512" t="s">
        <v>258</v>
      </c>
      <c r="C31" s="512" t="s">
        <v>2401</v>
      </c>
      <c r="D31" s="505" t="s">
        <v>2091</v>
      </c>
      <c r="E31" s="506">
        <v>12</v>
      </c>
      <c r="F31" s="643"/>
      <c r="G31" s="508"/>
      <c r="H31" s="508">
        <f t="shared" si="0"/>
        <v>0</v>
      </c>
      <c r="I31" s="508">
        <f t="shared" si="1"/>
        <v>0</v>
      </c>
      <c r="J31" s="508">
        <f t="shared" si="2"/>
        <v>0</v>
      </c>
      <c r="K31" s="510"/>
    </row>
    <row r="32" spans="1:11" ht="12">
      <c r="A32" s="502"/>
      <c r="B32" s="512" t="s">
        <v>264</v>
      </c>
      <c r="C32" s="512" t="s">
        <v>2402</v>
      </c>
      <c r="D32" s="505" t="s">
        <v>2091</v>
      </c>
      <c r="E32" s="506">
        <v>10</v>
      </c>
      <c r="F32" s="643"/>
      <c r="G32" s="508"/>
      <c r="H32" s="508">
        <f t="shared" si="0"/>
        <v>0</v>
      </c>
      <c r="I32" s="508">
        <f t="shared" si="1"/>
        <v>0</v>
      </c>
      <c r="J32" s="508">
        <f t="shared" si="2"/>
        <v>0</v>
      </c>
      <c r="K32" s="510"/>
    </row>
    <row r="33" spans="1:11" ht="12">
      <c r="A33" s="502"/>
      <c r="B33" s="512" t="s">
        <v>7</v>
      </c>
      <c r="C33" s="512" t="s">
        <v>2403</v>
      </c>
      <c r="D33" s="505" t="s">
        <v>357</v>
      </c>
      <c r="E33" s="506">
        <v>1</v>
      </c>
      <c r="F33" s="643"/>
      <c r="G33" s="508"/>
      <c r="H33" s="508">
        <f t="shared" si="0"/>
        <v>0</v>
      </c>
      <c r="I33" s="508">
        <f t="shared" si="1"/>
        <v>0</v>
      </c>
      <c r="J33" s="508">
        <f t="shared" si="2"/>
        <v>0</v>
      </c>
      <c r="K33" s="510"/>
    </row>
    <row r="34" spans="1:11" ht="12">
      <c r="A34" s="502"/>
      <c r="B34" s="512" t="s">
        <v>273</v>
      </c>
      <c r="C34" s="512" t="s">
        <v>2404</v>
      </c>
      <c r="D34" s="505" t="s">
        <v>357</v>
      </c>
      <c r="E34" s="506">
        <v>1</v>
      </c>
      <c r="F34" s="507"/>
      <c r="G34" s="644"/>
      <c r="H34" s="508">
        <f t="shared" si="0"/>
        <v>0</v>
      </c>
      <c r="I34" s="508">
        <f t="shared" si="1"/>
        <v>0</v>
      </c>
      <c r="J34" s="508">
        <f t="shared" si="2"/>
        <v>0</v>
      </c>
      <c r="K34" s="510"/>
    </row>
    <row r="35" spans="1:11" ht="12">
      <c r="A35" s="502"/>
      <c r="B35" s="512" t="s">
        <v>277</v>
      </c>
      <c r="C35" s="512" t="s">
        <v>2405</v>
      </c>
      <c r="D35" s="505" t="s">
        <v>357</v>
      </c>
      <c r="E35" s="506">
        <v>1</v>
      </c>
      <c r="F35" s="507"/>
      <c r="G35" s="644"/>
      <c r="H35" s="508">
        <f t="shared" si="0"/>
        <v>0</v>
      </c>
      <c r="I35" s="508">
        <f t="shared" si="1"/>
        <v>0</v>
      </c>
      <c r="J35" s="508">
        <f t="shared" si="2"/>
        <v>0</v>
      </c>
      <c r="K35" s="510"/>
    </row>
    <row r="36" spans="1:11" ht="12">
      <c r="A36" s="502"/>
      <c r="B36" s="512" t="s">
        <v>283</v>
      </c>
      <c r="C36" s="512" t="s">
        <v>2406</v>
      </c>
      <c r="D36" s="505" t="s">
        <v>357</v>
      </c>
      <c r="E36" s="506">
        <v>1</v>
      </c>
      <c r="F36" s="507"/>
      <c r="G36" s="644"/>
      <c r="H36" s="508">
        <f t="shared" si="0"/>
        <v>0</v>
      </c>
      <c r="I36" s="508">
        <f t="shared" si="1"/>
        <v>0</v>
      </c>
      <c r="J36" s="508">
        <f t="shared" si="2"/>
        <v>0</v>
      </c>
      <c r="K36" s="510"/>
    </row>
    <row r="37" spans="1:11" ht="12">
      <c r="A37" s="502"/>
      <c r="B37" s="512" t="s">
        <v>288</v>
      </c>
      <c r="C37" s="512" t="s">
        <v>2407</v>
      </c>
      <c r="D37" s="505" t="s">
        <v>357</v>
      </c>
      <c r="E37" s="506">
        <v>1</v>
      </c>
      <c r="F37" s="507"/>
      <c r="G37" s="644"/>
      <c r="H37" s="508">
        <f t="shared" si="0"/>
        <v>0</v>
      </c>
      <c r="I37" s="508">
        <f t="shared" si="1"/>
        <v>0</v>
      </c>
      <c r="J37" s="508">
        <f t="shared" si="2"/>
        <v>0</v>
      </c>
      <c r="K37" s="510"/>
    </row>
    <row r="38" spans="1:11" ht="12">
      <c r="A38" s="502"/>
      <c r="B38" s="512" t="s">
        <v>297</v>
      </c>
      <c r="C38" s="512" t="s">
        <v>2408</v>
      </c>
      <c r="D38" s="505" t="s">
        <v>2091</v>
      </c>
      <c r="E38" s="506">
        <v>1</v>
      </c>
      <c r="F38" s="507"/>
      <c r="G38" s="644"/>
      <c r="H38" s="508">
        <f t="shared" si="0"/>
        <v>0</v>
      </c>
      <c r="I38" s="508">
        <f t="shared" si="1"/>
        <v>0</v>
      </c>
      <c r="J38" s="508">
        <f t="shared" si="2"/>
        <v>0</v>
      </c>
      <c r="K38" s="510"/>
    </row>
    <row r="39" spans="1:11" ht="12">
      <c r="A39" s="502"/>
      <c r="B39" s="512" t="s">
        <v>306</v>
      </c>
      <c r="C39" s="512" t="s">
        <v>1721</v>
      </c>
      <c r="D39" s="505" t="s">
        <v>357</v>
      </c>
      <c r="E39" s="506">
        <v>1</v>
      </c>
      <c r="F39" s="507"/>
      <c r="G39" s="644"/>
      <c r="H39" s="508">
        <f t="shared" si="0"/>
        <v>0</v>
      </c>
      <c r="I39" s="508">
        <f t="shared" si="1"/>
        <v>0</v>
      </c>
      <c r="J39" s="508">
        <f t="shared" si="2"/>
        <v>0</v>
      </c>
      <c r="K39" s="510"/>
    </row>
    <row r="40" spans="1:11" ht="12">
      <c r="A40" s="502"/>
      <c r="B40" s="512" t="s">
        <v>310</v>
      </c>
      <c r="C40" s="461" t="s">
        <v>2409</v>
      </c>
      <c r="D40" s="505" t="s">
        <v>357</v>
      </c>
      <c r="E40" s="506">
        <v>1</v>
      </c>
      <c r="F40" s="507"/>
      <c r="G40" s="644"/>
      <c r="H40" s="508">
        <f>E34*F40</f>
        <v>0</v>
      </c>
      <c r="I40" s="508">
        <f>E34*G40</f>
        <v>0</v>
      </c>
      <c r="J40" s="508">
        <f t="shared" si="2"/>
        <v>0</v>
      </c>
      <c r="K40" s="510"/>
    </row>
    <row r="41" spans="1:11" ht="12">
      <c r="A41" s="502"/>
      <c r="B41" s="512"/>
      <c r="C41" s="512"/>
      <c r="D41" s="513"/>
      <c r="E41" s="514"/>
      <c r="F41" s="515"/>
      <c r="G41" s="516"/>
      <c r="H41" s="516"/>
      <c r="I41" s="516"/>
      <c r="J41" s="516"/>
      <c r="K41" s="510"/>
    </row>
    <row r="42" spans="1:11" ht="15">
      <c r="A42" s="502"/>
      <c r="B42" s="503" t="s">
        <v>86</v>
      </c>
      <c r="C42" s="504" t="s">
        <v>2410</v>
      </c>
      <c r="D42" s="505"/>
      <c r="E42" s="506"/>
      <c r="F42" s="507"/>
      <c r="G42" s="508"/>
      <c r="H42" s="508"/>
      <c r="I42" s="508"/>
      <c r="J42" s="517">
        <f>SUM(J44:J63)</f>
        <v>0</v>
      </c>
      <c r="K42" s="518"/>
    </row>
    <row r="43" spans="1:11" ht="12.75" customHeight="1">
      <c r="A43" s="502"/>
      <c r="B43" s="503"/>
      <c r="C43" s="504"/>
      <c r="D43" s="519"/>
      <c r="E43" s="506"/>
      <c r="F43" s="507"/>
      <c r="G43" s="508"/>
      <c r="H43" s="508"/>
      <c r="I43" s="508"/>
      <c r="J43" s="517"/>
      <c r="K43" s="510"/>
    </row>
    <row r="44" spans="1:11" ht="27" customHeight="1">
      <c r="A44" s="502"/>
      <c r="B44" s="512" t="s">
        <v>84</v>
      </c>
      <c r="C44" s="512" t="s">
        <v>2411</v>
      </c>
      <c r="D44" s="505" t="s">
        <v>2091</v>
      </c>
      <c r="E44" s="506">
        <v>1</v>
      </c>
      <c r="F44" s="643"/>
      <c r="G44" s="508"/>
      <c r="H44" s="508">
        <f aca="true" t="shared" si="3" ref="H44:H63">E44*F44</f>
        <v>0</v>
      </c>
      <c r="I44" s="508">
        <f aca="true" t="shared" si="4" ref="I44:I63">E44*G44</f>
        <v>0</v>
      </c>
      <c r="J44" s="508">
        <f aca="true" t="shared" si="5" ref="J44:J63">H44+I44</f>
        <v>0</v>
      </c>
      <c r="K44" s="510"/>
    </row>
    <row r="45" spans="1:11" ht="12">
      <c r="A45" s="502"/>
      <c r="B45" s="512" t="s">
        <v>86</v>
      </c>
      <c r="C45" s="512" t="s">
        <v>2412</v>
      </c>
      <c r="D45" s="505" t="s">
        <v>2091</v>
      </c>
      <c r="E45" s="506">
        <v>1</v>
      </c>
      <c r="F45" s="643"/>
      <c r="G45" s="508"/>
      <c r="H45" s="508">
        <f t="shared" si="3"/>
        <v>0</v>
      </c>
      <c r="I45" s="508">
        <f t="shared" si="4"/>
        <v>0</v>
      </c>
      <c r="J45" s="508">
        <f t="shared" si="5"/>
        <v>0</v>
      </c>
      <c r="K45" s="510"/>
    </row>
    <row r="46" spans="1:11" ht="12">
      <c r="A46" s="502"/>
      <c r="B46" s="512" t="s">
        <v>166</v>
      </c>
      <c r="C46" s="512" t="s">
        <v>2413</v>
      </c>
      <c r="D46" s="505" t="s">
        <v>2091</v>
      </c>
      <c r="E46" s="506">
        <v>1</v>
      </c>
      <c r="F46" s="643"/>
      <c r="G46" s="508"/>
      <c r="H46" s="508">
        <f t="shared" si="3"/>
        <v>0</v>
      </c>
      <c r="I46" s="508">
        <f t="shared" si="4"/>
        <v>0</v>
      </c>
      <c r="J46" s="508">
        <f t="shared" si="5"/>
        <v>0</v>
      </c>
      <c r="K46" s="510"/>
    </row>
    <row r="47" spans="1:11" ht="12">
      <c r="A47" s="502"/>
      <c r="B47" s="512" t="s">
        <v>152</v>
      </c>
      <c r="C47" s="512" t="s">
        <v>2414</v>
      </c>
      <c r="D47" s="505" t="s">
        <v>2091</v>
      </c>
      <c r="E47" s="506">
        <v>1</v>
      </c>
      <c r="F47" s="643"/>
      <c r="G47" s="508"/>
      <c r="H47" s="508">
        <f t="shared" si="3"/>
        <v>0</v>
      </c>
      <c r="I47" s="508">
        <f t="shared" si="4"/>
        <v>0</v>
      </c>
      <c r="J47" s="508">
        <f t="shared" si="5"/>
        <v>0</v>
      </c>
      <c r="K47" s="510"/>
    </row>
    <row r="48" spans="1:11" ht="12">
      <c r="A48" s="502"/>
      <c r="B48" s="512" t="s">
        <v>179</v>
      </c>
      <c r="C48" s="512" t="s">
        <v>2415</v>
      </c>
      <c r="D48" s="505" t="s">
        <v>2091</v>
      </c>
      <c r="E48" s="506">
        <v>2</v>
      </c>
      <c r="F48" s="643"/>
      <c r="G48" s="508"/>
      <c r="H48" s="508">
        <f t="shared" si="3"/>
        <v>0</v>
      </c>
      <c r="I48" s="508">
        <f t="shared" si="4"/>
        <v>0</v>
      </c>
      <c r="J48" s="508">
        <f t="shared" si="5"/>
        <v>0</v>
      </c>
      <c r="K48" s="510"/>
    </row>
    <row r="49" spans="1:11" ht="12">
      <c r="A49" s="502"/>
      <c r="B49" s="512" t="s">
        <v>184</v>
      </c>
      <c r="C49" s="512" t="s">
        <v>2416</v>
      </c>
      <c r="D49" s="505" t="s">
        <v>2091</v>
      </c>
      <c r="E49" s="506">
        <v>7</v>
      </c>
      <c r="F49" s="643"/>
      <c r="G49" s="508"/>
      <c r="H49" s="508">
        <f t="shared" si="3"/>
        <v>0</v>
      </c>
      <c r="I49" s="508">
        <f t="shared" si="4"/>
        <v>0</v>
      </c>
      <c r="J49" s="508">
        <f t="shared" si="5"/>
        <v>0</v>
      </c>
      <c r="K49" s="510"/>
    </row>
    <row r="50" spans="1:11" ht="12">
      <c r="A50" s="502"/>
      <c r="B50" s="512" t="s">
        <v>189</v>
      </c>
      <c r="C50" s="512" t="s">
        <v>2417</v>
      </c>
      <c r="D50" s="505" t="s">
        <v>2091</v>
      </c>
      <c r="E50" s="506">
        <v>4</v>
      </c>
      <c r="F50" s="643"/>
      <c r="G50" s="508"/>
      <c r="H50" s="508">
        <f t="shared" si="3"/>
        <v>0</v>
      </c>
      <c r="I50" s="508">
        <f t="shared" si="4"/>
        <v>0</v>
      </c>
      <c r="J50" s="508">
        <f t="shared" si="5"/>
        <v>0</v>
      </c>
      <c r="K50" s="510"/>
    </row>
    <row r="51" spans="1:11" ht="12">
      <c r="A51" s="502"/>
      <c r="B51" s="512" t="s">
        <v>195</v>
      </c>
      <c r="C51" s="512" t="s">
        <v>2418</v>
      </c>
      <c r="D51" s="505" t="s">
        <v>2091</v>
      </c>
      <c r="E51" s="506">
        <v>1</v>
      </c>
      <c r="F51" s="643"/>
      <c r="G51" s="508"/>
      <c r="H51" s="508">
        <f t="shared" si="3"/>
        <v>0</v>
      </c>
      <c r="I51" s="508">
        <f t="shared" si="4"/>
        <v>0</v>
      </c>
      <c r="J51" s="508">
        <f t="shared" si="5"/>
        <v>0</v>
      </c>
      <c r="K51" s="510"/>
    </row>
    <row r="52" spans="1:11" ht="12">
      <c r="A52" s="502"/>
      <c r="B52" s="512" t="s">
        <v>201</v>
      </c>
      <c r="C52" s="512" t="s">
        <v>2419</v>
      </c>
      <c r="D52" s="519" t="s">
        <v>227</v>
      </c>
      <c r="E52" s="506">
        <v>500</v>
      </c>
      <c r="F52" s="643"/>
      <c r="G52" s="508"/>
      <c r="H52" s="508">
        <f t="shared" si="3"/>
        <v>0</v>
      </c>
      <c r="I52" s="508">
        <f t="shared" si="4"/>
        <v>0</v>
      </c>
      <c r="J52" s="508">
        <f t="shared" si="5"/>
        <v>0</v>
      </c>
      <c r="K52" s="510"/>
    </row>
    <row r="53" spans="1:11" ht="12">
      <c r="A53" s="502"/>
      <c r="B53" s="512" t="s">
        <v>206</v>
      </c>
      <c r="C53" s="512" t="s">
        <v>2398</v>
      </c>
      <c r="D53" s="519" t="s">
        <v>227</v>
      </c>
      <c r="E53" s="506">
        <v>300</v>
      </c>
      <c r="F53" s="643"/>
      <c r="G53" s="508"/>
      <c r="H53" s="508">
        <f t="shared" si="3"/>
        <v>0</v>
      </c>
      <c r="I53" s="508">
        <f t="shared" si="4"/>
        <v>0</v>
      </c>
      <c r="J53" s="508">
        <f t="shared" si="5"/>
        <v>0</v>
      </c>
      <c r="K53" s="510"/>
    </row>
    <row r="54" spans="1:11" ht="12">
      <c r="A54" s="502"/>
      <c r="B54" s="512" t="s">
        <v>210</v>
      </c>
      <c r="C54" s="512" t="s">
        <v>2399</v>
      </c>
      <c r="D54" s="519" t="s">
        <v>227</v>
      </c>
      <c r="E54" s="506">
        <v>350</v>
      </c>
      <c r="F54" s="643"/>
      <c r="G54" s="508"/>
      <c r="H54" s="508">
        <f t="shared" si="3"/>
        <v>0</v>
      </c>
      <c r="I54" s="508">
        <f t="shared" si="4"/>
        <v>0</v>
      </c>
      <c r="J54" s="508">
        <f t="shared" si="5"/>
        <v>0</v>
      </c>
      <c r="K54" s="510"/>
    </row>
    <row r="55" spans="1:11" ht="12">
      <c r="A55" s="502"/>
      <c r="B55" s="512" t="s">
        <v>218</v>
      </c>
      <c r="C55" s="512" t="s">
        <v>2402</v>
      </c>
      <c r="D55" s="519" t="s">
        <v>2091</v>
      </c>
      <c r="E55" s="506">
        <v>20</v>
      </c>
      <c r="F55" s="643"/>
      <c r="G55" s="508"/>
      <c r="H55" s="508">
        <f t="shared" si="3"/>
        <v>0</v>
      </c>
      <c r="I55" s="508">
        <f t="shared" si="4"/>
        <v>0</v>
      </c>
      <c r="J55" s="508">
        <f t="shared" si="5"/>
        <v>0</v>
      </c>
      <c r="K55" s="510"/>
    </row>
    <row r="56" spans="1:11" ht="12">
      <c r="A56" s="502"/>
      <c r="B56" s="512" t="s">
        <v>224</v>
      </c>
      <c r="C56" s="512" t="s">
        <v>2420</v>
      </c>
      <c r="D56" s="519" t="s">
        <v>357</v>
      </c>
      <c r="E56" s="506">
        <v>1</v>
      </c>
      <c r="F56" s="507"/>
      <c r="G56" s="644"/>
      <c r="H56" s="508">
        <f t="shared" si="3"/>
        <v>0</v>
      </c>
      <c r="I56" s="508">
        <f t="shared" si="4"/>
        <v>0</v>
      </c>
      <c r="J56" s="508">
        <f t="shared" si="5"/>
        <v>0</v>
      </c>
      <c r="K56" s="510"/>
    </row>
    <row r="57" spans="1:11" ht="12">
      <c r="A57" s="502"/>
      <c r="B57" s="512" t="s">
        <v>231</v>
      </c>
      <c r="C57" s="512" t="s">
        <v>2421</v>
      </c>
      <c r="D57" s="519" t="s">
        <v>357</v>
      </c>
      <c r="E57" s="506">
        <v>1</v>
      </c>
      <c r="F57" s="507"/>
      <c r="G57" s="644"/>
      <c r="H57" s="508">
        <f t="shared" si="3"/>
        <v>0</v>
      </c>
      <c r="I57" s="508">
        <f t="shared" si="4"/>
        <v>0</v>
      </c>
      <c r="J57" s="508">
        <f t="shared" si="5"/>
        <v>0</v>
      </c>
      <c r="K57" s="510"/>
    </row>
    <row r="58" spans="1:11" ht="12">
      <c r="A58" s="502"/>
      <c r="B58" s="512" t="s">
        <v>8</v>
      </c>
      <c r="C58" s="512" t="s">
        <v>2403</v>
      </c>
      <c r="D58" s="519" t="s">
        <v>357</v>
      </c>
      <c r="E58" s="506">
        <v>1</v>
      </c>
      <c r="F58" s="507"/>
      <c r="G58" s="644"/>
      <c r="H58" s="508">
        <f t="shared" si="3"/>
        <v>0</v>
      </c>
      <c r="I58" s="508">
        <f t="shared" si="4"/>
        <v>0</v>
      </c>
      <c r="J58" s="508">
        <f t="shared" si="5"/>
        <v>0</v>
      </c>
      <c r="K58" s="510"/>
    </row>
    <row r="59" spans="1:11" ht="12">
      <c r="A59" s="502"/>
      <c r="B59" s="512" t="s">
        <v>242</v>
      </c>
      <c r="C59" s="512" t="s">
        <v>2422</v>
      </c>
      <c r="D59" s="519" t="s">
        <v>357</v>
      </c>
      <c r="E59" s="506">
        <v>1</v>
      </c>
      <c r="F59" s="507"/>
      <c r="G59" s="644"/>
      <c r="H59" s="508">
        <f t="shared" si="3"/>
        <v>0</v>
      </c>
      <c r="I59" s="508">
        <f t="shared" si="4"/>
        <v>0</v>
      </c>
      <c r="J59" s="508">
        <f t="shared" si="5"/>
        <v>0</v>
      </c>
      <c r="K59" s="510"/>
    </row>
    <row r="60" spans="1:11" ht="12">
      <c r="A60" s="502"/>
      <c r="B60" s="512" t="s">
        <v>248</v>
      </c>
      <c r="C60" s="512" t="s">
        <v>2423</v>
      </c>
      <c r="D60" s="519" t="s">
        <v>357</v>
      </c>
      <c r="E60" s="506">
        <v>1</v>
      </c>
      <c r="F60" s="507"/>
      <c r="G60" s="644"/>
      <c r="H60" s="508">
        <f t="shared" si="3"/>
        <v>0</v>
      </c>
      <c r="I60" s="508">
        <f t="shared" si="4"/>
        <v>0</v>
      </c>
      <c r="J60" s="508">
        <f t="shared" si="5"/>
        <v>0</v>
      </c>
      <c r="K60" s="510"/>
    </row>
    <row r="61" spans="1:11" ht="12">
      <c r="A61" s="502"/>
      <c r="B61" s="512" t="s">
        <v>254</v>
      </c>
      <c r="C61" s="512" t="s">
        <v>1721</v>
      </c>
      <c r="D61" s="519" t="s">
        <v>357</v>
      </c>
      <c r="E61" s="506">
        <v>1</v>
      </c>
      <c r="F61" s="507"/>
      <c r="G61" s="644"/>
      <c r="H61" s="508">
        <f t="shared" si="3"/>
        <v>0</v>
      </c>
      <c r="I61" s="508">
        <f t="shared" si="4"/>
        <v>0</v>
      </c>
      <c r="J61" s="508">
        <f t="shared" si="5"/>
        <v>0</v>
      </c>
      <c r="K61" s="510"/>
    </row>
    <row r="62" spans="1:11" ht="12">
      <c r="A62" s="502"/>
      <c r="B62" s="512" t="s">
        <v>258</v>
      </c>
      <c r="C62" s="512" t="s">
        <v>2424</v>
      </c>
      <c r="D62" s="519" t="s">
        <v>357</v>
      </c>
      <c r="E62" s="506">
        <v>1</v>
      </c>
      <c r="F62" s="507"/>
      <c r="G62" s="644"/>
      <c r="H62" s="508">
        <f t="shared" si="3"/>
        <v>0</v>
      </c>
      <c r="I62" s="508">
        <f t="shared" si="4"/>
        <v>0</v>
      </c>
      <c r="J62" s="508">
        <f t="shared" si="5"/>
        <v>0</v>
      </c>
      <c r="K62" s="510"/>
    </row>
    <row r="63" spans="1:11" ht="12">
      <c r="A63" s="502"/>
      <c r="B63" s="512" t="s">
        <v>264</v>
      </c>
      <c r="C63" s="512" t="s">
        <v>2409</v>
      </c>
      <c r="D63" s="519" t="s">
        <v>357</v>
      </c>
      <c r="E63" s="506">
        <v>1</v>
      </c>
      <c r="F63" s="507"/>
      <c r="G63" s="644"/>
      <c r="H63" s="508">
        <f t="shared" si="3"/>
        <v>0</v>
      </c>
      <c r="I63" s="508">
        <f t="shared" si="4"/>
        <v>0</v>
      </c>
      <c r="J63" s="508">
        <f t="shared" si="5"/>
        <v>0</v>
      </c>
      <c r="K63" s="510"/>
    </row>
    <row r="64" spans="1:11" ht="12">
      <c r="A64" s="502"/>
      <c r="B64" s="512"/>
      <c r="C64" s="512"/>
      <c r="D64" s="519"/>
      <c r="E64" s="506"/>
      <c r="F64" s="507"/>
      <c r="G64" s="508"/>
      <c r="H64" s="508"/>
      <c r="I64" s="508"/>
      <c r="J64" s="508"/>
      <c r="K64" s="510"/>
    </row>
    <row r="65" spans="1:11" ht="15">
      <c r="A65" s="502"/>
      <c r="B65" s="503" t="s">
        <v>166</v>
      </c>
      <c r="C65" s="504" t="s">
        <v>2425</v>
      </c>
      <c r="D65" s="505"/>
      <c r="E65" s="506"/>
      <c r="F65" s="507"/>
      <c r="G65" s="508"/>
      <c r="H65" s="508"/>
      <c r="I65" s="508"/>
      <c r="J65" s="517">
        <f>SUM(J67:J84)</f>
        <v>0</v>
      </c>
      <c r="K65" s="518"/>
    </row>
    <row r="66" spans="1:11" ht="12.75" customHeight="1">
      <c r="A66" s="502"/>
      <c r="B66" s="503"/>
      <c r="C66" s="504"/>
      <c r="D66" s="519"/>
      <c r="E66" s="506"/>
      <c r="F66" s="507"/>
      <c r="G66" s="508"/>
      <c r="H66" s="508"/>
      <c r="I66" s="508"/>
      <c r="J66" s="517"/>
      <c r="K66" s="510"/>
    </row>
    <row r="67" spans="1:11" ht="13.35" customHeight="1">
      <c r="A67" s="502"/>
      <c r="B67" s="512" t="s">
        <v>84</v>
      </c>
      <c r="C67" s="512" t="s">
        <v>2426</v>
      </c>
      <c r="D67" s="505" t="s">
        <v>2091</v>
      </c>
      <c r="E67" s="506">
        <v>0</v>
      </c>
      <c r="F67" s="507"/>
      <c r="G67" s="508"/>
      <c r="H67" s="508">
        <f aca="true" t="shared" si="6" ref="H67:H84">E67*F67</f>
        <v>0</v>
      </c>
      <c r="I67" s="508">
        <f aca="true" t="shared" si="7" ref="I67:I84">E67*G67</f>
        <v>0</v>
      </c>
      <c r="J67" s="508">
        <f aca="true" t="shared" si="8" ref="J67:J84">H67+I67</f>
        <v>0</v>
      </c>
      <c r="K67" s="510"/>
    </row>
    <row r="68" spans="1:11" ht="12">
      <c r="A68" s="502"/>
      <c r="B68" s="512" t="s">
        <v>86</v>
      </c>
      <c r="C68" s="512" t="s">
        <v>2427</v>
      </c>
      <c r="D68" s="505" t="s">
        <v>2091</v>
      </c>
      <c r="E68" s="506">
        <v>1</v>
      </c>
      <c r="F68" s="643"/>
      <c r="G68" s="508"/>
      <c r="H68" s="508">
        <f t="shared" si="6"/>
        <v>0</v>
      </c>
      <c r="I68" s="508">
        <f t="shared" si="7"/>
        <v>0</v>
      </c>
      <c r="J68" s="508">
        <f t="shared" si="8"/>
        <v>0</v>
      </c>
      <c r="K68" s="510"/>
    </row>
    <row r="69" spans="1:11" ht="12">
      <c r="A69" s="502"/>
      <c r="B69" s="512" t="s">
        <v>166</v>
      </c>
      <c r="C69" s="512" t="s">
        <v>2428</v>
      </c>
      <c r="D69" s="505" t="s">
        <v>2091</v>
      </c>
      <c r="E69" s="506">
        <v>1</v>
      </c>
      <c r="F69" s="643"/>
      <c r="G69" s="508"/>
      <c r="H69" s="508">
        <f t="shared" si="6"/>
        <v>0</v>
      </c>
      <c r="I69" s="508">
        <f t="shared" si="7"/>
        <v>0</v>
      </c>
      <c r="J69" s="508">
        <f t="shared" si="8"/>
        <v>0</v>
      </c>
      <c r="K69" s="510"/>
    </row>
    <row r="70" spans="1:11" ht="12">
      <c r="A70" s="502"/>
      <c r="B70" s="512" t="s">
        <v>152</v>
      </c>
      <c r="C70" s="512" t="s">
        <v>2429</v>
      </c>
      <c r="D70" s="505" t="s">
        <v>2091</v>
      </c>
      <c r="E70" s="506">
        <v>1</v>
      </c>
      <c r="F70" s="643"/>
      <c r="G70" s="508"/>
      <c r="H70" s="508">
        <f t="shared" si="6"/>
        <v>0</v>
      </c>
      <c r="I70" s="508">
        <f t="shared" si="7"/>
        <v>0</v>
      </c>
      <c r="J70" s="508">
        <f t="shared" si="8"/>
        <v>0</v>
      </c>
      <c r="K70" s="510"/>
    </row>
    <row r="71" spans="1:11" ht="12">
      <c r="A71" s="502"/>
      <c r="B71" s="512" t="s">
        <v>179</v>
      </c>
      <c r="C71" s="512" t="s">
        <v>2430</v>
      </c>
      <c r="D71" s="505" t="s">
        <v>2091</v>
      </c>
      <c r="E71" s="506">
        <v>7</v>
      </c>
      <c r="F71" s="643"/>
      <c r="G71" s="508"/>
      <c r="H71" s="508">
        <f t="shared" si="6"/>
        <v>0</v>
      </c>
      <c r="I71" s="508">
        <f t="shared" si="7"/>
        <v>0</v>
      </c>
      <c r="J71" s="508">
        <f t="shared" si="8"/>
        <v>0</v>
      </c>
      <c r="K71" s="510"/>
    </row>
    <row r="72" spans="1:11" ht="12">
      <c r="A72" s="502"/>
      <c r="B72" s="512" t="s">
        <v>184</v>
      </c>
      <c r="C72" s="512" t="s">
        <v>2431</v>
      </c>
      <c r="D72" s="505" t="s">
        <v>2091</v>
      </c>
      <c r="E72" s="506">
        <v>1</v>
      </c>
      <c r="F72" s="643"/>
      <c r="G72" s="508"/>
      <c r="H72" s="508">
        <f t="shared" si="6"/>
        <v>0</v>
      </c>
      <c r="I72" s="508">
        <f t="shared" si="7"/>
        <v>0</v>
      </c>
      <c r="J72" s="508">
        <f t="shared" si="8"/>
        <v>0</v>
      </c>
      <c r="K72" s="510"/>
    </row>
    <row r="73" spans="1:11" ht="12">
      <c r="A73" s="502"/>
      <c r="B73" s="512" t="s">
        <v>189</v>
      </c>
      <c r="C73" s="512" t="s">
        <v>2432</v>
      </c>
      <c r="D73" s="505" t="s">
        <v>2091</v>
      </c>
      <c r="E73" s="506">
        <v>3</v>
      </c>
      <c r="F73" s="643"/>
      <c r="G73" s="508"/>
      <c r="H73" s="508">
        <f t="shared" si="6"/>
        <v>0</v>
      </c>
      <c r="I73" s="508">
        <f t="shared" si="7"/>
        <v>0</v>
      </c>
      <c r="J73" s="508">
        <f t="shared" si="8"/>
        <v>0</v>
      </c>
      <c r="K73" s="510"/>
    </row>
    <row r="74" spans="1:11" ht="12">
      <c r="A74" s="502"/>
      <c r="B74" s="512" t="s">
        <v>195</v>
      </c>
      <c r="C74" s="512" t="s">
        <v>2433</v>
      </c>
      <c r="D74" s="505" t="s">
        <v>2091</v>
      </c>
      <c r="E74" s="506">
        <v>1</v>
      </c>
      <c r="F74" s="643"/>
      <c r="G74" s="508"/>
      <c r="H74" s="508">
        <f t="shared" si="6"/>
        <v>0</v>
      </c>
      <c r="I74" s="508">
        <f t="shared" si="7"/>
        <v>0</v>
      </c>
      <c r="J74" s="508">
        <f>H74+I74</f>
        <v>0</v>
      </c>
      <c r="K74" s="510"/>
    </row>
    <row r="75" spans="1:11" ht="12">
      <c r="A75" s="502"/>
      <c r="B75" s="512" t="s">
        <v>201</v>
      </c>
      <c r="C75" s="512" t="s">
        <v>2434</v>
      </c>
      <c r="D75" s="519" t="s">
        <v>227</v>
      </c>
      <c r="E75" s="506">
        <v>200</v>
      </c>
      <c r="F75" s="643"/>
      <c r="G75" s="508"/>
      <c r="H75" s="508">
        <f t="shared" si="6"/>
        <v>0</v>
      </c>
      <c r="I75" s="508">
        <f t="shared" si="7"/>
        <v>0</v>
      </c>
      <c r="J75" s="508">
        <f t="shared" si="8"/>
        <v>0</v>
      </c>
      <c r="K75" s="510"/>
    </row>
    <row r="76" spans="1:11" ht="12">
      <c r="A76" s="502"/>
      <c r="B76" s="512" t="s">
        <v>206</v>
      </c>
      <c r="C76" s="512" t="s">
        <v>2435</v>
      </c>
      <c r="D76" s="519" t="s">
        <v>227</v>
      </c>
      <c r="E76" s="506">
        <v>50</v>
      </c>
      <c r="F76" s="643"/>
      <c r="G76" s="508"/>
      <c r="H76" s="508">
        <f t="shared" si="6"/>
        <v>0</v>
      </c>
      <c r="I76" s="508">
        <f t="shared" si="7"/>
        <v>0</v>
      </c>
      <c r="J76" s="508">
        <f t="shared" si="8"/>
        <v>0</v>
      </c>
      <c r="K76" s="510"/>
    </row>
    <row r="77" spans="1:11" ht="24">
      <c r="A77" s="502"/>
      <c r="B77" s="512" t="s">
        <v>210</v>
      </c>
      <c r="C77" s="512" t="s">
        <v>2436</v>
      </c>
      <c r="D77" s="519" t="s">
        <v>2091</v>
      </c>
      <c r="E77" s="506">
        <v>500</v>
      </c>
      <c r="F77" s="643"/>
      <c r="G77" s="508"/>
      <c r="H77" s="508">
        <f t="shared" si="6"/>
        <v>0</v>
      </c>
      <c r="I77" s="508">
        <f t="shared" si="7"/>
        <v>0</v>
      </c>
      <c r="J77" s="508">
        <f t="shared" si="8"/>
        <v>0</v>
      </c>
      <c r="K77" s="510"/>
    </row>
    <row r="78" spans="1:11" ht="24">
      <c r="A78" s="502"/>
      <c r="B78" s="512" t="s">
        <v>218</v>
      </c>
      <c r="C78" s="512" t="s">
        <v>2437</v>
      </c>
      <c r="D78" s="519" t="s">
        <v>2091</v>
      </c>
      <c r="E78" s="506">
        <v>30</v>
      </c>
      <c r="F78" s="643"/>
      <c r="G78" s="508"/>
      <c r="H78" s="508">
        <f t="shared" si="6"/>
        <v>0</v>
      </c>
      <c r="I78" s="508">
        <f t="shared" si="7"/>
        <v>0</v>
      </c>
      <c r="J78" s="508">
        <f t="shared" si="8"/>
        <v>0</v>
      </c>
      <c r="K78" s="510"/>
    </row>
    <row r="79" spans="1:11" ht="12">
      <c r="A79" s="502"/>
      <c r="B79" s="512" t="s">
        <v>224</v>
      </c>
      <c r="C79" s="512" t="s">
        <v>2400</v>
      </c>
      <c r="D79" s="519" t="s">
        <v>227</v>
      </c>
      <c r="E79" s="506">
        <v>50</v>
      </c>
      <c r="F79" s="643"/>
      <c r="G79" s="508"/>
      <c r="H79" s="508">
        <f t="shared" si="6"/>
        <v>0</v>
      </c>
      <c r="I79" s="508">
        <f t="shared" si="7"/>
        <v>0</v>
      </c>
      <c r="J79" s="508">
        <f t="shared" si="8"/>
        <v>0</v>
      </c>
      <c r="K79" s="510"/>
    </row>
    <row r="80" spans="1:11" ht="12">
      <c r="A80" s="502"/>
      <c r="B80" s="512" t="s">
        <v>231</v>
      </c>
      <c r="C80" s="512" t="s">
        <v>2424</v>
      </c>
      <c r="D80" s="519" t="s">
        <v>357</v>
      </c>
      <c r="E80" s="506">
        <v>1</v>
      </c>
      <c r="F80" s="643"/>
      <c r="G80" s="508"/>
      <c r="H80" s="508">
        <f t="shared" si="6"/>
        <v>0</v>
      </c>
      <c r="I80" s="508">
        <f t="shared" si="7"/>
        <v>0</v>
      </c>
      <c r="J80" s="508">
        <f t="shared" si="8"/>
        <v>0</v>
      </c>
      <c r="K80" s="510"/>
    </row>
    <row r="81" spans="1:11" ht="12">
      <c r="A81" s="502"/>
      <c r="B81" s="512" t="s">
        <v>8</v>
      </c>
      <c r="C81" s="512" t="s">
        <v>2438</v>
      </c>
      <c r="D81" s="519" t="s">
        <v>357</v>
      </c>
      <c r="E81" s="506">
        <v>1</v>
      </c>
      <c r="F81" s="643"/>
      <c r="G81" s="508"/>
      <c r="H81" s="508">
        <f t="shared" si="6"/>
        <v>0</v>
      </c>
      <c r="I81" s="508">
        <f t="shared" si="7"/>
        <v>0</v>
      </c>
      <c r="J81" s="508">
        <f t="shared" si="8"/>
        <v>0</v>
      </c>
      <c r="K81" s="510"/>
    </row>
    <row r="82" spans="1:11" ht="12">
      <c r="A82" s="502"/>
      <c r="B82" s="512" t="s">
        <v>242</v>
      </c>
      <c r="C82" s="512" t="s">
        <v>2439</v>
      </c>
      <c r="D82" s="519" t="s">
        <v>357</v>
      </c>
      <c r="E82" s="506">
        <v>1</v>
      </c>
      <c r="F82" s="643"/>
      <c r="G82" s="508"/>
      <c r="H82" s="508">
        <f t="shared" si="6"/>
        <v>0</v>
      </c>
      <c r="I82" s="508">
        <f t="shared" si="7"/>
        <v>0</v>
      </c>
      <c r="J82" s="508">
        <f t="shared" si="8"/>
        <v>0</v>
      </c>
      <c r="K82" s="510"/>
    </row>
    <row r="83" spans="1:11" ht="12">
      <c r="A83" s="502"/>
      <c r="B83" s="512" t="s">
        <v>248</v>
      </c>
      <c r="C83" s="512" t="s">
        <v>2440</v>
      </c>
      <c r="D83" s="519" t="s">
        <v>357</v>
      </c>
      <c r="E83" s="506">
        <v>1</v>
      </c>
      <c r="F83" s="643"/>
      <c r="G83" s="508"/>
      <c r="H83" s="508">
        <f t="shared" si="6"/>
        <v>0</v>
      </c>
      <c r="I83" s="508">
        <f t="shared" si="7"/>
        <v>0</v>
      </c>
      <c r="J83" s="508">
        <f t="shared" si="8"/>
        <v>0</v>
      </c>
      <c r="K83" s="510"/>
    </row>
    <row r="84" spans="1:11" ht="12">
      <c r="A84" s="502"/>
      <c r="B84" s="512" t="s">
        <v>254</v>
      </c>
      <c r="C84" s="512" t="s">
        <v>2403</v>
      </c>
      <c r="D84" s="519" t="s">
        <v>357</v>
      </c>
      <c r="E84" s="506">
        <v>1</v>
      </c>
      <c r="F84" s="643"/>
      <c r="G84" s="508"/>
      <c r="H84" s="508">
        <f t="shared" si="6"/>
        <v>0</v>
      </c>
      <c r="I84" s="508">
        <f t="shared" si="7"/>
        <v>0</v>
      </c>
      <c r="J84" s="508">
        <f t="shared" si="8"/>
        <v>0</v>
      </c>
      <c r="K84" s="510"/>
    </row>
    <row r="85" spans="1:11" ht="12">
      <c r="A85" s="502"/>
      <c r="B85" s="512"/>
      <c r="C85" s="512"/>
      <c r="D85" s="519"/>
      <c r="E85" s="506"/>
      <c r="F85" s="507"/>
      <c r="G85" s="508"/>
      <c r="H85" s="508"/>
      <c r="I85" s="508"/>
      <c r="J85" s="508"/>
      <c r="K85" s="510"/>
    </row>
    <row r="86" spans="1:11" ht="15">
      <c r="A86" s="502"/>
      <c r="B86" s="503" t="s">
        <v>152</v>
      </c>
      <c r="C86" s="504" t="s">
        <v>2441</v>
      </c>
      <c r="D86" s="505"/>
      <c r="E86" s="506"/>
      <c r="F86" s="507"/>
      <c r="G86" s="508"/>
      <c r="H86" s="508"/>
      <c r="I86" s="508"/>
      <c r="J86" s="517">
        <f>SUM(J88:J94)</f>
        <v>0</v>
      </c>
      <c r="K86" s="518"/>
    </row>
    <row r="87" spans="1:11" ht="12.75" customHeight="1">
      <c r="A87" s="502"/>
      <c r="B87" s="503"/>
      <c r="C87" s="504"/>
      <c r="D87" s="519"/>
      <c r="E87" s="506"/>
      <c r="F87" s="507"/>
      <c r="G87" s="508"/>
      <c r="H87" s="508"/>
      <c r="I87" s="508"/>
      <c r="J87" s="517"/>
      <c r="K87" s="510"/>
    </row>
    <row r="88" spans="1:11" ht="13.35" customHeight="1">
      <c r="A88" s="502"/>
      <c r="B88" s="512" t="s">
        <v>84</v>
      </c>
      <c r="C88" s="512" t="s">
        <v>2442</v>
      </c>
      <c r="D88" s="505" t="s">
        <v>2091</v>
      </c>
      <c r="E88" s="506">
        <v>3</v>
      </c>
      <c r="F88" s="643"/>
      <c r="G88" s="508"/>
      <c r="H88" s="508">
        <f aca="true" t="shared" si="9" ref="H88:H94">E88*F88</f>
        <v>0</v>
      </c>
      <c r="I88" s="508">
        <f aca="true" t="shared" si="10" ref="I88:I94">E88*G88</f>
        <v>0</v>
      </c>
      <c r="J88" s="508">
        <f aca="true" t="shared" si="11" ref="J88:J94">H88+I88</f>
        <v>0</v>
      </c>
      <c r="K88" s="510"/>
    </row>
    <row r="89" spans="1:11" ht="12">
      <c r="A89" s="502"/>
      <c r="B89" s="512" t="s">
        <v>86</v>
      </c>
      <c r="C89" s="512" t="s">
        <v>2443</v>
      </c>
      <c r="D89" s="505" t="s">
        <v>2091</v>
      </c>
      <c r="E89" s="506">
        <v>1</v>
      </c>
      <c r="F89" s="643"/>
      <c r="G89" s="508"/>
      <c r="H89" s="508">
        <f t="shared" si="9"/>
        <v>0</v>
      </c>
      <c r="I89" s="508">
        <f t="shared" si="10"/>
        <v>0</v>
      </c>
      <c r="J89" s="508">
        <f t="shared" si="11"/>
        <v>0</v>
      </c>
      <c r="K89" s="510"/>
    </row>
    <row r="90" spans="1:11" ht="12">
      <c r="A90" s="502"/>
      <c r="B90" s="512" t="s">
        <v>166</v>
      </c>
      <c r="C90" s="512" t="s">
        <v>2444</v>
      </c>
      <c r="D90" s="505" t="s">
        <v>357</v>
      </c>
      <c r="E90" s="506">
        <v>1</v>
      </c>
      <c r="F90" s="643"/>
      <c r="G90" s="508"/>
      <c r="H90" s="508">
        <f t="shared" si="9"/>
        <v>0</v>
      </c>
      <c r="I90" s="508">
        <f t="shared" si="10"/>
        <v>0</v>
      </c>
      <c r="J90" s="508">
        <f t="shared" si="11"/>
        <v>0</v>
      </c>
      <c r="K90" s="510"/>
    </row>
    <row r="91" spans="1:11" ht="12">
      <c r="A91" s="502"/>
      <c r="B91" s="512" t="s">
        <v>152</v>
      </c>
      <c r="C91" s="512" t="s">
        <v>2445</v>
      </c>
      <c r="D91" s="505" t="s">
        <v>357</v>
      </c>
      <c r="E91" s="506">
        <v>1</v>
      </c>
      <c r="F91" s="643"/>
      <c r="G91" s="508"/>
      <c r="H91" s="508">
        <f t="shared" si="9"/>
        <v>0</v>
      </c>
      <c r="I91" s="508">
        <f t="shared" si="10"/>
        <v>0</v>
      </c>
      <c r="J91" s="508">
        <f t="shared" si="11"/>
        <v>0</v>
      </c>
      <c r="K91" s="510"/>
    </row>
    <row r="92" spans="1:11" ht="12">
      <c r="A92" s="502"/>
      <c r="B92" s="512" t="s">
        <v>179</v>
      </c>
      <c r="C92" s="512" t="s">
        <v>2446</v>
      </c>
      <c r="D92" s="505" t="s">
        <v>357</v>
      </c>
      <c r="E92" s="506">
        <v>1</v>
      </c>
      <c r="F92" s="643"/>
      <c r="G92" s="508"/>
      <c r="H92" s="508">
        <f t="shared" si="9"/>
        <v>0</v>
      </c>
      <c r="I92" s="508">
        <f t="shared" si="10"/>
        <v>0</v>
      </c>
      <c r="J92" s="508">
        <f t="shared" si="11"/>
        <v>0</v>
      </c>
      <c r="K92" s="510"/>
    </row>
    <row r="93" spans="1:11" ht="12">
      <c r="A93" s="502"/>
      <c r="B93" s="512" t="s">
        <v>184</v>
      </c>
      <c r="C93" s="512" t="s">
        <v>1721</v>
      </c>
      <c r="D93" s="505" t="s">
        <v>357</v>
      </c>
      <c r="E93" s="506">
        <v>1</v>
      </c>
      <c r="F93" s="643"/>
      <c r="G93" s="508"/>
      <c r="H93" s="508">
        <f t="shared" si="9"/>
        <v>0</v>
      </c>
      <c r="I93" s="508">
        <f t="shared" si="10"/>
        <v>0</v>
      </c>
      <c r="J93" s="508">
        <f t="shared" si="11"/>
        <v>0</v>
      </c>
      <c r="K93" s="510"/>
    </row>
    <row r="94" spans="1:11" ht="12">
      <c r="A94" s="502"/>
      <c r="B94" s="512" t="s">
        <v>189</v>
      </c>
      <c r="C94" s="512" t="s">
        <v>2403</v>
      </c>
      <c r="D94" s="505" t="s">
        <v>357</v>
      </c>
      <c r="E94" s="506">
        <v>1</v>
      </c>
      <c r="F94" s="643"/>
      <c r="G94" s="508"/>
      <c r="H94" s="508">
        <f t="shared" si="9"/>
        <v>0</v>
      </c>
      <c r="I94" s="508">
        <f t="shared" si="10"/>
        <v>0</v>
      </c>
      <c r="J94" s="508">
        <f t="shared" si="11"/>
        <v>0</v>
      </c>
      <c r="K94" s="510"/>
    </row>
    <row r="95" spans="1:11" ht="12">
      <c r="A95" s="502"/>
      <c r="B95" s="512"/>
      <c r="C95" s="512"/>
      <c r="D95" s="505"/>
      <c r="E95" s="506"/>
      <c r="F95" s="507"/>
      <c r="G95" s="508"/>
      <c r="H95" s="508"/>
      <c r="I95" s="508"/>
      <c r="J95" s="508"/>
      <c r="K95" s="510"/>
    </row>
    <row r="96" spans="1:11" ht="15">
      <c r="A96" s="502"/>
      <c r="B96" s="503" t="s">
        <v>152</v>
      </c>
      <c r="C96" s="504" t="s">
        <v>2447</v>
      </c>
      <c r="D96" s="505"/>
      <c r="E96" s="506"/>
      <c r="F96" s="507"/>
      <c r="G96" s="508"/>
      <c r="H96" s="508"/>
      <c r="I96" s="508"/>
      <c r="J96" s="517">
        <f>SUM(J98:J105)</f>
        <v>0</v>
      </c>
      <c r="K96" s="518"/>
    </row>
    <row r="97" spans="1:11" ht="12.75" customHeight="1">
      <c r="A97" s="502"/>
      <c r="B97" s="503"/>
      <c r="C97" s="504"/>
      <c r="D97" s="519"/>
      <c r="E97" s="506"/>
      <c r="F97" s="507"/>
      <c r="G97" s="508"/>
      <c r="H97" s="508"/>
      <c r="I97" s="508"/>
      <c r="J97" s="517"/>
      <c r="K97" s="510"/>
    </row>
    <row r="98" spans="1:11" ht="13.35" customHeight="1">
      <c r="A98" s="502"/>
      <c r="B98" s="512" t="s">
        <v>84</v>
      </c>
      <c r="C98" s="512" t="s">
        <v>2448</v>
      </c>
      <c r="D98" s="505" t="s">
        <v>357</v>
      </c>
      <c r="E98" s="506">
        <v>1</v>
      </c>
      <c r="F98" s="643"/>
      <c r="G98" s="508"/>
      <c r="H98" s="508">
        <f aca="true" t="shared" si="12" ref="H98:H105">E98*F98</f>
        <v>0</v>
      </c>
      <c r="I98" s="508">
        <f aca="true" t="shared" si="13" ref="I98:I105">E98*G98</f>
        <v>0</v>
      </c>
      <c r="J98" s="508">
        <f aca="true" t="shared" si="14" ref="J98:J105">H98+I98</f>
        <v>0</v>
      </c>
      <c r="K98" s="510"/>
    </row>
    <row r="99" spans="1:11" ht="12">
      <c r="A99" s="502"/>
      <c r="B99" s="512" t="s">
        <v>86</v>
      </c>
      <c r="C99" s="512" t="s">
        <v>2449</v>
      </c>
      <c r="D99" s="505" t="s">
        <v>357</v>
      </c>
      <c r="E99" s="506">
        <v>1</v>
      </c>
      <c r="F99" s="643"/>
      <c r="G99" s="508"/>
      <c r="H99" s="508">
        <f t="shared" si="12"/>
        <v>0</v>
      </c>
      <c r="I99" s="508">
        <f t="shared" si="13"/>
        <v>0</v>
      </c>
      <c r="J99" s="508">
        <f t="shared" si="14"/>
        <v>0</v>
      </c>
      <c r="K99" s="510"/>
    </row>
    <row r="100" spans="1:11" ht="12">
      <c r="A100" s="502"/>
      <c r="B100" s="512" t="s">
        <v>152</v>
      </c>
      <c r="C100" s="512" t="s">
        <v>2450</v>
      </c>
      <c r="D100" s="505" t="s">
        <v>357</v>
      </c>
      <c r="E100" s="506">
        <v>1</v>
      </c>
      <c r="F100" s="643"/>
      <c r="G100" s="508"/>
      <c r="H100" s="508">
        <f t="shared" si="12"/>
        <v>0</v>
      </c>
      <c r="I100" s="508">
        <f t="shared" si="13"/>
        <v>0</v>
      </c>
      <c r="J100" s="508">
        <f t="shared" si="14"/>
        <v>0</v>
      </c>
      <c r="K100" s="510"/>
    </row>
    <row r="101" spans="1:11" ht="12">
      <c r="A101" s="502"/>
      <c r="B101" s="512" t="s">
        <v>179</v>
      </c>
      <c r="C101" s="512" t="s">
        <v>2451</v>
      </c>
      <c r="D101" s="505" t="s">
        <v>357</v>
      </c>
      <c r="E101" s="506">
        <v>1</v>
      </c>
      <c r="F101" s="643"/>
      <c r="G101" s="508"/>
      <c r="H101" s="508">
        <f t="shared" si="12"/>
        <v>0</v>
      </c>
      <c r="I101" s="508">
        <f t="shared" si="13"/>
        <v>0</v>
      </c>
      <c r="J101" s="508">
        <f t="shared" si="14"/>
        <v>0</v>
      </c>
      <c r="K101" s="510"/>
    </row>
    <row r="102" spans="1:11" ht="12">
      <c r="A102" s="502"/>
      <c r="B102" s="512" t="s">
        <v>184</v>
      </c>
      <c r="C102" s="512" t="s">
        <v>2452</v>
      </c>
      <c r="D102" s="505" t="s">
        <v>357</v>
      </c>
      <c r="E102" s="506">
        <v>1</v>
      </c>
      <c r="F102" s="643"/>
      <c r="G102" s="508"/>
      <c r="H102" s="508">
        <f t="shared" si="12"/>
        <v>0</v>
      </c>
      <c r="I102" s="508">
        <f t="shared" si="13"/>
        <v>0</v>
      </c>
      <c r="J102" s="508">
        <f t="shared" si="14"/>
        <v>0</v>
      </c>
      <c r="K102" s="510"/>
    </row>
    <row r="103" spans="1:11" ht="12">
      <c r="A103" s="502"/>
      <c r="B103" s="512"/>
      <c r="C103" s="512" t="s">
        <v>2453</v>
      </c>
      <c r="D103" s="505" t="s">
        <v>357</v>
      </c>
      <c r="E103" s="506">
        <v>1</v>
      </c>
      <c r="F103" s="643"/>
      <c r="G103" s="508"/>
      <c r="H103" s="508">
        <f t="shared" si="12"/>
        <v>0</v>
      </c>
      <c r="I103" s="508">
        <f t="shared" si="13"/>
        <v>0</v>
      </c>
      <c r="J103" s="508">
        <f t="shared" si="14"/>
        <v>0</v>
      </c>
      <c r="K103" s="510"/>
    </row>
    <row r="104" spans="1:11" ht="12">
      <c r="A104" s="502"/>
      <c r="B104" s="512" t="s">
        <v>189</v>
      </c>
      <c r="C104" s="512" t="s">
        <v>2454</v>
      </c>
      <c r="D104" s="505" t="s">
        <v>357</v>
      </c>
      <c r="E104" s="506">
        <v>1</v>
      </c>
      <c r="F104" s="643"/>
      <c r="G104" s="508"/>
      <c r="H104" s="508">
        <f t="shared" si="12"/>
        <v>0</v>
      </c>
      <c r="I104" s="508">
        <f t="shared" si="13"/>
        <v>0</v>
      </c>
      <c r="J104" s="508">
        <f t="shared" si="14"/>
        <v>0</v>
      </c>
      <c r="K104" s="510"/>
    </row>
    <row r="105" spans="1:11" ht="12">
      <c r="A105" s="502"/>
      <c r="B105" s="512" t="s">
        <v>84</v>
      </c>
      <c r="C105" s="512" t="s">
        <v>2455</v>
      </c>
      <c r="D105" s="505" t="s">
        <v>357</v>
      </c>
      <c r="E105" s="506">
        <v>1</v>
      </c>
      <c r="F105" s="643"/>
      <c r="G105" s="508"/>
      <c r="H105" s="508">
        <f t="shared" si="12"/>
        <v>0</v>
      </c>
      <c r="I105" s="508">
        <f t="shared" si="13"/>
        <v>0</v>
      </c>
      <c r="J105" s="508">
        <f t="shared" si="14"/>
        <v>0</v>
      </c>
      <c r="K105" s="510"/>
    </row>
  </sheetData>
  <sheetProtection algorithmName="SHA-512" hashValue="OPImN++8hC+MvIOKg3UBn9rPXqOEXsoKPjk58/6sDy46bMZgQdmfc45WiELxluyfW8g+UrsLsQ/DR3JNbzTARw==" saltValue="gogeephi81Rxct5v6pqtOw==" spinCount="100000" sheet="1" objects="1" scenarios="1"/>
  <protectedRanges>
    <protectedRange sqref="F71:F84 F88:F94 F98:F10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K31"/>
  <sheetViews>
    <sheetView showGridLines="0" zoomScale="130" zoomScaleNormal="130" zoomScaleSheetLayoutView="130" workbookViewId="0" topLeftCell="A1">
      <selection activeCell="H19" sqref="H19"/>
    </sheetView>
  </sheetViews>
  <sheetFormatPr defaultColWidth="10.7109375" defaultRowHeight="12"/>
  <cols>
    <col min="1" max="1" width="5.7109375" style="461" customWidth="1"/>
    <col min="2" max="2" width="11.00390625" style="461" customWidth="1"/>
    <col min="3" max="3" width="49.7109375" style="461" customWidth="1"/>
    <col min="4" max="4" width="11.140625" style="461" customWidth="1"/>
    <col min="5" max="5" width="14.421875" style="521" customWidth="1"/>
    <col min="6" max="6" width="11.140625" style="522" customWidth="1"/>
    <col min="7" max="7" width="13.7109375" style="461" bestFit="1" customWidth="1"/>
    <col min="8" max="8" width="18.28125" style="461" bestFit="1" customWidth="1"/>
    <col min="9" max="9" width="12.00390625" style="461" bestFit="1" customWidth="1"/>
    <col min="10" max="10" width="15.7109375" style="461" customWidth="1"/>
    <col min="11" max="11" width="18.28125" style="461" bestFit="1" customWidth="1"/>
    <col min="12" max="16384" width="10.7109375" style="461" customWidth="1"/>
  </cols>
  <sheetData>
    <row r="1" spans="1:11" ht="21.75" customHeight="1">
      <c r="A1" s="452"/>
      <c r="B1" s="453"/>
      <c r="C1" s="454" t="s">
        <v>2273</v>
      </c>
      <c r="D1" s="523"/>
      <c r="E1" s="456"/>
      <c r="F1" s="457"/>
      <c r="G1" s="458"/>
      <c r="H1" s="459"/>
      <c r="I1" s="459"/>
      <c r="J1" s="459"/>
      <c r="K1" s="460"/>
    </row>
    <row r="2" spans="1:11" ht="21.75" customHeight="1">
      <c r="A2" s="462" t="s">
        <v>2116</v>
      </c>
      <c r="B2" s="463"/>
      <c r="C2" s="464" t="s">
        <v>2378</v>
      </c>
      <c r="D2" s="466"/>
      <c r="E2" s="466"/>
      <c r="F2" s="763"/>
      <c r="G2" s="763"/>
      <c r="H2" s="459"/>
      <c r="I2" s="459"/>
      <c r="J2" s="459"/>
      <c r="K2" s="460"/>
    </row>
    <row r="3" spans="1:11" ht="21.75" customHeight="1">
      <c r="A3" s="462" t="s">
        <v>30</v>
      </c>
      <c r="B3" s="463"/>
      <c r="C3" s="464" t="s">
        <v>2456</v>
      </c>
      <c r="D3" s="466"/>
      <c r="E3" s="466"/>
      <c r="F3" s="457"/>
      <c r="G3" s="467"/>
      <c r="H3" s="459"/>
      <c r="I3" s="459"/>
      <c r="J3" s="459"/>
      <c r="K3" s="460"/>
    </row>
    <row r="4" spans="1:11" ht="21.75" customHeight="1">
      <c r="A4" s="462" t="s">
        <v>2117</v>
      </c>
      <c r="B4" s="468"/>
      <c r="C4" s="464" t="s">
        <v>2118</v>
      </c>
      <c r="D4" s="466"/>
      <c r="E4" s="466"/>
      <c r="F4" s="457"/>
      <c r="G4" s="467"/>
      <c r="H4" s="459"/>
      <c r="I4" s="459"/>
      <c r="J4" s="459"/>
      <c r="K4" s="460"/>
    </row>
    <row r="5" spans="1:11" ht="11.65" customHeight="1" thickBot="1">
      <c r="A5" s="469"/>
      <c r="B5" s="470"/>
      <c r="C5" s="470"/>
      <c r="D5" s="469"/>
      <c r="E5" s="469"/>
      <c r="F5" s="472"/>
      <c r="G5" s="472"/>
      <c r="H5" s="472"/>
      <c r="I5" s="472"/>
      <c r="J5" s="472"/>
      <c r="K5" s="472"/>
    </row>
    <row r="6" spans="1:11" ht="11.65" customHeight="1" thickBot="1">
      <c r="A6" s="764" t="s">
        <v>2276</v>
      </c>
      <c r="B6" s="764" t="s">
        <v>58</v>
      </c>
      <c r="C6" s="473" t="s">
        <v>2121</v>
      </c>
      <c r="D6" s="474"/>
      <c r="E6" s="474"/>
      <c r="F6" s="766" t="s">
        <v>2277</v>
      </c>
      <c r="G6" s="767"/>
      <c r="H6" s="766" t="s">
        <v>2380</v>
      </c>
      <c r="I6" s="767"/>
      <c r="J6" s="475" t="s">
        <v>2279</v>
      </c>
      <c r="K6" s="474"/>
    </row>
    <row r="7" spans="1:11" ht="34.5" customHeight="1">
      <c r="A7" s="765"/>
      <c r="B7" s="765"/>
      <c r="C7" s="476"/>
      <c r="D7" s="474" t="s">
        <v>2280</v>
      </c>
      <c r="E7" s="477" t="s">
        <v>134</v>
      </c>
      <c r="F7" s="478" t="s">
        <v>1752</v>
      </c>
      <c r="G7" s="478" t="s">
        <v>1753</v>
      </c>
      <c r="H7" s="478" t="s">
        <v>1752</v>
      </c>
      <c r="I7" s="478" t="s">
        <v>1753</v>
      </c>
      <c r="J7" s="479" t="s">
        <v>1754</v>
      </c>
      <c r="K7" s="477" t="s">
        <v>2281</v>
      </c>
    </row>
    <row r="8" spans="1:11" ht="13.5" thickBot="1">
      <c r="A8" s="480"/>
      <c r="B8" s="481"/>
      <c r="C8" s="481"/>
      <c r="D8" s="480"/>
      <c r="E8" s="480"/>
      <c r="F8" s="480" t="s">
        <v>2271</v>
      </c>
      <c r="G8" s="480" t="s">
        <v>2271</v>
      </c>
      <c r="H8" s="480" t="s">
        <v>2271</v>
      </c>
      <c r="I8" s="480" t="s">
        <v>2271</v>
      </c>
      <c r="J8" s="480" t="s">
        <v>2271</v>
      </c>
      <c r="K8" s="483"/>
    </row>
    <row r="9" spans="1:11" s="492" customFormat="1" ht="29.65" customHeight="1">
      <c r="A9" s="484"/>
      <c r="B9" s="485"/>
      <c r="C9" s="524" t="s">
        <v>2457</v>
      </c>
      <c r="D9" s="525"/>
      <c r="E9" s="488"/>
      <c r="F9" s="489"/>
      <c r="G9" s="490"/>
      <c r="H9" s="490"/>
      <c r="I9" s="490"/>
      <c r="J9" s="491">
        <f>J11</f>
        <v>0</v>
      </c>
      <c r="K9" s="460"/>
    </row>
    <row r="10" spans="1:11" s="501" customFormat="1" ht="17.1" customHeight="1">
      <c r="A10" s="484"/>
      <c r="B10" s="493"/>
      <c r="C10" s="494"/>
      <c r="D10" s="494"/>
      <c r="E10" s="496"/>
      <c r="F10" s="497"/>
      <c r="G10" s="498"/>
      <c r="H10" s="499"/>
      <c r="I10" s="498"/>
      <c r="J10" s="500"/>
      <c r="K10" s="499"/>
    </row>
    <row r="11" spans="1:11" ht="15">
      <c r="A11" s="502"/>
      <c r="B11" s="503" t="s">
        <v>84</v>
      </c>
      <c r="C11" s="504" t="s">
        <v>2458</v>
      </c>
      <c r="D11" s="505"/>
      <c r="E11" s="506"/>
      <c r="F11" s="507"/>
      <c r="G11" s="508"/>
      <c r="H11" s="508"/>
      <c r="I11" s="508"/>
      <c r="J11" s="509">
        <f>SUM(J13:J26)</f>
        <v>0</v>
      </c>
      <c r="K11" s="510"/>
    </row>
    <row r="12" spans="1:11" ht="12">
      <c r="A12" s="502"/>
      <c r="B12" s="503"/>
      <c r="C12" s="511"/>
      <c r="D12" s="505"/>
      <c r="E12" s="506"/>
      <c r="F12" s="507"/>
      <c r="G12" s="508"/>
      <c r="H12" s="508"/>
      <c r="I12" s="508"/>
      <c r="J12" s="508"/>
      <c r="K12" s="510"/>
    </row>
    <row r="13" spans="1:11" ht="12">
      <c r="A13" s="502"/>
      <c r="B13" s="512" t="s">
        <v>84</v>
      </c>
      <c r="C13" s="512" t="s">
        <v>2459</v>
      </c>
      <c r="D13" s="505" t="s">
        <v>227</v>
      </c>
      <c r="E13" s="506">
        <v>80</v>
      </c>
      <c r="F13" s="643"/>
      <c r="G13" s="508"/>
      <c r="H13" s="508">
        <f>E13*F13</f>
        <v>0</v>
      </c>
      <c r="I13" s="508">
        <f aca="true" t="shared" si="0" ref="I13:I26">E13*G13</f>
        <v>0</v>
      </c>
      <c r="J13" s="508">
        <f aca="true" t="shared" si="1" ref="J13:J26">H13+I13</f>
        <v>0</v>
      </c>
      <c r="K13" s="510"/>
    </row>
    <row r="14" spans="1:11" ht="12">
      <c r="A14" s="502"/>
      <c r="B14" s="512" t="s">
        <v>86</v>
      </c>
      <c r="C14" s="512" t="s">
        <v>2460</v>
      </c>
      <c r="D14" s="505" t="s">
        <v>227</v>
      </c>
      <c r="E14" s="506">
        <v>120</v>
      </c>
      <c r="F14" s="643"/>
      <c r="G14" s="508"/>
      <c r="H14" s="508">
        <f aca="true" t="shared" si="2" ref="H14:H25">E14*F14</f>
        <v>0</v>
      </c>
      <c r="I14" s="508">
        <f t="shared" si="0"/>
        <v>0</v>
      </c>
      <c r="J14" s="508">
        <f t="shared" si="1"/>
        <v>0</v>
      </c>
      <c r="K14" s="510"/>
    </row>
    <row r="15" spans="1:11" ht="12">
      <c r="A15" s="502"/>
      <c r="B15" s="512" t="s">
        <v>166</v>
      </c>
      <c r="C15" s="512" t="s">
        <v>2461</v>
      </c>
      <c r="D15" s="505" t="s">
        <v>2091</v>
      </c>
      <c r="E15" s="506">
        <v>300</v>
      </c>
      <c r="F15" s="643"/>
      <c r="G15" s="508"/>
      <c r="H15" s="508">
        <f t="shared" si="2"/>
        <v>0</v>
      </c>
      <c r="I15" s="508">
        <f t="shared" si="0"/>
        <v>0</v>
      </c>
      <c r="J15" s="508">
        <f t="shared" si="1"/>
        <v>0</v>
      </c>
      <c r="K15" s="510"/>
    </row>
    <row r="16" spans="1:11" ht="12">
      <c r="A16" s="502"/>
      <c r="B16" s="512" t="s">
        <v>152</v>
      </c>
      <c r="C16" s="512" t="s">
        <v>2462</v>
      </c>
      <c r="D16" s="505" t="s">
        <v>2463</v>
      </c>
      <c r="E16" s="506">
        <v>6</v>
      </c>
      <c r="F16" s="643"/>
      <c r="G16" s="508"/>
      <c r="H16" s="508">
        <f t="shared" si="2"/>
        <v>0</v>
      </c>
      <c r="I16" s="508">
        <f t="shared" si="0"/>
        <v>0</v>
      </c>
      <c r="J16" s="508">
        <f t="shared" si="1"/>
        <v>0</v>
      </c>
      <c r="K16" s="510"/>
    </row>
    <row r="17" spans="1:11" ht="12">
      <c r="A17" s="502"/>
      <c r="B17" s="512" t="s">
        <v>179</v>
      </c>
      <c r="C17" s="512" t="s">
        <v>2464</v>
      </c>
      <c r="D17" s="505" t="s">
        <v>2091</v>
      </c>
      <c r="E17" s="506">
        <v>2</v>
      </c>
      <c r="F17" s="643"/>
      <c r="G17" s="508"/>
      <c r="H17" s="508">
        <f t="shared" si="2"/>
        <v>0</v>
      </c>
      <c r="I17" s="508">
        <f t="shared" si="0"/>
        <v>0</v>
      </c>
      <c r="J17" s="508">
        <f t="shared" si="1"/>
        <v>0</v>
      </c>
      <c r="K17" s="510"/>
    </row>
    <row r="18" spans="1:11" ht="12">
      <c r="A18" s="502"/>
      <c r="B18" s="512" t="s">
        <v>184</v>
      </c>
      <c r="C18" s="512" t="s">
        <v>2465</v>
      </c>
      <c r="D18" s="505" t="s">
        <v>2091</v>
      </c>
      <c r="E18" s="506">
        <v>4</v>
      </c>
      <c r="F18" s="643"/>
      <c r="G18" s="508"/>
      <c r="H18" s="508">
        <f t="shared" si="2"/>
        <v>0</v>
      </c>
      <c r="I18" s="508">
        <f t="shared" si="0"/>
        <v>0</v>
      </c>
      <c r="J18" s="508">
        <f t="shared" si="1"/>
        <v>0</v>
      </c>
      <c r="K18" s="510"/>
    </row>
    <row r="19" spans="1:11" ht="12">
      <c r="A19" s="502"/>
      <c r="B19" s="512" t="s">
        <v>189</v>
      </c>
      <c r="C19" s="512" t="s">
        <v>2466</v>
      </c>
      <c r="D19" s="505" t="s">
        <v>2091</v>
      </c>
      <c r="E19" s="506">
        <v>4</v>
      </c>
      <c r="F19" s="643"/>
      <c r="G19" s="508"/>
      <c r="H19" s="508">
        <f t="shared" si="2"/>
        <v>0</v>
      </c>
      <c r="I19" s="508">
        <f t="shared" si="0"/>
        <v>0</v>
      </c>
      <c r="J19" s="508">
        <f t="shared" si="1"/>
        <v>0</v>
      </c>
      <c r="K19" s="510"/>
    </row>
    <row r="20" spans="1:11" ht="12">
      <c r="A20" s="502"/>
      <c r="B20" s="512" t="s">
        <v>195</v>
      </c>
      <c r="C20" s="512" t="s">
        <v>2467</v>
      </c>
      <c r="D20" s="505" t="s">
        <v>2091</v>
      </c>
      <c r="E20" s="506">
        <v>4</v>
      </c>
      <c r="F20" s="643"/>
      <c r="G20" s="508"/>
      <c r="H20" s="508">
        <f t="shared" si="2"/>
        <v>0</v>
      </c>
      <c r="I20" s="508">
        <f t="shared" si="0"/>
        <v>0</v>
      </c>
      <c r="J20" s="508">
        <f t="shared" si="1"/>
        <v>0</v>
      </c>
      <c r="K20" s="510"/>
    </row>
    <row r="21" spans="1:11" ht="12">
      <c r="A21" s="502"/>
      <c r="B21" s="512" t="s">
        <v>201</v>
      </c>
      <c r="C21" s="512" t="s">
        <v>2468</v>
      </c>
      <c r="D21" s="505" t="s">
        <v>2091</v>
      </c>
      <c r="E21" s="506">
        <v>2</v>
      </c>
      <c r="F21" s="643"/>
      <c r="G21" s="508"/>
      <c r="H21" s="508">
        <f t="shared" si="2"/>
        <v>0</v>
      </c>
      <c r="I21" s="508">
        <f t="shared" si="0"/>
        <v>0</v>
      </c>
      <c r="J21" s="508">
        <f t="shared" si="1"/>
        <v>0</v>
      </c>
      <c r="K21" s="510"/>
    </row>
    <row r="22" spans="1:11" ht="12">
      <c r="A22" s="502"/>
      <c r="B22" s="512" t="s">
        <v>206</v>
      </c>
      <c r="C22" s="512" t="s">
        <v>2469</v>
      </c>
      <c r="D22" s="505" t="s">
        <v>2091</v>
      </c>
      <c r="E22" s="506">
        <v>2</v>
      </c>
      <c r="F22" s="643"/>
      <c r="G22" s="508"/>
      <c r="H22" s="508">
        <f t="shared" si="2"/>
        <v>0</v>
      </c>
      <c r="I22" s="508">
        <f t="shared" si="0"/>
        <v>0</v>
      </c>
      <c r="J22" s="508">
        <f t="shared" si="1"/>
        <v>0</v>
      </c>
      <c r="K22" s="510"/>
    </row>
    <row r="23" spans="1:11" ht="12">
      <c r="A23" s="502"/>
      <c r="B23" s="512" t="s">
        <v>210</v>
      </c>
      <c r="C23" s="512" t="s">
        <v>2403</v>
      </c>
      <c r="D23" s="505" t="s">
        <v>357</v>
      </c>
      <c r="E23" s="506">
        <v>1</v>
      </c>
      <c r="F23" s="643"/>
      <c r="G23" s="508"/>
      <c r="H23" s="508">
        <f t="shared" si="2"/>
        <v>0</v>
      </c>
      <c r="I23" s="508">
        <f t="shared" si="0"/>
        <v>0</v>
      </c>
      <c r="J23" s="508">
        <f t="shared" si="1"/>
        <v>0</v>
      </c>
      <c r="K23" s="510"/>
    </row>
    <row r="24" spans="1:11" ht="12">
      <c r="A24" s="502"/>
      <c r="B24" s="512" t="s">
        <v>218</v>
      </c>
      <c r="C24" s="512" t="s">
        <v>2470</v>
      </c>
      <c r="D24" s="505" t="s">
        <v>357</v>
      </c>
      <c r="E24" s="506">
        <v>1</v>
      </c>
      <c r="F24" s="507"/>
      <c r="G24" s="644"/>
      <c r="H24" s="508">
        <f t="shared" si="2"/>
        <v>0</v>
      </c>
      <c r="I24" s="508">
        <f t="shared" si="0"/>
        <v>0</v>
      </c>
      <c r="J24" s="508">
        <f t="shared" si="1"/>
        <v>0</v>
      </c>
      <c r="K24" s="510"/>
    </row>
    <row r="25" spans="1:11" ht="12">
      <c r="A25" s="502"/>
      <c r="B25" s="512" t="s">
        <v>224</v>
      </c>
      <c r="C25" s="512" t="s">
        <v>1721</v>
      </c>
      <c r="D25" s="505" t="s">
        <v>357</v>
      </c>
      <c r="E25" s="506">
        <v>1</v>
      </c>
      <c r="F25" s="507"/>
      <c r="G25" s="644"/>
      <c r="H25" s="508">
        <f t="shared" si="2"/>
        <v>0</v>
      </c>
      <c r="I25" s="508">
        <f t="shared" si="0"/>
        <v>0</v>
      </c>
      <c r="J25" s="508">
        <f t="shared" si="1"/>
        <v>0</v>
      </c>
      <c r="K25" s="510"/>
    </row>
    <row r="26" spans="1:11" ht="12">
      <c r="A26" s="502"/>
      <c r="B26" s="512" t="s">
        <v>231</v>
      </c>
      <c r="C26" s="512" t="s">
        <v>2455</v>
      </c>
      <c r="D26" s="513" t="s">
        <v>357</v>
      </c>
      <c r="E26" s="514">
        <v>1</v>
      </c>
      <c r="F26" s="507"/>
      <c r="G26" s="644"/>
      <c r="H26" s="508">
        <f aca="true" t="shared" si="3" ref="H26">E26*F26</f>
        <v>0</v>
      </c>
      <c r="I26" s="508">
        <f t="shared" si="0"/>
        <v>0</v>
      </c>
      <c r="J26" s="508">
        <f t="shared" si="1"/>
        <v>0</v>
      </c>
      <c r="K26" s="510"/>
    </row>
    <row r="27" spans="1:11" ht="12">
      <c r="A27" s="502"/>
      <c r="B27" s="512"/>
      <c r="C27" s="512"/>
      <c r="D27" s="519"/>
      <c r="E27" s="506"/>
      <c r="F27" s="507"/>
      <c r="G27" s="508"/>
      <c r="H27" s="508"/>
      <c r="I27" s="508"/>
      <c r="J27" s="508"/>
      <c r="K27" s="510"/>
    </row>
    <row r="28" spans="1:11" ht="12">
      <c r="A28" s="502"/>
      <c r="B28" s="512"/>
      <c r="C28" s="512"/>
      <c r="D28" s="519"/>
      <c r="E28" s="506"/>
      <c r="F28" s="507"/>
      <c r="G28" s="508"/>
      <c r="H28" s="508"/>
      <c r="I28" s="508"/>
      <c r="J28" s="508"/>
      <c r="K28" s="510"/>
    </row>
    <row r="29" spans="1:11" ht="12">
      <c r="A29" s="502"/>
      <c r="B29" s="512"/>
      <c r="C29" s="512"/>
      <c r="D29" s="519"/>
      <c r="E29" s="506"/>
      <c r="F29" s="507"/>
      <c r="G29" s="508"/>
      <c r="H29" s="508"/>
      <c r="I29" s="508"/>
      <c r="J29" s="508"/>
      <c r="K29" s="510"/>
    </row>
    <row r="30" spans="1:11" ht="12">
      <c r="A30" s="502"/>
      <c r="B30" s="512"/>
      <c r="C30" s="512"/>
      <c r="D30" s="519"/>
      <c r="E30" s="506"/>
      <c r="F30" s="507"/>
      <c r="G30" s="508"/>
      <c r="H30" s="508"/>
      <c r="I30" s="508"/>
      <c r="J30" s="508"/>
      <c r="K30" s="510"/>
    </row>
    <row r="31" spans="1:11" ht="12">
      <c r="A31" s="502"/>
      <c r="B31" s="512"/>
      <c r="C31" s="512"/>
      <c r="D31" s="526"/>
      <c r="E31" s="506"/>
      <c r="F31" s="507"/>
      <c r="G31" s="508"/>
      <c r="H31" s="508"/>
      <c r="I31" s="508"/>
      <c r="J31" s="508"/>
      <c r="K31" s="510"/>
    </row>
  </sheetData>
  <sheetProtection algorithmName="SHA-512" hashValue="vC11xiWz1070gsXWFMtXP0UjZg6a1e+pa+hJeeh7oTGCIc65+L4ZMVg5Zt0XXDRh1WDbO7hESFS8npImz+EpBA==" saltValue="4pf+nGgGF3sRice7aXa/dA==" spinCount="100000" sheet="1" objects="1" scenarios="1"/>
  <protectedRanges>
    <protectedRange sqref="F13:F23 G24:G26"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I20"/>
  <sheetViews>
    <sheetView showGridLines="0" showOutlineSymbols="0" workbookViewId="0" topLeftCell="A1">
      <selection activeCell="G18" sqref="G18"/>
    </sheetView>
  </sheetViews>
  <sheetFormatPr defaultColWidth="8.7109375" defaultRowHeight="12"/>
  <cols>
    <col min="1" max="1" width="1.7109375" style="527" customWidth="1"/>
    <col min="2" max="2" width="6.421875" style="527" customWidth="1"/>
    <col min="3" max="3" width="8.7109375" style="527" customWidth="1"/>
    <col min="4" max="4" width="67.140625" style="527" customWidth="1"/>
    <col min="5" max="6" width="16.7109375" style="527" customWidth="1"/>
    <col min="7" max="7" width="29.28125" style="527" customWidth="1"/>
    <col min="8" max="256" width="8.7109375" style="527" customWidth="1"/>
    <col min="257" max="257" width="1.7109375" style="527" customWidth="1"/>
    <col min="258" max="258" width="6.421875" style="527" customWidth="1"/>
    <col min="259" max="259" width="8.7109375" style="527" customWidth="1"/>
    <col min="260" max="260" width="67.140625" style="527" customWidth="1"/>
    <col min="261" max="262" width="16.7109375" style="527" customWidth="1"/>
    <col min="263" max="263" width="19.7109375" style="527" customWidth="1"/>
    <col min="264" max="512" width="8.7109375" style="527" customWidth="1"/>
    <col min="513" max="513" width="1.7109375" style="527" customWidth="1"/>
    <col min="514" max="514" width="6.421875" style="527" customWidth="1"/>
    <col min="515" max="515" width="8.7109375" style="527" customWidth="1"/>
    <col min="516" max="516" width="67.140625" style="527" customWidth="1"/>
    <col min="517" max="518" width="16.7109375" style="527" customWidth="1"/>
    <col min="519" max="519" width="19.7109375" style="527" customWidth="1"/>
    <col min="520" max="768" width="8.7109375" style="527" customWidth="1"/>
    <col min="769" max="769" width="1.7109375" style="527" customWidth="1"/>
    <col min="770" max="770" width="6.421875" style="527" customWidth="1"/>
    <col min="771" max="771" width="8.7109375" style="527" customWidth="1"/>
    <col min="772" max="772" width="67.140625" style="527" customWidth="1"/>
    <col min="773" max="774" width="16.7109375" style="527" customWidth="1"/>
    <col min="775" max="775" width="19.7109375" style="527" customWidth="1"/>
    <col min="776" max="1024" width="8.7109375" style="527" customWidth="1"/>
    <col min="1025" max="1025" width="1.7109375" style="527" customWidth="1"/>
    <col min="1026" max="1026" width="6.421875" style="527" customWidth="1"/>
    <col min="1027" max="1027" width="8.7109375" style="527" customWidth="1"/>
    <col min="1028" max="1028" width="67.140625" style="527" customWidth="1"/>
    <col min="1029" max="1030" width="16.7109375" style="527" customWidth="1"/>
    <col min="1031" max="1031" width="19.7109375" style="527" customWidth="1"/>
    <col min="1032" max="1280" width="8.7109375" style="527" customWidth="1"/>
    <col min="1281" max="1281" width="1.7109375" style="527" customWidth="1"/>
    <col min="1282" max="1282" width="6.421875" style="527" customWidth="1"/>
    <col min="1283" max="1283" width="8.7109375" style="527" customWidth="1"/>
    <col min="1284" max="1284" width="67.140625" style="527" customWidth="1"/>
    <col min="1285" max="1286" width="16.7109375" style="527" customWidth="1"/>
    <col min="1287" max="1287" width="19.7109375" style="527" customWidth="1"/>
    <col min="1288" max="1536" width="8.7109375" style="527" customWidth="1"/>
    <col min="1537" max="1537" width="1.7109375" style="527" customWidth="1"/>
    <col min="1538" max="1538" width="6.421875" style="527" customWidth="1"/>
    <col min="1539" max="1539" width="8.7109375" style="527" customWidth="1"/>
    <col min="1540" max="1540" width="67.140625" style="527" customWidth="1"/>
    <col min="1541" max="1542" width="16.7109375" style="527" customWidth="1"/>
    <col min="1543" max="1543" width="19.7109375" style="527" customWidth="1"/>
    <col min="1544" max="1792" width="8.7109375" style="527" customWidth="1"/>
    <col min="1793" max="1793" width="1.7109375" style="527" customWidth="1"/>
    <col min="1794" max="1794" width="6.421875" style="527" customWidth="1"/>
    <col min="1795" max="1795" width="8.7109375" style="527" customWidth="1"/>
    <col min="1796" max="1796" width="67.140625" style="527" customWidth="1"/>
    <col min="1797" max="1798" width="16.7109375" style="527" customWidth="1"/>
    <col min="1799" max="1799" width="19.7109375" style="527" customWidth="1"/>
    <col min="1800" max="2048" width="8.7109375" style="527" customWidth="1"/>
    <col min="2049" max="2049" width="1.7109375" style="527" customWidth="1"/>
    <col min="2050" max="2050" width="6.421875" style="527" customWidth="1"/>
    <col min="2051" max="2051" width="8.7109375" style="527" customWidth="1"/>
    <col min="2052" max="2052" width="67.140625" style="527" customWidth="1"/>
    <col min="2053" max="2054" width="16.7109375" style="527" customWidth="1"/>
    <col min="2055" max="2055" width="19.7109375" style="527" customWidth="1"/>
    <col min="2056" max="2304" width="8.7109375" style="527" customWidth="1"/>
    <col min="2305" max="2305" width="1.7109375" style="527" customWidth="1"/>
    <col min="2306" max="2306" width="6.421875" style="527" customWidth="1"/>
    <col min="2307" max="2307" width="8.7109375" style="527" customWidth="1"/>
    <col min="2308" max="2308" width="67.140625" style="527" customWidth="1"/>
    <col min="2309" max="2310" width="16.7109375" style="527" customWidth="1"/>
    <col min="2311" max="2311" width="19.7109375" style="527" customWidth="1"/>
    <col min="2312" max="2560" width="8.7109375" style="527" customWidth="1"/>
    <col min="2561" max="2561" width="1.7109375" style="527" customWidth="1"/>
    <col min="2562" max="2562" width="6.421875" style="527" customWidth="1"/>
    <col min="2563" max="2563" width="8.7109375" style="527" customWidth="1"/>
    <col min="2564" max="2564" width="67.140625" style="527" customWidth="1"/>
    <col min="2565" max="2566" width="16.7109375" style="527" customWidth="1"/>
    <col min="2567" max="2567" width="19.7109375" style="527" customWidth="1"/>
    <col min="2568" max="2816" width="8.7109375" style="527" customWidth="1"/>
    <col min="2817" max="2817" width="1.7109375" style="527" customWidth="1"/>
    <col min="2818" max="2818" width="6.421875" style="527" customWidth="1"/>
    <col min="2819" max="2819" width="8.7109375" style="527" customWidth="1"/>
    <col min="2820" max="2820" width="67.140625" style="527" customWidth="1"/>
    <col min="2821" max="2822" width="16.7109375" style="527" customWidth="1"/>
    <col min="2823" max="2823" width="19.7109375" style="527" customWidth="1"/>
    <col min="2824" max="3072" width="8.7109375" style="527" customWidth="1"/>
    <col min="3073" max="3073" width="1.7109375" style="527" customWidth="1"/>
    <col min="3074" max="3074" width="6.421875" style="527" customWidth="1"/>
    <col min="3075" max="3075" width="8.7109375" style="527" customWidth="1"/>
    <col min="3076" max="3076" width="67.140625" style="527" customWidth="1"/>
    <col min="3077" max="3078" width="16.7109375" style="527" customWidth="1"/>
    <col min="3079" max="3079" width="19.7109375" style="527" customWidth="1"/>
    <col min="3080" max="3328" width="8.7109375" style="527" customWidth="1"/>
    <col min="3329" max="3329" width="1.7109375" style="527" customWidth="1"/>
    <col min="3330" max="3330" width="6.421875" style="527" customWidth="1"/>
    <col min="3331" max="3331" width="8.7109375" style="527" customWidth="1"/>
    <col min="3332" max="3332" width="67.140625" style="527" customWidth="1"/>
    <col min="3333" max="3334" width="16.7109375" style="527" customWidth="1"/>
    <col min="3335" max="3335" width="19.7109375" style="527" customWidth="1"/>
    <col min="3336" max="3584" width="8.7109375" style="527" customWidth="1"/>
    <col min="3585" max="3585" width="1.7109375" style="527" customWidth="1"/>
    <col min="3586" max="3586" width="6.421875" style="527" customWidth="1"/>
    <col min="3587" max="3587" width="8.7109375" style="527" customWidth="1"/>
    <col min="3588" max="3588" width="67.140625" style="527" customWidth="1"/>
    <col min="3589" max="3590" width="16.7109375" style="527" customWidth="1"/>
    <col min="3591" max="3591" width="19.7109375" style="527" customWidth="1"/>
    <col min="3592" max="3840" width="8.7109375" style="527" customWidth="1"/>
    <col min="3841" max="3841" width="1.7109375" style="527" customWidth="1"/>
    <col min="3842" max="3842" width="6.421875" style="527" customWidth="1"/>
    <col min="3843" max="3843" width="8.7109375" style="527" customWidth="1"/>
    <col min="3844" max="3844" width="67.140625" style="527" customWidth="1"/>
    <col min="3845" max="3846" width="16.7109375" style="527" customWidth="1"/>
    <col min="3847" max="3847" width="19.7109375" style="527" customWidth="1"/>
    <col min="3848" max="4096" width="8.7109375" style="527" customWidth="1"/>
    <col min="4097" max="4097" width="1.7109375" style="527" customWidth="1"/>
    <col min="4098" max="4098" width="6.421875" style="527" customWidth="1"/>
    <col min="4099" max="4099" width="8.7109375" style="527" customWidth="1"/>
    <col min="4100" max="4100" width="67.140625" style="527" customWidth="1"/>
    <col min="4101" max="4102" width="16.7109375" style="527" customWidth="1"/>
    <col min="4103" max="4103" width="19.7109375" style="527" customWidth="1"/>
    <col min="4104" max="4352" width="8.7109375" style="527" customWidth="1"/>
    <col min="4353" max="4353" width="1.7109375" style="527" customWidth="1"/>
    <col min="4354" max="4354" width="6.421875" style="527" customWidth="1"/>
    <col min="4355" max="4355" width="8.7109375" style="527" customWidth="1"/>
    <col min="4356" max="4356" width="67.140625" style="527" customWidth="1"/>
    <col min="4357" max="4358" width="16.7109375" style="527" customWidth="1"/>
    <col min="4359" max="4359" width="19.7109375" style="527" customWidth="1"/>
    <col min="4360" max="4608" width="8.7109375" style="527" customWidth="1"/>
    <col min="4609" max="4609" width="1.7109375" style="527" customWidth="1"/>
    <col min="4610" max="4610" width="6.421875" style="527" customWidth="1"/>
    <col min="4611" max="4611" width="8.7109375" style="527" customWidth="1"/>
    <col min="4612" max="4612" width="67.140625" style="527" customWidth="1"/>
    <col min="4613" max="4614" width="16.7109375" style="527" customWidth="1"/>
    <col min="4615" max="4615" width="19.7109375" style="527" customWidth="1"/>
    <col min="4616" max="4864" width="8.7109375" style="527" customWidth="1"/>
    <col min="4865" max="4865" width="1.7109375" style="527" customWidth="1"/>
    <col min="4866" max="4866" width="6.421875" style="527" customWidth="1"/>
    <col min="4867" max="4867" width="8.7109375" style="527" customWidth="1"/>
    <col min="4868" max="4868" width="67.140625" style="527" customWidth="1"/>
    <col min="4869" max="4870" width="16.7109375" style="527" customWidth="1"/>
    <col min="4871" max="4871" width="19.7109375" style="527" customWidth="1"/>
    <col min="4872" max="5120" width="8.7109375" style="527" customWidth="1"/>
    <col min="5121" max="5121" width="1.7109375" style="527" customWidth="1"/>
    <col min="5122" max="5122" width="6.421875" style="527" customWidth="1"/>
    <col min="5123" max="5123" width="8.7109375" style="527" customWidth="1"/>
    <col min="5124" max="5124" width="67.140625" style="527" customWidth="1"/>
    <col min="5125" max="5126" width="16.7109375" style="527" customWidth="1"/>
    <col min="5127" max="5127" width="19.7109375" style="527" customWidth="1"/>
    <col min="5128" max="5376" width="8.7109375" style="527" customWidth="1"/>
    <col min="5377" max="5377" width="1.7109375" style="527" customWidth="1"/>
    <col min="5378" max="5378" width="6.421875" style="527" customWidth="1"/>
    <col min="5379" max="5379" width="8.7109375" style="527" customWidth="1"/>
    <col min="5380" max="5380" width="67.140625" style="527" customWidth="1"/>
    <col min="5381" max="5382" width="16.7109375" style="527" customWidth="1"/>
    <col min="5383" max="5383" width="19.7109375" style="527" customWidth="1"/>
    <col min="5384" max="5632" width="8.7109375" style="527" customWidth="1"/>
    <col min="5633" max="5633" width="1.7109375" style="527" customWidth="1"/>
    <col min="5634" max="5634" width="6.421875" style="527" customWidth="1"/>
    <col min="5635" max="5635" width="8.7109375" style="527" customWidth="1"/>
    <col min="5636" max="5636" width="67.140625" style="527" customWidth="1"/>
    <col min="5637" max="5638" width="16.7109375" style="527" customWidth="1"/>
    <col min="5639" max="5639" width="19.7109375" style="527" customWidth="1"/>
    <col min="5640" max="5888" width="8.7109375" style="527" customWidth="1"/>
    <col min="5889" max="5889" width="1.7109375" style="527" customWidth="1"/>
    <col min="5890" max="5890" width="6.421875" style="527" customWidth="1"/>
    <col min="5891" max="5891" width="8.7109375" style="527" customWidth="1"/>
    <col min="5892" max="5892" width="67.140625" style="527" customWidth="1"/>
    <col min="5893" max="5894" width="16.7109375" style="527" customWidth="1"/>
    <col min="5895" max="5895" width="19.7109375" style="527" customWidth="1"/>
    <col min="5896" max="6144" width="8.7109375" style="527" customWidth="1"/>
    <col min="6145" max="6145" width="1.7109375" style="527" customWidth="1"/>
    <col min="6146" max="6146" width="6.421875" style="527" customWidth="1"/>
    <col min="6147" max="6147" width="8.7109375" style="527" customWidth="1"/>
    <col min="6148" max="6148" width="67.140625" style="527" customWidth="1"/>
    <col min="6149" max="6150" width="16.7109375" style="527" customWidth="1"/>
    <col min="6151" max="6151" width="19.7109375" style="527" customWidth="1"/>
    <col min="6152" max="6400" width="8.7109375" style="527" customWidth="1"/>
    <col min="6401" max="6401" width="1.7109375" style="527" customWidth="1"/>
    <col min="6402" max="6402" width="6.421875" style="527" customWidth="1"/>
    <col min="6403" max="6403" width="8.7109375" style="527" customWidth="1"/>
    <col min="6404" max="6404" width="67.140625" style="527" customWidth="1"/>
    <col min="6405" max="6406" width="16.7109375" style="527" customWidth="1"/>
    <col min="6407" max="6407" width="19.7109375" style="527" customWidth="1"/>
    <col min="6408" max="6656" width="8.7109375" style="527" customWidth="1"/>
    <col min="6657" max="6657" width="1.7109375" style="527" customWidth="1"/>
    <col min="6658" max="6658" width="6.421875" style="527" customWidth="1"/>
    <col min="6659" max="6659" width="8.7109375" style="527" customWidth="1"/>
    <col min="6660" max="6660" width="67.140625" style="527" customWidth="1"/>
    <col min="6661" max="6662" width="16.7109375" style="527" customWidth="1"/>
    <col min="6663" max="6663" width="19.7109375" style="527" customWidth="1"/>
    <col min="6664" max="6912" width="8.7109375" style="527" customWidth="1"/>
    <col min="6913" max="6913" width="1.7109375" style="527" customWidth="1"/>
    <col min="6914" max="6914" width="6.421875" style="527" customWidth="1"/>
    <col min="6915" max="6915" width="8.7109375" style="527" customWidth="1"/>
    <col min="6916" max="6916" width="67.140625" style="527" customWidth="1"/>
    <col min="6917" max="6918" width="16.7109375" style="527" customWidth="1"/>
    <col min="6919" max="6919" width="19.7109375" style="527" customWidth="1"/>
    <col min="6920" max="7168" width="8.7109375" style="527" customWidth="1"/>
    <col min="7169" max="7169" width="1.7109375" style="527" customWidth="1"/>
    <col min="7170" max="7170" width="6.421875" style="527" customWidth="1"/>
    <col min="7171" max="7171" width="8.7109375" style="527" customWidth="1"/>
    <col min="7172" max="7172" width="67.140625" style="527" customWidth="1"/>
    <col min="7173" max="7174" width="16.7109375" style="527" customWidth="1"/>
    <col min="7175" max="7175" width="19.7109375" style="527" customWidth="1"/>
    <col min="7176" max="7424" width="8.7109375" style="527" customWidth="1"/>
    <col min="7425" max="7425" width="1.7109375" style="527" customWidth="1"/>
    <col min="7426" max="7426" width="6.421875" style="527" customWidth="1"/>
    <col min="7427" max="7427" width="8.7109375" style="527" customWidth="1"/>
    <col min="7428" max="7428" width="67.140625" style="527" customWidth="1"/>
    <col min="7429" max="7430" width="16.7109375" style="527" customWidth="1"/>
    <col min="7431" max="7431" width="19.7109375" style="527" customWidth="1"/>
    <col min="7432" max="7680" width="8.7109375" style="527" customWidth="1"/>
    <col min="7681" max="7681" width="1.7109375" style="527" customWidth="1"/>
    <col min="7682" max="7682" width="6.421875" style="527" customWidth="1"/>
    <col min="7683" max="7683" width="8.7109375" style="527" customWidth="1"/>
    <col min="7684" max="7684" width="67.140625" style="527" customWidth="1"/>
    <col min="7685" max="7686" width="16.7109375" style="527" customWidth="1"/>
    <col min="7687" max="7687" width="19.7109375" style="527" customWidth="1"/>
    <col min="7688" max="7936" width="8.7109375" style="527" customWidth="1"/>
    <col min="7937" max="7937" width="1.7109375" style="527" customWidth="1"/>
    <col min="7938" max="7938" width="6.421875" style="527" customWidth="1"/>
    <col min="7939" max="7939" width="8.7109375" style="527" customWidth="1"/>
    <col min="7940" max="7940" width="67.140625" style="527" customWidth="1"/>
    <col min="7941" max="7942" width="16.7109375" style="527" customWidth="1"/>
    <col min="7943" max="7943" width="19.7109375" style="527" customWidth="1"/>
    <col min="7944" max="8192" width="8.7109375" style="527" customWidth="1"/>
    <col min="8193" max="8193" width="1.7109375" style="527" customWidth="1"/>
    <col min="8194" max="8194" width="6.421875" style="527" customWidth="1"/>
    <col min="8195" max="8195" width="8.7109375" style="527" customWidth="1"/>
    <col min="8196" max="8196" width="67.140625" style="527" customWidth="1"/>
    <col min="8197" max="8198" width="16.7109375" style="527" customWidth="1"/>
    <col min="8199" max="8199" width="19.7109375" style="527" customWidth="1"/>
    <col min="8200" max="8448" width="8.7109375" style="527" customWidth="1"/>
    <col min="8449" max="8449" width="1.7109375" style="527" customWidth="1"/>
    <col min="8450" max="8450" width="6.421875" style="527" customWidth="1"/>
    <col min="8451" max="8451" width="8.7109375" style="527" customWidth="1"/>
    <col min="8452" max="8452" width="67.140625" style="527" customWidth="1"/>
    <col min="8453" max="8454" width="16.7109375" style="527" customWidth="1"/>
    <col min="8455" max="8455" width="19.7109375" style="527" customWidth="1"/>
    <col min="8456" max="8704" width="8.7109375" style="527" customWidth="1"/>
    <col min="8705" max="8705" width="1.7109375" style="527" customWidth="1"/>
    <col min="8706" max="8706" width="6.421875" style="527" customWidth="1"/>
    <col min="8707" max="8707" width="8.7109375" style="527" customWidth="1"/>
    <col min="8708" max="8708" width="67.140625" style="527" customWidth="1"/>
    <col min="8709" max="8710" width="16.7109375" style="527" customWidth="1"/>
    <col min="8711" max="8711" width="19.7109375" style="527" customWidth="1"/>
    <col min="8712" max="8960" width="8.7109375" style="527" customWidth="1"/>
    <col min="8961" max="8961" width="1.7109375" style="527" customWidth="1"/>
    <col min="8962" max="8962" width="6.421875" style="527" customWidth="1"/>
    <col min="8963" max="8963" width="8.7109375" style="527" customWidth="1"/>
    <col min="8964" max="8964" width="67.140625" style="527" customWidth="1"/>
    <col min="8965" max="8966" width="16.7109375" style="527" customWidth="1"/>
    <col min="8967" max="8967" width="19.7109375" style="527" customWidth="1"/>
    <col min="8968" max="9216" width="8.7109375" style="527" customWidth="1"/>
    <col min="9217" max="9217" width="1.7109375" style="527" customWidth="1"/>
    <col min="9218" max="9218" width="6.421875" style="527" customWidth="1"/>
    <col min="9219" max="9219" width="8.7109375" style="527" customWidth="1"/>
    <col min="9220" max="9220" width="67.140625" style="527" customWidth="1"/>
    <col min="9221" max="9222" width="16.7109375" style="527" customWidth="1"/>
    <col min="9223" max="9223" width="19.7109375" style="527" customWidth="1"/>
    <col min="9224" max="9472" width="8.7109375" style="527" customWidth="1"/>
    <col min="9473" max="9473" width="1.7109375" style="527" customWidth="1"/>
    <col min="9474" max="9474" width="6.421875" style="527" customWidth="1"/>
    <col min="9475" max="9475" width="8.7109375" style="527" customWidth="1"/>
    <col min="9476" max="9476" width="67.140625" style="527" customWidth="1"/>
    <col min="9477" max="9478" width="16.7109375" style="527" customWidth="1"/>
    <col min="9479" max="9479" width="19.7109375" style="527" customWidth="1"/>
    <col min="9480" max="9728" width="8.7109375" style="527" customWidth="1"/>
    <col min="9729" max="9729" width="1.7109375" style="527" customWidth="1"/>
    <col min="9730" max="9730" width="6.421875" style="527" customWidth="1"/>
    <col min="9731" max="9731" width="8.7109375" style="527" customWidth="1"/>
    <col min="9732" max="9732" width="67.140625" style="527" customWidth="1"/>
    <col min="9733" max="9734" width="16.7109375" style="527" customWidth="1"/>
    <col min="9735" max="9735" width="19.7109375" style="527" customWidth="1"/>
    <col min="9736" max="9984" width="8.7109375" style="527" customWidth="1"/>
    <col min="9985" max="9985" width="1.7109375" style="527" customWidth="1"/>
    <col min="9986" max="9986" width="6.421875" style="527" customWidth="1"/>
    <col min="9987" max="9987" width="8.7109375" style="527" customWidth="1"/>
    <col min="9988" max="9988" width="67.140625" style="527" customWidth="1"/>
    <col min="9989" max="9990" width="16.7109375" style="527" customWidth="1"/>
    <col min="9991" max="9991" width="19.7109375" style="527" customWidth="1"/>
    <col min="9992" max="10240" width="8.7109375" style="527" customWidth="1"/>
    <col min="10241" max="10241" width="1.7109375" style="527" customWidth="1"/>
    <col min="10242" max="10242" width="6.421875" style="527" customWidth="1"/>
    <col min="10243" max="10243" width="8.7109375" style="527" customWidth="1"/>
    <col min="10244" max="10244" width="67.140625" style="527" customWidth="1"/>
    <col min="10245" max="10246" width="16.7109375" style="527" customWidth="1"/>
    <col min="10247" max="10247" width="19.7109375" style="527" customWidth="1"/>
    <col min="10248" max="10496" width="8.7109375" style="527" customWidth="1"/>
    <col min="10497" max="10497" width="1.7109375" style="527" customWidth="1"/>
    <col min="10498" max="10498" width="6.421875" style="527" customWidth="1"/>
    <col min="10499" max="10499" width="8.7109375" style="527" customWidth="1"/>
    <col min="10500" max="10500" width="67.140625" style="527" customWidth="1"/>
    <col min="10501" max="10502" width="16.7109375" style="527" customWidth="1"/>
    <col min="10503" max="10503" width="19.7109375" style="527" customWidth="1"/>
    <col min="10504" max="10752" width="8.7109375" style="527" customWidth="1"/>
    <col min="10753" max="10753" width="1.7109375" style="527" customWidth="1"/>
    <col min="10754" max="10754" width="6.421875" style="527" customWidth="1"/>
    <col min="10755" max="10755" width="8.7109375" style="527" customWidth="1"/>
    <col min="10756" max="10756" width="67.140625" style="527" customWidth="1"/>
    <col min="10757" max="10758" width="16.7109375" style="527" customWidth="1"/>
    <col min="10759" max="10759" width="19.7109375" style="527" customWidth="1"/>
    <col min="10760" max="11008" width="8.7109375" style="527" customWidth="1"/>
    <col min="11009" max="11009" width="1.7109375" style="527" customWidth="1"/>
    <col min="11010" max="11010" width="6.421875" style="527" customWidth="1"/>
    <col min="11011" max="11011" width="8.7109375" style="527" customWidth="1"/>
    <col min="11012" max="11012" width="67.140625" style="527" customWidth="1"/>
    <col min="11013" max="11014" width="16.7109375" style="527" customWidth="1"/>
    <col min="11015" max="11015" width="19.7109375" style="527" customWidth="1"/>
    <col min="11016" max="11264" width="8.7109375" style="527" customWidth="1"/>
    <col min="11265" max="11265" width="1.7109375" style="527" customWidth="1"/>
    <col min="11266" max="11266" width="6.421875" style="527" customWidth="1"/>
    <col min="11267" max="11267" width="8.7109375" style="527" customWidth="1"/>
    <col min="11268" max="11268" width="67.140625" style="527" customWidth="1"/>
    <col min="11269" max="11270" width="16.7109375" style="527" customWidth="1"/>
    <col min="11271" max="11271" width="19.7109375" style="527" customWidth="1"/>
    <col min="11272" max="11520" width="8.7109375" style="527" customWidth="1"/>
    <col min="11521" max="11521" width="1.7109375" style="527" customWidth="1"/>
    <col min="11522" max="11522" width="6.421875" style="527" customWidth="1"/>
    <col min="11523" max="11523" width="8.7109375" style="527" customWidth="1"/>
    <col min="11524" max="11524" width="67.140625" style="527" customWidth="1"/>
    <col min="11525" max="11526" width="16.7109375" style="527" customWidth="1"/>
    <col min="11527" max="11527" width="19.7109375" style="527" customWidth="1"/>
    <col min="11528" max="11776" width="8.7109375" style="527" customWidth="1"/>
    <col min="11777" max="11777" width="1.7109375" style="527" customWidth="1"/>
    <col min="11778" max="11778" width="6.421875" style="527" customWidth="1"/>
    <col min="11779" max="11779" width="8.7109375" style="527" customWidth="1"/>
    <col min="11780" max="11780" width="67.140625" style="527" customWidth="1"/>
    <col min="11781" max="11782" width="16.7109375" style="527" customWidth="1"/>
    <col min="11783" max="11783" width="19.7109375" style="527" customWidth="1"/>
    <col min="11784" max="12032" width="8.7109375" style="527" customWidth="1"/>
    <col min="12033" max="12033" width="1.7109375" style="527" customWidth="1"/>
    <col min="12034" max="12034" width="6.421875" style="527" customWidth="1"/>
    <col min="12035" max="12035" width="8.7109375" style="527" customWidth="1"/>
    <col min="12036" max="12036" width="67.140625" style="527" customWidth="1"/>
    <col min="12037" max="12038" width="16.7109375" style="527" customWidth="1"/>
    <col min="12039" max="12039" width="19.7109375" style="527" customWidth="1"/>
    <col min="12040" max="12288" width="8.7109375" style="527" customWidth="1"/>
    <col min="12289" max="12289" width="1.7109375" style="527" customWidth="1"/>
    <col min="12290" max="12290" width="6.421875" style="527" customWidth="1"/>
    <col min="12291" max="12291" width="8.7109375" style="527" customWidth="1"/>
    <col min="12292" max="12292" width="67.140625" style="527" customWidth="1"/>
    <col min="12293" max="12294" width="16.7109375" style="527" customWidth="1"/>
    <col min="12295" max="12295" width="19.7109375" style="527" customWidth="1"/>
    <col min="12296" max="12544" width="8.7109375" style="527" customWidth="1"/>
    <col min="12545" max="12545" width="1.7109375" style="527" customWidth="1"/>
    <col min="12546" max="12546" width="6.421875" style="527" customWidth="1"/>
    <col min="12547" max="12547" width="8.7109375" style="527" customWidth="1"/>
    <col min="12548" max="12548" width="67.140625" style="527" customWidth="1"/>
    <col min="12549" max="12550" width="16.7109375" style="527" customWidth="1"/>
    <col min="12551" max="12551" width="19.7109375" style="527" customWidth="1"/>
    <col min="12552" max="12800" width="8.7109375" style="527" customWidth="1"/>
    <col min="12801" max="12801" width="1.7109375" style="527" customWidth="1"/>
    <col min="12802" max="12802" width="6.421875" style="527" customWidth="1"/>
    <col min="12803" max="12803" width="8.7109375" style="527" customWidth="1"/>
    <col min="12804" max="12804" width="67.140625" style="527" customWidth="1"/>
    <col min="12805" max="12806" width="16.7109375" style="527" customWidth="1"/>
    <col min="12807" max="12807" width="19.7109375" style="527" customWidth="1"/>
    <col min="12808" max="13056" width="8.7109375" style="527" customWidth="1"/>
    <col min="13057" max="13057" width="1.7109375" style="527" customWidth="1"/>
    <col min="13058" max="13058" width="6.421875" style="527" customWidth="1"/>
    <col min="13059" max="13059" width="8.7109375" style="527" customWidth="1"/>
    <col min="13060" max="13060" width="67.140625" style="527" customWidth="1"/>
    <col min="13061" max="13062" width="16.7109375" style="527" customWidth="1"/>
    <col min="13063" max="13063" width="19.7109375" style="527" customWidth="1"/>
    <col min="13064" max="13312" width="8.7109375" style="527" customWidth="1"/>
    <col min="13313" max="13313" width="1.7109375" style="527" customWidth="1"/>
    <col min="13314" max="13314" width="6.421875" style="527" customWidth="1"/>
    <col min="13315" max="13315" width="8.7109375" style="527" customWidth="1"/>
    <col min="13316" max="13316" width="67.140625" style="527" customWidth="1"/>
    <col min="13317" max="13318" width="16.7109375" style="527" customWidth="1"/>
    <col min="13319" max="13319" width="19.7109375" style="527" customWidth="1"/>
    <col min="13320" max="13568" width="8.7109375" style="527" customWidth="1"/>
    <col min="13569" max="13569" width="1.7109375" style="527" customWidth="1"/>
    <col min="13570" max="13570" width="6.421875" style="527" customWidth="1"/>
    <col min="13571" max="13571" width="8.7109375" style="527" customWidth="1"/>
    <col min="13572" max="13572" width="67.140625" style="527" customWidth="1"/>
    <col min="13573" max="13574" width="16.7109375" style="527" customWidth="1"/>
    <col min="13575" max="13575" width="19.7109375" style="527" customWidth="1"/>
    <col min="13576" max="13824" width="8.7109375" style="527" customWidth="1"/>
    <col min="13825" max="13825" width="1.7109375" style="527" customWidth="1"/>
    <col min="13826" max="13826" width="6.421875" style="527" customWidth="1"/>
    <col min="13827" max="13827" width="8.7109375" style="527" customWidth="1"/>
    <col min="13828" max="13828" width="67.140625" style="527" customWidth="1"/>
    <col min="13829" max="13830" width="16.7109375" style="527" customWidth="1"/>
    <col min="13831" max="13831" width="19.7109375" style="527" customWidth="1"/>
    <col min="13832" max="14080" width="8.7109375" style="527" customWidth="1"/>
    <col min="14081" max="14081" width="1.7109375" style="527" customWidth="1"/>
    <col min="14082" max="14082" width="6.421875" style="527" customWidth="1"/>
    <col min="14083" max="14083" width="8.7109375" style="527" customWidth="1"/>
    <col min="14084" max="14084" width="67.140625" style="527" customWidth="1"/>
    <col min="14085" max="14086" width="16.7109375" style="527" customWidth="1"/>
    <col min="14087" max="14087" width="19.7109375" style="527" customWidth="1"/>
    <col min="14088" max="14336" width="8.7109375" style="527" customWidth="1"/>
    <col min="14337" max="14337" width="1.7109375" style="527" customWidth="1"/>
    <col min="14338" max="14338" width="6.421875" style="527" customWidth="1"/>
    <col min="14339" max="14339" width="8.7109375" style="527" customWidth="1"/>
    <col min="14340" max="14340" width="67.140625" style="527" customWidth="1"/>
    <col min="14341" max="14342" width="16.7109375" style="527" customWidth="1"/>
    <col min="14343" max="14343" width="19.7109375" style="527" customWidth="1"/>
    <col min="14344" max="14592" width="8.7109375" style="527" customWidth="1"/>
    <col min="14593" max="14593" width="1.7109375" style="527" customWidth="1"/>
    <col min="14594" max="14594" width="6.421875" style="527" customWidth="1"/>
    <col min="14595" max="14595" width="8.7109375" style="527" customWidth="1"/>
    <col min="14596" max="14596" width="67.140625" style="527" customWidth="1"/>
    <col min="14597" max="14598" width="16.7109375" style="527" customWidth="1"/>
    <col min="14599" max="14599" width="19.7109375" style="527" customWidth="1"/>
    <col min="14600" max="14848" width="8.7109375" style="527" customWidth="1"/>
    <col min="14849" max="14849" width="1.7109375" style="527" customWidth="1"/>
    <col min="14850" max="14850" width="6.421875" style="527" customWidth="1"/>
    <col min="14851" max="14851" width="8.7109375" style="527" customWidth="1"/>
    <col min="14852" max="14852" width="67.140625" style="527" customWidth="1"/>
    <col min="14853" max="14854" width="16.7109375" style="527" customWidth="1"/>
    <col min="14855" max="14855" width="19.7109375" style="527" customWidth="1"/>
    <col min="14856" max="15104" width="8.7109375" style="527" customWidth="1"/>
    <col min="15105" max="15105" width="1.7109375" style="527" customWidth="1"/>
    <col min="15106" max="15106" width="6.421875" style="527" customWidth="1"/>
    <col min="15107" max="15107" width="8.7109375" style="527" customWidth="1"/>
    <col min="15108" max="15108" width="67.140625" style="527" customWidth="1"/>
    <col min="15109" max="15110" width="16.7109375" style="527" customWidth="1"/>
    <col min="15111" max="15111" width="19.7109375" style="527" customWidth="1"/>
    <col min="15112" max="15360" width="8.7109375" style="527" customWidth="1"/>
    <col min="15361" max="15361" width="1.7109375" style="527" customWidth="1"/>
    <col min="15362" max="15362" width="6.421875" style="527" customWidth="1"/>
    <col min="15363" max="15363" width="8.7109375" style="527" customWidth="1"/>
    <col min="15364" max="15364" width="67.140625" style="527" customWidth="1"/>
    <col min="15365" max="15366" width="16.7109375" style="527" customWidth="1"/>
    <col min="15367" max="15367" width="19.7109375" style="527" customWidth="1"/>
    <col min="15368" max="15616" width="8.7109375" style="527" customWidth="1"/>
    <col min="15617" max="15617" width="1.7109375" style="527" customWidth="1"/>
    <col min="15618" max="15618" width="6.421875" style="527" customWidth="1"/>
    <col min="15619" max="15619" width="8.7109375" style="527" customWidth="1"/>
    <col min="15620" max="15620" width="67.140625" style="527" customWidth="1"/>
    <col min="15621" max="15622" width="16.7109375" style="527" customWidth="1"/>
    <col min="15623" max="15623" width="19.7109375" style="527" customWidth="1"/>
    <col min="15624" max="15872" width="8.7109375" style="527" customWidth="1"/>
    <col min="15873" max="15873" width="1.7109375" style="527" customWidth="1"/>
    <col min="15874" max="15874" width="6.421875" style="527" customWidth="1"/>
    <col min="15875" max="15875" width="8.7109375" style="527" customWidth="1"/>
    <col min="15876" max="15876" width="67.140625" style="527" customWidth="1"/>
    <col min="15877" max="15878" width="16.7109375" style="527" customWidth="1"/>
    <col min="15879" max="15879" width="19.7109375" style="527" customWidth="1"/>
    <col min="15880" max="16128" width="8.7109375" style="527" customWidth="1"/>
    <col min="16129" max="16129" width="1.7109375" style="527" customWidth="1"/>
    <col min="16130" max="16130" width="6.421875" style="527" customWidth="1"/>
    <col min="16131" max="16131" width="8.7109375" style="527" customWidth="1"/>
    <col min="16132" max="16132" width="67.140625" style="527" customWidth="1"/>
    <col min="16133" max="16134" width="16.7109375" style="527" customWidth="1"/>
    <col min="16135" max="16135" width="19.7109375" style="527" customWidth="1"/>
    <col min="16136" max="16137" width="8.7109375" style="527" customWidth="1"/>
    <col min="16138" max="16384" width="8.7109375" style="527" customWidth="1"/>
  </cols>
  <sheetData>
    <row r="1" ht="6.75" customHeight="1"/>
    <row r="2" spans="2:7" ht="12">
      <c r="B2" s="528"/>
      <c r="C2" s="529"/>
      <c r="D2" s="530"/>
      <c r="E2" s="530"/>
      <c r="F2" s="530"/>
      <c r="G2" s="531"/>
    </row>
    <row r="3" spans="2:7" ht="15.75">
      <c r="B3" s="532"/>
      <c r="C3" s="533"/>
      <c r="D3" s="534" t="s">
        <v>2471</v>
      </c>
      <c r="G3" s="535"/>
    </row>
    <row r="4" spans="2:7" ht="12">
      <c r="B4" s="532"/>
      <c r="C4" s="533"/>
      <c r="D4" s="536" t="str">
        <f>'[5]hlavička'!C3</f>
        <v>aktualizace 18.11.2020</v>
      </c>
      <c r="G4" s="535"/>
    </row>
    <row r="5" spans="2:7" ht="12">
      <c r="B5" s="532"/>
      <c r="C5" s="533" t="s">
        <v>2116</v>
      </c>
      <c r="D5" s="537" t="str">
        <f>'[5]hlavička'!C4</f>
        <v>Vstupní budova Muzea lidových staveb v Kouřimi</v>
      </c>
      <c r="G5" s="535"/>
    </row>
    <row r="6" spans="2:7" ht="12">
      <c r="B6" s="532"/>
      <c r="C6" s="533" t="s">
        <v>2472</v>
      </c>
      <c r="D6" s="538" t="str">
        <f>'[5]hlavička'!C5</f>
        <v>Dokumentace pro výběr zhotovitele (DVZ)</v>
      </c>
      <c r="G6" s="535"/>
    </row>
    <row r="7" spans="2:7" ht="12">
      <c r="B7" s="532"/>
      <c r="C7" s="533" t="s">
        <v>22</v>
      </c>
      <c r="D7" s="539">
        <f>'[5]hlavička'!C6</f>
        <v>44135</v>
      </c>
      <c r="G7" s="535"/>
    </row>
    <row r="8" spans="2:7" ht="12">
      <c r="B8" s="540"/>
      <c r="C8" s="541"/>
      <c r="D8" s="542"/>
      <c r="E8" s="542"/>
      <c r="F8" s="542"/>
      <c r="G8" s="543"/>
    </row>
    <row r="9" spans="1:7" ht="4.15" customHeight="1">
      <c r="A9" s="544"/>
      <c r="B9" s="544"/>
      <c r="G9" s="544"/>
    </row>
    <row r="10" spans="2:7" ht="12.75" customHeight="1">
      <c r="B10" s="545"/>
      <c r="C10" s="545"/>
      <c r="D10" s="545"/>
      <c r="E10" s="545"/>
      <c r="F10" s="545"/>
      <c r="G10" s="545"/>
    </row>
    <row r="11" spans="5:7" ht="12">
      <c r="E11" s="768" t="s">
        <v>2473</v>
      </c>
      <c r="F11" s="769"/>
      <c r="G11" s="770"/>
    </row>
    <row r="12" spans="5:7" ht="12">
      <c r="E12" s="546" t="s">
        <v>2474</v>
      </c>
      <c r="F12" s="546" t="s">
        <v>2475</v>
      </c>
      <c r="G12" s="546" t="s">
        <v>2146</v>
      </c>
    </row>
    <row r="13" spans="2:9" ht="12">
      <c r="B13" s="545"/>
      <c r="C13" s="546" t="str">
        <f>'[6]specifikace'!C19</f>
        <v>Zařízení číslo:</v>
      </c>
      <c r="D13" s="545" t="str">
        <f>'[6]specifikace'!D19</f>
        <v>A01 – Centrální větrání</v>
      </c>
      <c r="E13" s="547" t="str">
        <f>specifikace!H39</f>
        <v/>
      </c>
      <c r="F13" s="547" t="str">
        <f>specifikace!J39</f>
        <v/>
      </c>
      <c r="G13" s="547">
        <f>SUM(E13:F13)</f>
        <v>0</v>
      </c>
      <c r="I13" s="548"/>
    </row>
    <row r="14" spans="2:9" ht="12">
      <c r="B14" s="545"/>
      <c r="C14" s="546" t="str">
        <f>'[6]specifikace'!C43</f>
        <v>Zařízení číslo:</v>
      </c>
      <c r="D14" s="545" t="str">
        <f>'[6]specifikace'!D43</f>
        <v>B01 – Sociální zázemí</v>
      </c>
      <c r="E14" s="547" t="str">
        <f>specifikace!H56</f>
        <v/>
      </c>
      <c r="F14" s="547" t="str">
        <f>specifikace!J56</f>
        <v/>
      </c>
      <c r="G14" s="547">
        <f>SUM(E14:F14)</f>
        <v>0</v>
      </c>
      <c r="I14" s="548"/>
    </row>
    <row r="15" spans="2:9" ht="12">
      <c r="B15" s="545"/>
      <c r="C15" s="546" t="str">
        <f>'[6]specifikace'!C60</f>
        <v>Zařízení číslo:</v>
      </c>
      <c r="D15" s="545" t="str">
        <f>'[6]specifikace'!D60</f>
        <v>C01 – Centrální chlazení</v>
      </c>
      <c r="E15" s="547" t="str">
        <f>specifikace!H80</f>
        <v/>
      </c>
      <c r="F15" s="547" t="str">
        <f>specifikace!J80</f>
        <v/>
      </c>
      <c r="G15" s="547">
        <f>SUM(E15:F15)</f>
        <v>0</v>
      </c>
      <c r="I15" s="548"/>
    </row>
    <row r="16" spans="2:9" ht="12">
      <c r="B16" s="545"/>
      <c r="C16" s="546" t="str">
        <f>'[6]specifikace'!C84</f>
        <v>Zařízení číslo:</v>
      </c>
      <c r="D16" s="545" t="str">
        <f>'[6]specifikace'!D84</f>
        <v>C02 – Chlazení odpadním chladem - zařízení zrušeno</v>
      </c>
      <c r="E16" s="547"/>
      <c r="F16" s="547"/>
      <c r="G16" s="547"/>
      <c r="I16" s="548"/>
    </row>
    <row r="17" spans="2:9" ht="12">
      <c r="B17" s="545"/>
      <c r="C17" s="546" t="str">
        <f>'[6]specifikace'!C86</f>
        <v>Zařízení číslo:</v>
      </c>
      <c r="D17" s="545" t="str">
        <f>'[6]specifikace'!D86</f>
        <v>C03 – Chlazení server</v>
      </c>
      <c r="E17" s="547" t="str">
        <f>specifikace!H94</f>
        <v/>
      </c>
      <c r="F17" s="547" t="str">
        <f>specifikace!J94</f>
        <v/>
      </c>
      <c r="G17" s="547">
        <f>SUM(E17:F17)</f>
        <v>0</v>
      </c>
      <c r="I17" s="548"/>
    </row>
    <row r="18" spans="4:7" ht="12">
      <c r="D18" s="527" t="s">
        <v>2476</v>
      </c>
      <c r="F18" s="656"/>
      <c r="G18" s="547">
        <f>F18</f>
        <v>0</v>
      </c>
    </row>
    <row r="19" spans="4:9" ht="12">
      <c r="D19" s="533" t="s">
        <v>2477</v>
      </c>
      <c r="E19" s="548">
        <f>SUM(E13:E18)</f>
        <v>0</v>
      </c>
      <c r="F19" s="548">
        <f>SUM(F13:F18)</f>
        <v>0</v>
      </c>
      <c r="G19" s="549">
        <f>SUM(G13:G18)</f>
        <v>0</v>
      </c>
      <c r="H19" s="548"/>
      <c r="I19" s="548"/>
    </row>
    <row r="20" spans="6:7" ht="12">
      <c r="F20" s="533"/>
      <c r="G20" s="533" t="s">
        <v>2478</v>
      </c>
    </row>
  </sheetData>
  <sheetProtection algorithmName="SHA-512" hashValue="wYNj58zo9FNN8y/2hK921JQ7PxaDrX1Aiv/TtmxkX3BPp6V8WAJZtnlOZ0SFfAN0Z16LctvjRaQneGmvfAvSQQ==" saltValue="HAsHgfcl7BaeZlZT75VNWA==" spinCount="100000" sheet="1"/>
  <protectedRanges>
    <protectedRange sqref="F18" name="Oblast1"/>
  </protectedRanges>
  <mergeCells count="1">
    <mergeCell ref="E11:G11"/>
  </mergeCells>
  <printOptions/>
  <pageMargins left="0.5902777777777778" right="0.19652777777777777" top="0.5902777777777778" bottom="0.5902777777777778" header="0.5118055555555555" footer="0.39375"/>
  <pageSetup fitToHeight="1" fitToWidth="1" horizontalDpi="300" verticalDpi="300" orientation="landscape" pageOrder="overThenDown" paperSize="9" r:id="rId1"/>
  <headerFooter alignWithMargins="0">
    <oddFooter>&amp;L&amp;D (&amp;T)&amp;Rstrana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K96"/>
  <sheetViews>
    <sheetView showGridLines="0" tabSelected="1" showOutlineSymbols="0" workbookViewId="0" topLeftCell="A79">
      <selection activeCell="H90" sqref="H90"/>
    </sheetView>
  </sheetViews>
  <sheetFormatPr defaultColWidth="8.7109375" defaultRowHeight="12"/>
  <cols>
    <col min="1" max="1" width="1.7109375" style="527" customWidth="1"/>
    <col min="2" max="2" width="18.421875" style="527" customWidth="1"/>
    <col min="3" max="3" width="8.7109375" style="527" customWidth="1"/>
    <col min="4" max="4" width="93.421875" style="527" customWidth="1"/>
    <col min="5" max="5" width="6.421875" style="546" customWidth="1"/>
    <col min="6" max="6" width="4.421875" style="545" customWidth="1"/>
    <col min="7" max="10" width="10.7109375" style="527" customWidth="1"/>
    <col min="11" max="11" width="15.7109375" style="527" customWidth="1"/>
    <col min="12" max="256" width="8.7109375" style="527" customWidth="1"/>
    <col min="257" max="257" width="1.7109375" style="527" customWidth="1"/>
    <col min="258" max="258" width="18.421875" style="527" customWidth="1"/>
    <col min="259" max="259" width="8.7109375" style="527" customWidth="1"/>
    <col min="260" max="260" width="93.421875" style="527" customWidth="1"/>
    <col min="261" max="261" width="6.421875" style="527" customWidth="1"/>
    <col min="262" max="262" width="4.421875" style="527" customWidth="1"/>
    <col min="263" max="266" width="10.7109375" style="527" customWidth="1"/>
    <col min="267" max="267" width="15.7109375" style="527" customWidth="1"/>
    <col min="268" max="512" width="8.7109375" style="527" customWidth="1"/>
    <col min="513" max="513" width="1.7109375" style="527" customWidth="1"/>
    <col min="514" max="514" width="18.421875" style="527" customWidth="1"/>
    <col min="515" max="515" width="8.7109375" style="527" customWidth="1"/>
    <col min="516" max="516" width="93.421875" style="527" customWidth="1"/>
    <col min="517" max="517" width="6.421875" style="527" customWidth="1"/>
    <col min="518" max="518" width="4.421875" style="527" customWidth="1"/>
    <col min="519" max="522" width="10.7109375" style="527" customWidth="1"/>
    <col min="523" max="523" width="15.7109375" style="527" customWidth="1"/>
    <col min="524" max="768" width="8.7109375" style="527" customWidth="1"/>
    <col min="769" max="769" width="1.7109375" style="527" customWidth="1"/>
    <col min="770" max="770" width="18.421875" style="527" customWidth="1"/>
    <col min="771" max="771" width="8.7109375" style="527" customWidth="1"/>
    <col min="772" max="772" width="93.421875" style="527" customWidth="1"/>
    <col min="773" max="773" width="6.421875" style="527" customWidth="1"/>
    <col min="774" max="774" width="4.421875" style="527" customWidth="1"/>
    <col min="775" max="778" width="10.7109375" style="527" customWidth="1"/>
    <col min="779" max="779" width="15.7109375" style="527" customWidth="1"/>
    <col min="780" max="1024" width="8.7109375" style="527" customWidth="1"/>
    <col min="1025" max="1025" width="1.7109375" style="527" customWidth="1"/>
    <col min="1026" max="1026" width="18.421875" style="527" customWidth="1"/>
    <col min="1027" max="1027" width="8.7109375" style="527" customWidth="1"/>
    <col min="1028" max="1028" width="93.421875" style="527" customWidth="1"/>
    <col min="1029" max="1029" width="6.421875" style="527" customWidth="1"/>
    <col min="1030" max="1030" width="4.421875" style="527" customWidth="1"/>
    <col min="1031" max="1034" width="10.7109375" style="527" customWidth="1"/>
    <col min="1035" max="1035" width="15.7109375" style="527" customWidth="1"/>
    <col min="1036" max="1280" width="8.7109375" style="527" customWidth="1"/>
    <col min="1281" max="1281" width="1.7109375" style="527" customWidth="1"/>
    <col min="1282" max="1282" width="18.421875" style="527" customWidth="1"/>
    <col min="1283" max="1283" width="8.7109375" style="527" customWidth="1"/>
    <col min="1284" max="1284" width="93.421875" style="527" customWidth="1"/>
    <col min="1285" max="1285" width="6.421875" style="527" customWidth="1"/>
    <col min="1286" max="1286" width="4.421875" style="527" customWidth="1"/>
    <col min="1287" max="1290" width="10.7109375" style="527" customWidth="1"/>
    <col min="1291" max="1291" width="15.7109375" style="527" customWidth="1"/>
    <col min="1292" max="1536" width="8.7109375" style="527" customWidth="1"/>
    <col min="1537" max="1537" width="1.7109375" style="527" customWidth="1"/>
    <col min="1538" max="1538" width="18.421875" style="527" customWidth="1"/>
    <col min="1539" max="1539" width="8.7109375" style="527" customWidth="1"/>
    <col min="1540" max="1540" width="93.421875" style="527" customWidth="1"/>
    <col min="1541" max="1541" width="6.421875" style="527" customWidth="1"/>
    <col min="1542" max="1542" width="4.421875" style="527" customWidth="1"/>
    <col min="1543" max="1546" width="10.7109375" style="527" customWidth="1"/>
    <col min="1547" max="1547" width="15.7109375" style="527" customWidth="1"/>
    <col min="1548" max="1792" width="8.7109375" style="527" customWidth="1"/>
    <col min="1793" max="1793" width="1.7109375" style="527" customWidth="1"/>
    <col min="1794" max="1794" width="18.421875" style="527" customWidth="1"/>
    <col min="1795" max="1795" width="8.7109375" style="527" customWidth="1"/>
    <col min="1796" max="1796" width="93.421875" style="527" customWidth="1"/>
    <col min="1797" max="1797" width="6.421875" style="527" customWidth="1"/>
    <col min="1798" max="1798" width="4.421875" style="527" customWidth="1"/>
    <col min="1799" max="1802" width="10.7109375" style="527" customWidth="1"/>
    <col min="1803" max="1803" width="15.7109375" style="527" customWidth="1"/>
    <col min="1804" max="2048" width="8.7109375" style="527" customWidth="1"/>
    <col min="2049" max="2049" width="1.7109375" style="527" customWidth="1"/>
    <col min="2050" max="2050" width="18.421875" style="527" customWidth="1"/>
    <col min="2051" max="2051" width="8.7109375" style="527" customWidth="1"/>
    <col min="2052" max="2052" width="93.421875" style="527" customWidth="1"/>
    <col min="2053" max="2053" width="6.421875" style="527" customWidth="1"/>
    <col min="2054" max="2054" width="4.421875" style="527" customWidth="1"/>
    <col min="2055" max="2058" width="10.7109375" style="527" customWidth="1"/>
    <col min="2059" max="2059" width="15.7109375" style="527" customWidth="1"/>
    <col min="2060" max="2304" width="8.7109375" style="527" customWidth="1"/>
    <col min="2305" max="2305" width="1.7109375" style="527" customWidth="1"/>
    <col min="2306" max="2306" width="18.421875" style="527" customWidth="1"/>
    <col min="2307" max="2307" width="8.7109375" style="527" customWidth="1"/>
    <col min="2308" max="2308" width="93.421875" style="527" customWidth="1"/>
    <col min="2309" max="2309" width="6.421875" style="527" customWidth="1"/>
    <col min="2310" max="2310" width="4.421875" style="527" customWidth="1"/>
    <col min="2311" max="2314" width="10.7109375" style="527" customWidth="1"/>
    <col min="2315" max="2315" width="15.7109375" style="527" customWidth="1"/>
    <col min="2316" max="2560" width="8.7109375" style="527" customWidth="1"/>
    <col min="2561" max="2561" width="1.7109375" style="527" customWidth="1"/>
    <col min="2562" max="2562" width="18.421875" style="527" customWidth="1"/>
    <col min="2563" max="2563" width="8.7109375" style="527" customWidth="1"/>
    <col min="2564" max="2564" width="93.421875" style="527" customWidth="1"/>
    <col min="2565" max="2565" width="6.421875" style="527" customWidth="1"/>
    <col min="2566" max="2566" width="4.421875" style="527" customWidth="1"/>
    <col min="2567" max="2570" width="10.7109375" style="527" customWidth="1"/>
    <col min="2571" max="2571" width="15.7109375" style="527" customWidth="1"/>
    <col min="2572" max="2816" width="8.7109375" style="527" customWidth="1"/>
    <col min="2817" max="2817" width="1.7109375" style="527" customWidth="1"/>
    <col min="2818" max="2818" width="18.421875" style="527" customWidth="1"/>
    <col min="2819" max="2819" width="8.7109375" style="527" customWidth="1"/>
    <col min="2820" max="2820" width="93.421875" style="527" customWidth="1"/>
    <col min="2821" max="2821" width="6.421875" style="527" customWidth="1"/>
    <col min="2822" max="2822" width="4.421875" style="527" customWidth="1"/>
    <col min="2823" max="2826" width="10.7109375" style="527" customWidth="1"/>
    <col min="2827" max="2827" width="15.7109375" style="527" customWidth="1"/>
    <col min="2828" max="3072" width="8.7109375" style="527" customWidth="1"/>
    <col min="3073" max="3073" width="1.7109375" style="527" customWidth="1"/>
    <col min="3074" max="3074" width="18.421875" style="527" customWidth="1"/>
    <col min="3075" max="3075" width="8.7109375" style="527" customWidth="1"/>
    <col min="3076" max="3076" width="93.421875" style="527" customWidth="1"/>
    <col min="3077" max="3077" width="6.421875" style="527" customWidth="1"/>
    <col min="3078" max="3078" width="4.421875" style="527" customWidth="1"/>
    <col min="3079" max="3082" width="10.7109375" style="527" customWidth="1"/>
    <col min="3083" max="3083" width="15.7109375" style="527" customWidth="1"/>
    <col min="3084" max="3328" width="8.7109375" style="527" customWidth="1"/>
    <col min="3329" max="3329" width="1.7109375" style="527" customWidth="1"/>
    <col min="3330" max="3330" width="18.421875" style="527" customWidth="1"/>
    <col min="3331" max="3331" width="8.7109375" style="527" customWidth="1"/>
    <col min="3332" max="3332" width="93.421875" style="527" customWidth="1"/>
    <col min="3333" max="3333" width="6.421875" style="527" customWidth="1"/>
    <col min="3334" max="3334" width="4.421875" style="527" customWidth="1"/>
    <col min="3335" max="3338" width="10.7109375" style="527" customWidth="1"/>
    <col min="3339" max="3339" width="15.7109375" style="527" customWidth="1"/>
    <col min="3340" max="3584" width="8.7109375" style="527" customWidth="1"/>
    <col min="3585" max="3585" width="1.7109375" style="527" customWidth="1"/>
    <col min="3586" max="3586" width="18.421875" style="527" customWidth="1"/>
    <col min="3587" max="3587" width="8.7109375" style="527" customWidth="1"/>
    <col min="3588" max="3588" width="93.421875" style="527" customWidth="1"/>
    <col min="3589" max="3589" width="6.421875" style="527" customWidth="1"/>
    <col min="3590" max="3590" width="4.421875" style="527" customWidth="1"/>
    <col min="3591" max="3594" width="10.7109375" style="527" customWidth="1"/>
    <col min="3595" max="3595" width="15.7109375" style="527" customWidth="1"/>
    <col min="3596" max="3840" width="8.7109375" style="527" customWidth="1"/>
    <col min="3841" max="3841" width="1.7109375" style="527" customWidth="1"/>
    <col min="3842" max="3842" width="18.421875" style="527" customWidth="1"/>
    <col min="3843" max="3843" width="8.7109375" style="527" customWidth="1"/>
    <col min="3844" max="3844" width="93.421875" style="527" customWidth="1"/>
    <col min="3845" max="3845" width="6.421875" style="527" customWidth="1"/>
    <col min="3846" max="3846" width="4.421875" style="527" customWidth="1"/>
    <col min="3847" max="3850" width="10.7109375" style="527" customWidth="1"/>
    <col min="3851" max="3851" width="15.7109375" style="527" customWidth="1"/>
    <col min="3852" max="4096" width="8.7109375" style="527" customWidth="1"/>
    <col min="4097" max="4097" width="1.7109375" style="527" customWidth="1"/>
    <col min="4098" max="4098" width="18.421875" style="527" customWidth="1"/>
    <col min="4099" max="4099" width="8.7109375" style="527" customWidth="1"/>
    <col min="4100" max="4100" width="93.421875" style="527" customWidth="1"/>
    <col min="4101" max="4101" width="6.421875" style="527" customWidth="1"/>
    <col min="4102" max="4102" width="4.421875" style="527" customWidth="1"/>
    <col min="4103" max="4106" width="10.7109375" style="527" customWidth="1"/>
    <col min="4107" max="4107" width="15.7109375" style="527" customWidth="1"/>
    <col min="4108" max="4352" width="8.7109375" style="527" customWidth="1"/>
    <col min="4353" max="4353" width="1.7109375" style="527" customWidth="1"/>
    <col min="4354" max="4354" width="18.421875" style="527" customWidth="1"/>
    <col min="4355" max="4355" width="8.7109375" style="527" customWidth="1"/>
    <col min="4356" max="4356" width="93.421875" style="527" customWidth="1"/>
    <col min="4357" max="4357" width="6.421875" style="527" customWidth="1"/>
    <col min="4358" max="4358" width="4.421875" style="527" customWidth="1"/>
    <col min="4359" max="4362" width="10.7109375" style="527" customWidth="1"/>
    <col min="4363" max="4363" width="15.7109375" style="527" customWidth="1"/>
    <col min="4364" max="4608" width="8.7109375" style="527" customWidth="1"/>
    <col min="4609" max="4609" width="1.7109375" style="527" customWidth="1"/>
    <col min="4610" max="4610" width="18.421875" style="527" customWidth="1"/>
    <col min="4611" max="4611" width="8.7109375" style="527" customWidth="1"/>
    <col min="4612" max="4612" width="93.421875" style="527" customWidth="1"/>
    <col min="4613" max="4613" width="6.421875" style="527" customWidth="1"/>
    <col min="4614" max="4614" width="4.421875" style="527" customWidth="1"/>
    <col min="4615" max="4618" width="10.7109375" style="527" customWidth="1"/>
    <col min="4619" max="4619" width="15.7109375" style="527" customWidth="1"/>
    <col min="4620" max="4864" width="8.7109375" style="527" customWidth="1"/>
    <col min="4865" max="4865" width="1.7109375" style="527" customWidth="1"/>
    <col min="4866" max="4866" width="18.421875" style="527" customWidth="1"/>
    <col min="4867" max="4867" width="8.7109375" style="527" customWidth="1"/>
    <col min="4868" max="4868" width="93.421875" style="527" customWidth="1"/>
    <col min="4869" max="4869" width="6.421875" style="527" customWidth="1"/>
    <col min="4870" max="4870" width="4.421875" style="527" customWidth="1"/>
    <col min="4871" max="4874" width="10.7109375" style="527" customWidth="1"/>
    <col min="4875" max="4875" width="15.7109375" style="527" customWidth="1"/>
    <col min="4876" max="5120" width="8.7109375" style="527" customWidth="1"/>
    <col min="5121" max="5121" width="1.7109375" style="527" customWidth="1"/>
    <col min="5122" max="5122" width="18.421875" style="527" customWidth="1"/>
    <col min="5123" max="5123" width="8.7109375" style="527" customWidth="1"/>
    <col min="5124" max="5124" width="93.421875" style="527" customWidth="1"/>
    <col min="5125" max="5125" width="6.421875" style="527" customWidth="1"/>
    <col min="5126" max="5126" width="4.421875" style="527" customWidth="1"/>
    <col min="5127" max="5130" width="10.7109375" style="527" customWidth="1"/>
    <col min="5131" max="5131" width="15.7109375" style="527" customWidth="1"/>
    <col min="5132" max="5376" width="8.7109375" style="527" customWidth="1"/>
    <col min="5377" max="5377" width="1.7109375" style="527" customWidth="1"/>
    <col min="5378" max="5378" width="18.421875" style="527" customWidth="1"/>
    <col min="5379" max="5379" width="8.7109375" style="527" customWidth="1"/>
    <col min="5380" max="5380" width="93.421875" style="527" customWidth="1"/>
    <col min="5381" max="5381" width="6.421875" style="527" customWidth="1"/>
    <col min="5382" max="5382" width="4.421875" style="527" customWidth="1"/>
    <col min="5383" max="5386" width="10.7109375" style="527" customWidth="1"/>
    <col min="5387" max="5387" width="15.7109375" style="527" customWidth="1"/>
    <col min="5388" max="5632" width="8.7109375" style="527" customWidth="1"/>
    <col min="5633" max="5633" width="1.7109375" style="527" customWidth="1"/>
    <col min="5634" max="5634" width="18.421875" style="527" customWidth="1"/>
    <col min="5635" max="5635" width="8.7109375" style="527" customWidth="1"/>
    <col min="5636" max="5636" width="93.421875" style="527" customWidth="1"/>
    <col min="5637" max="5637" width="6.421875" style="527" customWidth="1"/>
    <col min="5638" max="5638" width="4.421875" style="527" customWidth="1"/>
    <col min="5639" max="5642" width="10.7109375" style="527" customWidth="1"/>
    <col min="5643" max="5643" width="15.7109375" style="527" customWidth="1"/>
    <col min="5644" max="5888" width="8.7109375" style="527" customWidth="1"/>
    <col min="5889" max="5889" width="1.7109375" style="527" customWidth="1"/>
    <col min="5890" max="5890" width="18.421875" style="527" customWidth="1"/>
    <col min="5891" max="5891" width="8.7109375" style="527" customWidth="1"/>
    <col min="5892" max="5892" width="93.421875" style="527" customWidth="1"/>
    <col min="5893" max="5893" width="6.421875" style="527" customWidth="1"/>
    <col min="5894" max="5894" width="4.421875" style="527" customWidth="1"/>
    <col min="5895" max="5898" width="10.7109375" style="527" customWidth="1"/>
    <col min="5899" max="5899" width="15.7109375" style="527" customWidth="1"/>
    <col min="5900" max="6144" width="8.7109375" style="527" customWidth="1"/>
    <col min="6145" max="6145" width="1.7109375" style="527" customWidth="1"/>
    <col min="6146" max="6146" width="18.421875" style="527" customWidth="1"/>
    <col min="6147" max="6147" width="8.7109375" style="527" customWidth="1"/>
    <col min="6148" max="6148" width="93.421875" style="527" customWidth="1"/>
    <col min="6149" max="6149" width="6.421875" style="527" customWidth="1"/>
    <col min="6150" max="6150" width="4.421875" style="527" customWidth="1"/>
    <col min="6151" max="6154" width="10.7109375" style="527" customWidth="1"/>
    <col min="6155" max="6155" width="15.7109375" style="527" customWidth="1"/>
    <col min="6156" max="6400" width="8.7109375" style="527" customWidth="1"/>
    <col min="6401" max="6401" width="1.7109375" style="527" customWidth="1"/>
    <col min="6402" max="6402" width="18.421875" style="527" customWidth="1"/>
    <col min="6403" max="6403" width="8.7109375" style="527" customWidth="1"/>
    <col min="6404" max="6404" width="93.421875" style="527" customWidth="1"/>
    <col min="6405" max="6405" width="6.421875" style="527" customWidth="1"/>
    <col min="6406" max="6406" width="4.421875" style="527" customWidth="1"/>
    <col min="6407" max="6410" width="10.7109375" style="527" customWidth="1"/>
    <col min="6411" max="6411" width="15.7109375" style="527" customWidth="1"/>
    <col min="6412" max="6656" width="8.7109375" style="527" customWidth="1"/>
    <col min="6657" max="6657" width="1.7109375" style="527" customWidth="1"/>
    <col min="6658" max="6658" width="18.421875" style="527" customWidth="1"/>
    <col min="6659" max="6659" width="8.7109375" style="527" customWidth="1"/>
    <col min="6660" max="6660" width="93.421875" style="527" customWidth="1"/>
    <col min="6661" max="6661" width="6.421875" style="527" customWidth="1"/>
    <col min="6662" max="6662" width="4.421875" style="527" customWidth="1"/>
    <col min="6663" max="6666" width="10.7109375" style="527" customWidth="1"/>
    <col min="6667" max="6667" width="15.7109375" style="527" customWidth="1"/>
    <col min="6668" max="6912" width="8.7109375" style="527" customWidth="1"/>
    <col min="6913" max="6913" width="1.7109375" style="527" customWidth="1"/>
    <col min="6914" max="6914" width="18.421875" style="527" customWidth="1"/>
    <col min="6915" max="6915" width="8.7109375" style="527" customWidth="1"/>
    <col min="6916" max="6916" width="93.421875" style="527" customWidth="1"/>
    <col min="6917" max="6917" width="6.421875" style="527" customWidth="1"/>
    <col min="6918" max="6918" width="4.421875" style="527" customWidth="1"/>
    <col min="6919" max="6922" width="10.7109375" style="527" customWidth="1"/>
    <col min="6923" max="6923" width="15.7109375" style="527" customWidth="1"/>
    <col min="6924" max="7168" width="8.7109375" style="527" customWidth="1"/>
    <col min="7169" max="7169" width="1.7109375" style="527" customWidth="1"/>
    <col min="7170" max="7170" width="18.421875" style="527" customWidth="1"/>
    <col min="7171" max="7171" width="8.7109375" style="527" customWidth="1"/>
    <col min="7172" max="7172" width="93.421875" style="527" customWidth="1"/>
    <col min="7173" max="7173" width="6.421875" style="527" customWidth="1"/>
    <col min="7174" max="7174" width="4.421875" style="527" customWidth="1"/>
    <col min="7175" max="7178" width="10.7109375" style="527" customWidth="1"/>
    <col min="7179" max="7179" width="15.7109375" style="527" customWidth="1"/>
    <col min="7180" max="7424" width="8.7109375" style="527" customWidth="1"/>
    <col min="7425" max="7425" width="1.7109375" style="527" customWidth="1"/>
    <col min="7426" max="7426" width="18.421875" style="527" customWidth="1"/>
    <col min="7427" max="7427" width="8.7109375" style="527" customWidth="1"/>
    <col min="7428" max="7428" width="93.421875" style="527" customWidth="1"/>
    <col min="7429" max="7429" width="6.421875" style="527" customWidth="1"/>
    <col min="7430" max="7430" width="4.421875" style="527" customWidth="1"/>
    <col min="7431" max="7434" width="10.7109375" style="527" customWidth="1"/>
    <col min="7435" max="7435" width="15.7109375" style="527" customWidth="1"/>
    <col min="7436" max="7680" width="8.7109375" style="527" customWidth="1"/>
    <col min="7681" max="7681" width="1.7109375" style="527" customWidth="1"/>
    <col min="7682" max="7682" width="18.421875" style="527" customWidth="1"/>
    <col min="7683" max="7683" width="8.7109375" style="527" customWidth="1"/>
    <col min="7684" max="7684" width="93.421875" style="527" customWidth="1"/>
    <col min="7685" max="7685" width="6.421875" style="527" customWidth="1"/>
    <col min="7686" max="7686" width="4.421875" style="527" customWidth="1"/>
    <col min="7687" max="7690" width="10.7109375" style="527" customWidth="1"/>
    <col min="7691" max="7691" width="15.7109375" style="527" customWidth="1"/>
    <col min="7692" max="7936" width="8.7109375" style="527" customWidth="1"/>
    <col min="7937" max="7937" width="1.7109375" style="527" customWidth="1"/>
    <col min="7938" max="7938" width="18.421875" style="527" customWidth="1"/>
    <col min="7939" max="7939" width="8.7109375" style="527" customWidth="1"/>
    <col min="7940" max="7940" width="93.421875" style="527" customWidth="1"/>
    <col min="7941" max="7941" width="6.421875" style="527" customWidth="1"/>
    <col min="7942" max="7942" width="4.421875" style="527" customWidth="1"/>
    <col min="7943" max="7946" width="10.7109375" style="527" customWidth="1"/>
    <col min="7947" max="7947" width="15.7109375" style="527" customWidth="1"/>
    <col min="7948" max="8192" width="8.7109375" style="527" customWidth="1"/>
    <col min="8193" max="8193" width="1.7109375" style="527" customWidth="1"/>
    <col min="8194" max="8194" width="18.421875" style="527" customWidth="1"/>
    <col min="8195" max="8195" width="8.7109375" style="527" customWidth="1"/>
    <col min="8196" max="8196" width="93.421875" style="527" customWidth="1"/>
    <col min="8197" max="8197" width="6.421875" style="527" customWidth="1"/>
    <col min="8198" max="8198" width="4.421875" style="527" customWidth="1"/>
    <col min="8199" max="8202" width="10.7109375" style="527" customWidth="1"/>
    <col min="8203" max="8203" width="15.7109375" style="527" customWidth="1"/>
    <col min="8204" max="8448" width="8.7109375" style="527" customWidth="1"/>
    <col min="8449" max="8449" width="1.7109375" style="527" customWidth="1"/>
    <col min="8450" max="8450" width="18.421875" style="527" customWidth="1"/>
    <col min="8451" max="8451" width="8.7109375" style="527" customWidth="1"/>
    <col min="8452" max="8452" width="93.421875" style="527" customWidth="1"/>
    <col min="8453" max="8453" width="6.421875" style="527" customWidth="1"/>
    <col min="8454" max="8454" width="4.421875" style="527" customWidth="1"/>
    <col min="8455" max="8458" width="10.7109375" style="527" customWidth="1"/>
    <col min="8459" max="8459" width="15.7109375" style="527" customWidth="1"/>
    <col min="8460" max="8704" width="8.7109375" style="527" customWidth="1"/>
    <col min="8705" max="8705" width="1.7109375" style="527" customWidth="1"/>
    <col min="8706" max="8706" width="18.421875" style="527" customWidth="1"/>
    <col min="8707" max="8707" width="8.7109375" style="527" customWidth="1"/>
    <col min="8708" max="8708" width="93.421875" style="527" customWidth="1"/>
    <col min="8709" max="8709" width="6.421875" style="527" customWidth="1"/>
    <col min="8710" max="8710" width="4.421875" style="527" customWidth="1"/>
    <col min="8711" max="8714" width="10.7109375" style="527" customWidth="1"/>
    <col min="8715" max="8715" width="15.7109375" style="527" customWidth="1"/>
    <col min="8716" max="8960" width="8.7109375" style="527" customWidth="1"/>
    <col min="8961" max="8961" width="1.7109375" style="527" customWidth="1"/>
    <col min="8962" max="8962" width="18.421875" style="527" customWidth="1"/>
    <col min="8963" max="8963" width="8.7109375" style="527" customWidth="1"/>
    <col min="8964" max="8964" width="93.421875" style="527" customWidth="1"/>
    <col min="8965" max="8965" width="6.421875" style="527" customWidth="1"/>
    <col min="8966" max="8966" width="4.421875" style="527" customWidth="1"/>
    <col min="8967" max="8970" width="10.7109375" style="527" customWidth="1"/>
    <col min="8971" max="8971" width="15.7109375" style="527" customWidth="1"/>
    <col min="8972" max="9216" width="8.7109375" style="527" customWidth="1"/>
    <col min="9217" max="9217" width="1.7109375" style="527" customWidth="1"/>
    <col min="9218" max="9218" width="18.421875" style="527" customWidth="1"/>
    <col min="9219" max="9219" width="8.7109375" style="527" customWidth="1"/>
    <col min="9220" max="9220" width="93.421875" style="527" customWidth="1"/>
    <col min="9221" max="9221" width="6.421875" style="527" customWidth="1"/>
    <col min="9222" max="9222" width="4.421875" style="527" customWidth="1"/>
    <col min="9223" max="9226" width="10.7109375" style="527" customWidth="1"/>
    <col min="9227" max="9227" width="15.7109375" style="527" customWidth="1"/>
    <col min="9228" max="9472" width="8.7109375" style="527" customWidth="1"/>
    <col min="9473" max="9473" width="1.7109375" style="527" customWidth="1"/>
    <col min="9474" max="9474" width="18.421875" style="527" customWidth="1"/>
    <col min="9475" max="9475" width="8.7109375" style="527" customWidth="1"/>
    <col min="9476" max="9476" width="93.421875" style="527" customWidth="1"/>
    <col min="9477" max="9477" width="6.421875" style="527" customWidth="1"/>
    <col min="9478" max="9478" width="4.421875" style="527" customWidth="1"/>
    <col min="9479" max="9482" width="10.7109375" style="527" customWidth="1"/>
    <col min="9483" max="9483" width="15.7109375" style="527" customWidth="1"/>
    <col min="9484" max="9728" width="8.7109375" style="527" customWidth="1"/>
    <col min="9729" max="9729" width="1.7109375" style="527" customWidth="1"/>
    <col min="9730" max="9730" width="18.421875" style="527" customWidth="1"/>
    <col min="9731" max="9731" width="8.7109375" style="527" customWidth="1"/>
    <col min="9732" max="9732" width="93.421875" style="527" customWidth="1"/>
    <col min="9733" max="9733" width="6.421875" style="527" customWidth="1"/>
    <col min="9734" max="9734" width="4.421875" style="527" customWidth="1"/>
    <col min="9735" max="9738" width="10.7109375" style="527" customWidth="1"/>
    <col min="9739" max="9739" width="15.7109375" style="527" customWidth="1"/>
    <col min="9740" max="9984" width="8.7109375" style="527" customWidth="1"/>
    <col min="9985" max="9985" width="1.7109375" style="527" customWidth="1"/>
    <col min="9986" max="9986" width="18.421875" style="527" customWidth="1"/>
    <col min="9987" max="9987" width="8.7109375" style="527" customWidth="1"/>
    <col min="9988" max="9988" width="93.421875" style="527" customWidth="1"/>
    <col min="9989" max="9989" width="6.421875" style="527" customWidth="1"/>
    <col min="9990" max="9990" width="4.421875" style="527" customWidth="1"/>
    <col min="9991" max="9994" width="10.7109375" style="527" customWidth="1"/>
    <col min="9995" max="9995" width="15.7109375" style="527" customWidth="1"/>
    <col min="9996" max="10240" width="8.7109375" style="527" customWidth="1"/>
    <col min="10241" max="10241" width="1.7109375" style="527" customWidth="1"/>
    <col min="10242" max="10242" width="18.421875" style="527" customWidth="1"/>
    <col min="10243" max="10243" width="8.7109375" style="527" customWidth="1"/>
    <col min="10244" max="10244" width="93.421875" style="527" customWidth="1"/>
    <col min="10245" max="10245" width="6.421875" style="527" customWidth="1"/>
    <col min="10246" max="10246" width="4.421875" style="527" customWidth="1"/>
    <col min="10247" max="10250" width="10.7109375" style="527" customWidth="1"/>
    <col min="10251" max="10251" width="15.7109375" style="527" customWidth="1"/>
    <col min="10252" max="10496" width="8.7109375" style="527" customWidth="1"/>
    <col min="10497" max="10497" width="1.7109375" style="527" customWidth="1"/>
    <col min="10498" max="10498" width="18.421875" style="527" customWidth="1"/>
    <col min="10499" max="10499" width="8.7109375" style="527" customWidth="1"/>
    <col min="10500" max="10500" width="93.421875" style="527" customWidth="1"/>
    <col min="10501" max="10501" width="6.421875" style="527" customWidth="1"/>
    <col min="10502" max="10502" width="4.421875" style="527" customWidth="1"/>
    <col min="10503" max="10506" width="10.7109375" style="527" customWidth="1"/>
    <col min="10507" max="10507" width="15.7109375" style="527" customWidth="1"/>
    <col min="10508" max="10752" width="8.7109375" style="527" customWidth="1"/>
    <col min="10753" max="10753" width="1.7109375" style="527" customWidth="1"/>
    <col min="10754" max="10754" width="18.421875" style="527" customWidth="1"/>
    <col min="10755" max="10755" width="8.7109375" style="527" customWidth="1"/>
    <col min="10756" max="10756" width="93.421875" style="527" customWidth="1"/>
    <col min="10757" max="10757" width="6.421875" style="527" customWidth="1"/>
    <col min="10758" max="10758" width="4.421875" style="527" customWidth="1"/>
    <col min="10759" max="10762" width="10.7109375" style="527" customWidth="1"/>
    <col min="10763" max="10763" width="15.7109375" style="527" customWidth="1"/>
    <col min="10764" max="11008" width="8.7109375" style="527" customWidth="1"/>
    <col min="11009" max="11009" width="1.7109375" style="527" customWidth="1"/>
    <col min="11010" max="11010" width="18.421875" style="527" customWidth="1"/>
    <col min="11011" max="11011" width="8.7109375" style="527" customWidth="1"/>
    <col min="11012" max="11012" width="93.421875" style="527" customWidth="1"/>
    <col min="11013" max="11013" width="6.421875" style="527" customWidth="1"/>
    <col min="11014" max="11014" width="4.421875" style="527" customWidth="1"/>
    <col min="11015" max="11018" width="10.7109375" style="527" customWidth="1"/>
    <col min="11019" max="11019" width="15.7109375" style="527" customWidth="1"/>
    <col min="11020" max="11264" width="8.7109375" style="527" customWidth="1"/>
    <col min="11265" max="11265" width="1.7109375" style="527" customWidth="1"/>
    <col min="11266" max="11266" width="18.421875" style="527" customWidth="1"/>
    <col min="11267" max="11267" width="8.7109375" style="527" customWidth="1"/>
    <col min="11268" max="11268" width="93.421875" style="527" customWidth="1"/>
    <col min="11269" max="11269" width="6.421875" style="527" customWidth="1"/>
    <col min="11270" max="11270" width="4.421875" style="527" customWidth="1"/>
    <col min="11271" max="11274" width="10.7109375" style="527" customWidth="1"/>
    <col min="11275" max="11275" width="15.7109375" style="527" customWidth="1"/>
    <col min="11276" max="11520" width="8.7109375" style="527" customWidth="1"/>
    <col min="11521" max="11521" width="1.7109375" style="527" customWidth="1"/>
    <col min="11522" max="11522" width="18.421875" style="527" customWidth="1"/>
    <col min="11523" max="11523" width="8.7109375" style="527" customWidth="1"/>
    <col min="11524" max="11524" width="93.421875" style="527" customWidth="1"/>
    <col min="11525" max="11525" width="6.421875" style="527" customWidth="1"/>
    <col min="11526" max="11526" width="4.421875" style="527" customWidth="1"/>
    <col min="11527" max="11530" width="10.7109375" style="527" customWidth="1"/>
    <col min="11531" max="11531" width="15.7109375" style="527" customWidth="1"/>
    <col min="11532" max="11776" width="8.7109375" style="527" customWidth="1"/>
    <col min="11777" max="11777" width="1.7109375" style="527" customWidth="1"/>
    <col min="11778" max="11778" width="18.421875" style="527" customWidth="1"/>
    <col min="11779" max="11779" width="8.7109375" style="527" customWidth="1"/>
    <col min="11780" max="11780" width="93.421875" style="527" customWidth="1"/>
    <col min="11781" max="11781" width="6.421875" style="527" customWidth="1"/>
    <col min="11782" max="11782" width="4.421875" style="527" customWidth="1"/>
    <col min="11783" max="11786" width="10.7109375" style="527" customWidth="1"/>
    <col min="11787" max="11787" width="15.7109375" style="527" customWidth="1"/>
    <col min="11788" max="12032" width="8.7109375" style="527" customWidth="1"/>
    <col min="12033" max="12033" width="1.7109375" style="527" customWidth="1"/>
    <col min="12034" max="12034" width="18.421875" style="527" customWidth="1"/>
    <col min="12035" max="12035" width="8.7109375" style="527" customWidth="1"/>
    <col min="12036" max="12036" width="93.421875" style="527" customWidth="1"/>
    <col min="12037" max="12037" width="6.421875" style="527" customWidth="1"/>
    <col min="12038" max="12038" width="4.421875" style="527" customWidth="1"/>
    <col min="12039" max="12042" width="10.7109375" style="527" customWidth="1"/>
    <col min="12043" max="12043" width="15.7109375" style="527" customWidth="1"/>
    <col min="12044" max="12288" width="8.7109375" style="527" customWidth="1"/>
    <col min="12289" max="12289" width="1.7109375" style="527" customWidth="1"/>
    <col min="12290" max="12290" width="18.421875" style="527" customWidth="1"/>
    <col min="12291" max="12291" width="8.7109375" style="527" customWidth="1"/>
    <col min="12292" max="12292" width="93.421875" style="527" customWidth="1"/>
    <col min="12293" max="12293" width="6.421875" style="527" customWidth="1"/>
    <col min="12294" max="12294" width="4.421875" style="527" customWidth="1"/>
    <col min="12295" max="12298" width="10.7109375" style="527" customWidth="1"/>
    <col min="12299" max="12299" width="15.7109375" style="527" customWidth="1"/>
    <col min="12300" max="12544" width="8.7109375" style="527" customWidth="1"/>
    <col min="12545" max="12545" width="1.7109375" style="527" customWidth="1"/>
    <col min="12546" max="12546" width="18.421875" style="527" customWidth="1"/>
    <col min="12547" max="12547" width="8.7109375" style="527" customWidth="1"/>
    <col min="12548" max="12548" width="93.421875" style="527" customWidth="1"/>
    <col min="12549" max="12549" width="6.421875" style="527" customWidth="1"/>
    <col min="12550" max="12550" width="4.421875" style="527" customWidth="1"/>
    <col min="12551" max="12554" width="10.7109375" style="527" customWidth="1"/>
    <col min="12555" max="12555" width="15.7109375" style="527" customWidth="1"/>
    <col min="12556" max="12800" width="8.7109375" style="527" customWidth="1"/>
    <col min="12801" max="12801" width="1.7109375" style="527" customWidth="1"/>
    <col min="12802" max="12802" width="18.421875" style="527" customWidth="1"/>
    <col min="12803" max="12803" width="8.7109375" style="527" customWidth="1"/>
    <col min="12804" max="12804" width="93.421875" style="527" customWidth="1"/>
    <col min="12805" max="12805" width="6.421875" style="527" customWidth="1"/>
    <col min="12806" max="12806" width="4.421875" style="527" customWidth="1"/>
    <col min="12807" max="12810" width="10.7109375" style="527" customWidth="1"/>
    <col min="12811" max="12811" width="15.7109375" style="527" customWidth="1"/>
    <col min="12812" max="13056" width="8.7109375" style="527" customWidth="1"/>
    <col min="13057" max="13057" width="1.7109375" style="527" customWidth="1"/>
    <col min="13058" max="13058" width="18.421875" style="527" customWidth="1"/>
    <col min="13059" max="13059" width="8.7109375" style="527" customWidth="1"/>
    <col min="13060" max="13060" width="93.421875" style="527" customWidth="1"/>
    <col min="13061" max="13061" width="6.421875" style="527" customWidth="1"/>
    <col min="13062" max="13062" width="4.421875" style="527" customWidth="1"/>
    <col min="13063" max="13066" width="10.7109375" style="527" customWidth="1"/>
    <col min="13067" max="13067" width="15.7109375" style="527" customWidth="1"/>
    <col min="13068" max="13312" width="8.7109375" style="527" customWidth="1"/>
    <col min="13313" max="13313" width="1.7109375" style="527" customWidth="1"/>
    <col min="13314" max="13314" width="18.421875" style="527" customWidth="1"/>
    <col min="13315" max="13315" width="8.7109375" style="527" customWidth="1"/>
    <col min="13316" max="13316" width="93.421875" style="527" customWidth="1"/>
    <col min="13317" max="13317" width="6.421875" style="527" customWidth="1"/>
    <col min="13318" max="13318" width="4.421875" style="527" customWidth="1"/>
    <col min="13319" max="13322" width="10.7109375" style="527" customWidth="1"/>
    <col min="13323" max="13323" width="15.7109375" style="527" customWidth="1"/>
    <col min="13324" max="13568" width="8.7109375" style="527" customWidth="1"/>
    <col min="13569" max="13569" width="1.7109375" style="527" customWidth="1"/>
    <col min="13570" max="13570" width="18.421875" style="527" customWidth="1"/>
    <col min="13571" max="13571" width="8.7109375" style="527" customWidth="1"/>
    <col min="13572" max="13572" width="93.421875" style="527" customWidth="1"/>
    <col min="13573" max="13573" width="6.421875" style="527" customWidth="1"/>
    <col min="13574" max="13574" width="4.421875" style="527" customWidth="1"/>
    <col min="13575" max="13578" width="10.7109375" style="527" customWidth="1"/>
    <col min="13579" max="13579" width="15.7109375" style="527" customWidth="1"/>
    <col min="13580" max="13824" width="8.7109375" style="527" customWidth="1"/>
    <col min="13825" max="13825" width="1.7109375" style="527" customWidth="1"/>
    <col min="13826" max="13826" width="18.421875" style="527" customWidth="1"/>
    <col min="13827" max="13827" width="8.7109375" style="527" customWidth="1"/>
    <col min="13828" max="13828" width="93.421875" style="527" customWidth="1"/>
    <col min="13829" max="13829" width="6.421875" style="527" customWidth="1"/>
    <col min="13830" max="13830" width="4.421875" style="527" customWidth="1"/>
    <col min="13831" max="13834" width="10.7109375" style="527" customWidth="1"/>
    <col min="13835" max="13835" width="15.7109375" style="527" customWidth="1"/>
    <col min="13836" max="14080" width="8.7109375" style="527" customWidth="1"/>
    <col min="14081" max="14081" width="1.7109375" style="527" customWidth="1"/>
    <col min="14082" max="14082" width="18.421875" style="527" customWidth="1"/>
    <col min="14083" max="14083" width="8.7109375" style="527" customWidth="1"/>
    <col min="14084" max="14084" width="93.421875" style="527" customWidth="1"/>
    <col min="14085" max="14085" width="6.421875" style="527" customWidth="1"/>
    <col min="14086" max="14086" width="4.421875" style="527" customWidth="1"/>
    <col min="14087" max="14090" width="10.7109375" style="527" customWidth="1"/>
    <col min="14091" max="14091" width="15.7109375" style="527" customWidth="1"/>
    <col min="14092" max="14336" width="8.7109375" style="527" customWidth="1"/>
    <col min="14337" max="14337" width="1.7109375" style="527" customWidth="1"/>
    <col min="14338" max="14338" width="18.421875" style="527" customWidth="1"/>
    <col min="14339" max="14339" width="8.7109375" style="527" customWidth="1"/>
    <col min="14340" max="14340" width="93.421875" style="527" customWidth="1"/>
    <col min="14341" max="14341" width="6.421875" style="527" customWidth="1"/>
    <col min="14342" max="14342" width="4.421875" style="527" customWidth="1"/>
    <col min="14343" max="14346" width="10.7109375" style="527" customWidth="1"/>
    <col min="14347" max="14347" width="15.7109375" style="527" customWidth="1"/>
    <col min="14348" max="14592" width="8.7109375" style="527" customWidth="1"/>
    <col min="14593" max="14593" width="1.7109375" style="527" customWidth="1"/>
    <col min="14594" max="14594" width="18.421875" style="527" customWidth="1"/>
    <col min="14595" max="14595" width="8.7109375" style="527" customWidth="1"/>
    <col min="14596" max="14596" width="93.421875" style="527" customWidth="1"/>
    <col min="14597" max="14597" width="6.421875" style="527" customWidth="1"/>
    <col min="14598" max="14598" width="4.421875" style="527" customWidth="1"/>
    <col min="14599" max="14602" width="10.7109375" style="527" customWidth="1"/>
    <col min="14603" max="14603" width="15.7109375" style="527" customWidth="1"/>
    <col min="14604" max="14848" width="8.7109375" style="527" customWidth="1"/>
    <col min="14849" max="14849" width="1.7109375" style="527" customWidth="1"/>
    <col min="14850" max="14850" width="18.421875" style="527" customWidth="1"/>
    <col min="14851" max="14851" width="8.7109375" style="527" customWidth="1"/>
    <col min="14852" max="14852" width="93.421875" style="527" customWidth="1"/>
    <col min="14853" max="14853" width="6.421875" style="527" customWidth="1"/>
    <col min="14854" max="14854" width="4.421875" style="527" customWidth="1"/>
    <col min="14855" max="14858" width="10.7109375" style="527" customWidth="1"/>
    <col min="14859" max="14859" width="15.7109375" style="527" customWidth="1"/>
    <col min="14860" max="15104" width="8.7109375" style="527" customWidth="1"/>
    <col min="15105" max="15105" width="1.7109375" style="527" customWidth="1"/>
    <col min="15106" max="15106" width="18.421875" style="527" customWidth="1"/>
    <col min="15107" max="15107" width="8.7109375" style="527" customWidth="1"/>
    <col min="15108" max="15108" width="93.421875" style="527" customWidth="1"/>
    <col min="15109" max="15109" width="6.421875" style="527" customWidth="1"/>
    <col min="15110" max="15110" width="4.421875" style="527" customWidth="1"/>
    <col min="15111" max="15114" width="10.7109375" style="527" customWidth="1"/>
    <col min="15115" max="15115" width="15.7109375" style="527" customWidth="1"/>
    <col min="15116" max="15360" width="8.7109375" style="527" customWidth="1"/>
    <col min="15361" max="15361" width="1.7109375" style="527" customWidth="1"/>
    <col min="15362" max="15362" width="18.421875" style="527" customWidth="1"/>
    <col min="15363" max="15363" width="8.7109375" style="527" customWidth="1"/>
    <col min="15364" max="15364" width="93.421875" style="527" customWidth="1"/>
    <col min="15365" max="15365" width="6.421875" style="527" customWidth="1"/>
    <col min="15366" max="15366" width="4.421875" style="527" customWidth="1"/>
    <col min="15367" max="15370" width="10.7109375" style="527" customWidth="1"/>
    <col min="15371" max="15371" width="15.7109375" style="527" customWidth="1"/>
    <col min="15372" max="15616" width="8.7109375" style="527" customWidth="1"/>
    <col min="15617" max="15617" width="1.7109375" style="527" customWidth="1"/>
    <col min="15618" max="15618" width="18.421875" style="527" customWidth="1"/>
    <col min="15619" max="15619" width="8.7109375" style="527" customWidth="1"/>
    <col min="15620" max="15620" width="93.421875" style="527" customWidth="1"/>
    <col min="15621" max="15621" width="6.421875" style="527" customWidth="1"/>
    <col min="15622" max="15622" width="4.421875" style="527" customWidth="1"/>
    <col min="15623" max="15626" width="10.7109375" style="527" customWidth="1"/>
    <col min="15627" max="15627" width="15.7109375" style="527" customWidth="1"/>
    <col min="15628" max="15872" width="8.7109375" style="527" customWidth="1"/>
    <col min="15873" max="15873" width="1.7109375" style="527" customWidth="1"/>
    <col min="15874" max="15874" width="18.421875" style="527" customWidth="1"/>
    <col min="15875" max="15875" width="8.7109375" style="527" customWidth="1"/>
    <col min="15876" max="15876" width="93.421875" style="527" customWidth="1"/>
    <col min="15877" max="15877" width="6.421875" style="527" customWidth="1"/>
    <col min="15878" max="15878" width="4.421875" style="527" customWidth="1"/>
    <col min="15879" max="15882" width="10.7109375" style="527" customWidth="1"/>
    <col min="15883" max="15883" width="15.7109375" style="527" customWidth="1"/>
    <col min="15884" max="16128" width="8.7109375" style="527" customWidth="1"/>
    <col min="16129" max="16129" width="1.7109375" style="527" customWidth="1"/>
    <col min="16130" max="16130" width="18.421875" style="527" customWidth="1"/>
    <col min="16131" max="16131" width="8.7109375" style="527" customWidth="1"/>
    <col min="16132" max="16132" width="93.421875" style="527" customWidth="1"/>
    <col min="16133" max="16133" width="6.421875" style="527" customWidth="1"/>
    <col min="16134" max="16134" width="4.421875" style="527" customWidth="1"/>
    <col min="16135" max="16138" width="10.7109375" style="527" customWidth="1"/>
    <col min="16139" max="16139" width="15.7109375" style="527" customWidth="1"/>
    <col min="16140" max="16140" width="8.7109375" style="527" customWidth="1"/>
    <col min="16141" max="16384" width="8.7109375" style="527" customWidth="1"/>
  </cols>
  <sheetData>
    <row r="1" ht="6" customHeight="1"/>
    <row r="2" spans="2:11" ht="13.15" customHeight="1">
      <c r="B2" s="528"/>
      <c r="C2" s="529"/>
      <c r="D2" s="530"/>
      <c r="E2" s="550"/>
      <c r="F2" s="551"/>
      <c r="G2" s="530"/>
      <c r="H2" s="530"/>
      <c r="I2" s="530"/>
      <c r="J2" s="530"/>
      <c r="K2" s="531"/>
    </row>
    <row r="3" spans="2:11" ht="20.1" customHeight="1">
      <c r="B3" s="552"/>
      <c r="C3" s="534" t="str">
        <f>'[5]hlavička'!C2</f>
        <v>SEZNAM STROJŮ A ZAŘÍZENÍ VZDUCHOTECHNIKY</v>
      </c>
      <c r="F3" s="553"/>
      <c r="K3" s="535"/>
    </row>
    <row r="4" spans="2:11" ht="13.15" customHeight="1">
      <c r="B4" s="552"/>
      <c r="C4" s="554" t="str">
        <f>'[5]hlavička'!C3</f>
        <v>aktualizace 18.11.2020</v>
      </c>
      <c r="F4" s="553"/>
      <c r="K4" s="535"/>
    </row>
    <row r="5" spans="2:11" ht="13.15" customHeight="1">
      <c r="B5" s="552" t="s">
        <v>2116</v>
      </c>
      <c r="C5" s="537" t="str">
        <f>'[5]hlavička'!C4</f>
        <v>Vstupní budova Muzea lidových staveb v Kouřimi</v>
      </c>
      <c r="F5" s="553"/>
      <c r="K5" s="535"/>
    </row>
    <row r="6" spans="2:11" ht="13.15" customHeight="1">
      <c r="B6" s="552" t="s">
        <v>2472</v>
      </c>
      <c r="C6" s="538" t="str">
        <f>'[5]hlavička'!C5</f>
        <v>Dokumentace pro výběr zhotovitele (DVZ)</v>
      </c>
      <c r="F6" s="553"/>
      <c r="K6" s="535"/>
    </row>
    <row r="7" spans="2:11" ht="13.15" customHeight="1">
      <c r="B7" s="552" t="s">
        <v>22</v>
      </c>
      <c r="C7" s="771">
        <f>'[5]hlavička'!C6</f>
        <v>44135</v>
      </c>
      <c r="D7" s="772"/>
      <c r="F7" s="553"/>
      <c r="K7" s="535"/>
    </row>
    <row r="8" spans="2:11" ht="13.15" customHeight="1">
      <c r="B8" s="540"/>
      <c r="C8" s="541"/>
      <c r="D8" s="542"/>
      <c r="E8" s="555"/>
      <c r="F8" s="556"/>
      <c r="G8" s="542"/>
      <c r="H8" s="542"/>
      <c r="I8" s="542"/>
      <c r="J8" s="542"/>
      <c r="K8" s="543"/>
    </row>
    <row r="9" spans="1:11" ht="4.15" customHeight="1">
      <c r="A9" s="544"/>
      <c r="B9" s="544"/>
      <c r="G9" s="544"/>
      <c r="H9" s="544"/>
      <c r="I9" s="544"/>
      <c r="J9" s="544"/>
      <c r="K9" s="544"/>
    </row>
    <row r="10" spans="5:6" s="557" customFormat="1" ht="12">
      <c r="E10" s="558"/>
      <c r="F10" s="559"/>
    </row>
    <row r="11" spans="2:6" s="557" customFormat="1" ht="12">
      <c r="B11" s="557" t="s">
        <v>2479</v>
      </c>
      <c r="E11" s="558"/>
      <c r="F11" s="559"/>
    </row>
    <row r="12" spans="2:6" s="557" customFormat="1" ht="12">
      <c r="B12" s="557" t="s">
        <v>2480</v>
      </c>
      <c r="E12" s="558"/>
      <c r="F12" s="559"/>
    </row>
    <row r="13" spans="2:11" ht="13.15" customHeight="1">
      <c r="B13" s="559" t="s">
        <v>2481</v>
      </c>
      <c r="C13" s="559"/>
      <c r="D13" s="559"/>
      <c r="E13" s="558"/>
      <c r="F13" s="559"/>
      <c r="G13" s="559"/>
      <c r="H13" s="559"/>
      <c r="I13" s="559"/>
      <c r="J13" s="559"/>
      <c r="K13" s="559"/>
    </row>
    <row r="14" spans="2:6" s="557" customFormat="1" ht="12">
      <c r="B14" s="557" t="s">
        <v>2482</v>
      </c>
      <c r="E14" s="558"/>
      <c r="F14" s="559"/>
    </row>
    <row r="15" spans="2:6" s="557" customFormat="1" ht="12">
      <c r="B15" s="557" t="s">
        <v>2483</v>
      </c>
      <c r="E15" s="558"/>
      <c r="F15" s="559"/>
    </row>
    <row r="16" spans="2:6" s="557" customFormat="1" ht="12">
      <c r="B16" s="557" t="s">
        <v>2484</v>
      </c>
      <c r="E16" s="558"/>
      <c r="F16" s="559"/>
    </row>
    <row r="17" spans="2:6" s="557" customFormat="1" ht="12">
      <c r="B17" s="557" t="s">
        <v>2485</v>
      </c>
      <c r="E17" s="558"/>
      <c r="F17" s="559"/>
    </row>
    <row r="18" spans="2:11" ht="13.15" customHeight="1">
      <c r="B18" s="559"/>
      <c r="C18" s="559"/>
      <c r="D18" s="559"/>
      <c r="E18" s="558"/>
      <c r="F18" s="559"/>
      <c r="G18" s="559"/>
      <c r="H18" s="559"/>
      <c r="I18" s="559"/>
      <c r="J18" s="559"/>
      <c r="K18" s="559"/>
    </row>
    <row r="19" spans="2:11" ht="13.15" customHeight="1">
      <c r="B19" s="544"/>
      <c r="C19" s="533" t="s">
        <v>2486</v>
      </c>
      <c r="D19" s="554" t="s">
        <v>2487</v>
      </c>
      <c r="E19" s="773" t="s">
        <v>2488</v>
      </c>
      <c r="F19" s="774"/>
      <c r="G19" s="777" t="s">
        <v>2489</v>
      </c>
      <c r="H19" s="778"/>
      <c r="I19" s="778"/>
      <c r="J19" s="778"/>
      <c r="K19" s="779"/>
    </row>
    <row r="20" spans="2:11" ht="13.15" customHeight="1">
      <c r="B20" s="780" t="s">
        <v>2490</v>
      </c>
      <c r="C20" s="773" t="s">
        <v>2491</v>
      </c>
      <c r="D20" s="783" t="s">
        <v>2492</v>
      </c>
      <c r="E20" s="775"/>
      <c r="F20" s="776"/>
      <c r="G20" s="777" t="s">
        <v>2493</v>
      </c>
      <c r="H20" s="779"/>
      <c r="I20" s="777" t="s">
        <v>2494</v>
      </c>
      <c r="J20" s="779"/>
      <c r="K20" s="560" t="s">
        <v>2495</v>
      </c>
    </row>
    <row r="21" spans="2:11" ht="13.15" customHeight="1">
      <c r="B21" s="781"/>
      <c r="C21" s="782"/>
      <c r="D21" s="784"/>
      <c r="E21" s="775"/>
      <c r="F21" s="776"/>
      <c r="G21" s="561" t="s">
        <v>2496</v>
      </c>
      <c r="H21" s="562" t="s">
        <v>2146</v>
      </c>
      <c r="I21" s="563" t="s">
        <v>2496</v>
      </c>
      <c r="J21" s="562" t="s">
        <v>2146</v>
      </c>
      <c r="K21" s="564"/>
    </row>
    <row r="22" spans="2:11" s="572" customFormat="1" ht="39" customHeight="1">
      <c r="B22" s="565"/>
      <c r="C22" s="566" t="s">
        <v>2497</v>
      </c>
      <c r="D22" s="567" t="s">
        <v>2498</v>
      </c>
      <c r="E22" s="568">
        <v>1</v>
      </c>
      <c r="F22" s="569" t="s">
        <v>2091</v>
      </c>
      <c r="G22" s="645"/>
      <c r="H22" s="571" t="str">
        <f aca="true" t="shared" si="0" ref="H22:H37">IF(G22&gt;0,E22*G22,"")</f>
        <v/>
      </c>
      <c r="I22" s="654" t="str">
        <f aca="true" t="shared" si="1" ref="I22:I37">IF(G22&gt;0,G22*0.35,"")</f>
        <v/>
      </c>
      <c r="J22" s="571" t="str">
        <f aca="true" t="shared" si="2" ref="J22:J37">IF(G22&gt;0,E22*I22,"")</f>
        <v/>
      </c>
      <c r="K22" s="571" t="str">
        <f aca="true" t="shared" si="3" ref="K22:K37">IF(G22&gt;0,H22+J22,"")</f>
        <v/>
      </c>
    </row>
    <row r="23" spans="2:11" s="572" customFormat="1" ht="13.15" customHeight="1">
      <c r="B23" s="565"/>
      <c r="C23" s="566" t="s">
        <v>2499</v>
      </c>
      <c r="D23" s="567" t="s">
        <v>2500</v>
      </c>
      <c r="E23" s="568">
        <v>5</v>
      </c>
      <c r="F23" s="569" t="s">
        <v>2091</v>
      </c>
      <c r="G23" s="645"/>
      <c r="H23" s="571" t="str">
        <f t="shared" si="0"/>
        <v/>
      </c>
      <c r="I23" s="654" t="str">
        <f t="shared" si="1"/>
        <v/>
      </c>
      <c r="J23" s="571" t="str">
        <f t="shared" si="2"/>
        <v/>
      </c>
      <c r="K23" s="571" t="str">
        <f t="shared" si="3"/>
        <v/>
      </c>
    </row>
    <row r="24" spans="2:11" s="572" customFormat="1" ht="13.15" customHeight="1">
      <c r="B24" s="565"/>
      <c r="C24" s="566" t="s">
        <v>2501</v>
      </c>
      <c r="D24" s="567" t="s">
        <v>2502</v>
      </c>
      <c r="E24" s="573">
        <v>5</v>
      </c>
      <c r="F24" s="574" t="s">
        <v>2091</v>
      </c>
      <c r="G24" s="645"/>
      <c r="H24" s="571" t="str">
        <f t="shared" si="0"/>
        <v/>
      </c>
      <c r="I24" s="654" t="str">
        <f t="shared" si="1"/>
        <v/>
      </c>
      <c r="J24" s="571" t="str">
        <f t="shared" si="2"/>
        <v/>
      </c>
      <c r="K24" s="571" t="str">
        <f t="shared" si="3"/>
        <v/>
      </c>
    </row>
    <row r="25" spans="2:11" s="572" customFormat="1" ht="13.15" customHeight="1">
      <c r="B25" s="565"/>
      <c r="C25" s="566" t="s">
        <v>2503</v>
      </c>
      <c r="D25" s="567" t="s">
        <v>2504</v>
      </c>
      <c r="E25" s="568">
        <v>2</v>
      </c>
      <c r="F25" s="569" t="s">
        <v>2091</v>
      </c>
      <c r="G25" s="645"/>
      <c r="H25" s="571" t="str">
        <f t="shared" si="0"/>
        <v/>
      </c>
      <c r="I25" s="654" t="str">
        <f t="shared" si="1"/>
        <v/>
      </c>
      <c r="J25" s="571" t="str">
        <f t="shared" si="2"/>
        <v/>
      </c>
      <c r="K25" s="571" t="str">
        <f t="shared" si="3"/>
        <v/>
      </c>
    </row>
    <row r="26" spans="2:11" s="572" customFormat="1" ht="13.15" customHeight="1">
      <c r="B26" s="565"/>
      <c r="C26" s="566" t="s">
        <v>2505</v>
      </c>
      <c r="D26" s="567" t="s">
        <v>2506</v>
      </c>
      <c r="E26" s="568">
        <v>1</v>
      </c>
      <c r="F26" s="569" t="s">
        <v>2091</v>
      </c>
      <c r="G26" s="645"/>
      <c r="H26" s="571" t="str">
        <f t="shared" si="0"/>
        <v/>
      </c>
      <c r="I26" s="654" t="str">
        <f t="shared" si="1"/>
        <v/>
      </c>
      <c r="J26" s="571" t="str">
        <f t="shared" si="2"/>
        <v/>
      </c>
      <c r="K26" s="571" t="str">
        <f t="shared" si="3"/>
        <v/>
      </c>
    </row>
    <row r="27" spans="2:11" s="572" customFormat="1" ht="13.15" customHeight="1">
      <c r="B27" s="565"/>
      <c r="C27" s="566" t="s">
        <v>2507</v>
      </c>
      <c r="D27" s="567" t="s">
        <v>2508</v>
      </c>
      <c r="E27" s="568">
        <v>1</v>
      </c>
      <c r="F27" s="569" t="s">
        <v>2091</v>
      </c>
      <c r="G27" s="645"/>
      <c r="H27" s="571" t="str">
        <f t="shared" si="0"/>
        <v/>
      </c>
      <c r="I27" s="654" t="str">
        <f t="shared" si="1"/>
        <v/>
      </c>
      <c r="J27" s="571" t="str">
        <f t="shared" si="2"/>
        <v/>
      </c>
      <c r="K27" s="571" t="str">
        <f t="shared" si="3"/>
        <v/>
      </c>
    </row>
    <row r="28" spans="2:11" s="572" customFormat="1" ht="13.15" customHeight="1">
      <c r="B28" s="565"/>
      <c r="C28" s="566" t="s">
        <v>2509</v>
      </c>
      <c r="D28" s="567" t="s">
        <v>2510</v>
      </c>
      <c r="E28" s="568">
        <v>1</v>
      </c>
      <c r="F28" s="569" t="s">
        <v>2091</v>
      </c>
      <c r="G28" s="645"/>
      <c r="H28" s="571" t="str">
        <f t="shared" si="0"/>
        <v/>
      </c>
      <c r="I28" s="654" t="str">
        <f t="shared" si="1"/>
        <v/>
      </c>
      <c r="J28" s="571" t="str">
        <f t="shared" si="2"/>
        <v/>
      </c>
      <c r="K28" s="571" t="str">
        <f t="shared" si="3"/>
        <v/>
      </c>
    </row>
    <row r="29" spans="2:11" s="572" customFormat="1" ht="13.15" customHeight="1">
      <c r="B29" s="565"/>
      <c r="C29" s="566" t="s">
        <v>2511</v>
      </c>
      <c r="D29" s="567" t="s">
        <v>2512</v>
      </c>
      <c r="E29" s="568">
        <v>1</v>
      </c>
      <c r="F29" s="569" t="s">
        <v>2091</v>
      </c>
      <c r="G29" s="645"/>
      <c r="H29" s="571" t="str">
        <f t="shared" si="0"/>
        <v/>
      </c>
      <c r="I29" s="654" t="str">
        <f t="shared" si="1"/>
        <v/>
      </c>
      <c r="J29" s="571" t="str">
        <f t="shared" si="2"/>
        <v/>
      </c>
      <c r="K29" s="571" t="str">
        <f t="shared" si="3"/>
        <v/>
      </c>
    </row>
    <row r="30" spans="2:11" s="579" customFormat="1" ht="13.15" customHeight="1">
      <c r="B30" s="575"/>
      <c r="C30" s="576" t="s">
        <v>2513</v>
      </c>
      <c r="D30" s="577" t="s">
        <v>2514</v>
      </c>
      <c r="E30" s="573">
        <v>1</v>
      </c>
      <c r="F30" s="574" t="s">
        <v>2091</v>
      </c>
      <c r="G30" s="646"/>
      <c r="H30" s="578" t="str">
        <f>IF(G30&gt;0,E30*G30,"")</f>
        <v/>
      </c>
      <c r="I30" s="655" t="str">
        <f>IF(G30&gt;0,G30*0.35,"")</f>
        <v/>
      </c>
      <c r="J30" s="578" t="str">
        <f>IF(G30&gt;0,E30*I30,"")</f>
        <v/>
      </c>
      <c r="K30" s="578" t="str">
        <f>IF(G30&gt;0,H30+J30,"")</f>
        <v/>
      </c>
    </row>
    <row r="31" spans="2:11" s="572" customFormat="1" ht="13.15" customHeight="1">
      <c r="B31" s="565"/>
      <c r="C31" s="566" t="s">
        <v>2513</v>
      </c>
      <c r="D31" s="567" t="s">
        <v>2515</v>
      </c>
      <c r="E31" s="568">
        <v>2</v>
      </c>
      <c r="F31" s="569" t="s">
        <v>2091</v>
      </c>
      <c r="G31" s="645"/>
      <c r="H31" s="571" t="str">
        <f t="shared" si="0"/>
        <v/>
      </c>
      <c r="I31" s="654" t="str">
        <f t="shared" si="1"/>
        <v/>
      </c>
      <c r="J31" s="571" t="str">
        <f t="shared" si="2"/>
        <v/>
      </c>
      <c r="K31" s="571" t="str">
        <f t="shared" si="3"/>
        <v/>
      </c>
    </row>
    <row r="32" spans="2:11" s="572" customFormat="1" ht="52.15" customHeight="1">
      <c r="B32" s="565"/>
      <c r="C32" s="566" t="s">
        <v>2516</v>
      </c>
      <c r="D32" s="567" t="s">
        <v>2517</v>
      </c>
      <c r="E32" s="568">
        <v>1</v>
      </c>
      <c r="F32" s="569" t="s">
        <v>357</v>
      </c>
      <c r="G32" s="645"/>
      <c r="H32" s="571" t="str">
        <f t="shared" si="0"/>
        <v/>
      </c>
      <c r="I32" s="654" t="str">
        <f t="shared" si="1"/>
        <v/>
      </c>
      <c r="J32" s="571" t="str">
        <f t="shared" si="2"/>
        <v/>
      </c>
      <c r="K32" s="571" t="str">
        <f t="shared" si="3"/>
        <v/>
      </c>
    </row>
    <row r="33" spans="2:11" s="572" customFormat="1" ht="13.15" customHeight="1">
      <c r="B33" s="565"/>
      <c r="C33" s="566" t="s">
        <v>2518</v>
      </c>
      <c r="D33" s="567" t="s">
        <v>2519</v>
      </c>
      <c r="E33" s="568">
        <v>81</v>
      </c>
      <c r="F33" s="569" t="s">
        <v>151</v>
      </c>
      <c r="G33" s="645"/>
      <c r="H33" s="571" t="str">
        <f t="shared" si="0"/>
        <v/>
      </c>
      <c r="I33" s="654" t="str">
        <f t="shared" si="1"/>
        <v/>
      </c>
      <c r="J33" s="571" t="str">
        <f t="shared" si="2"/>
        <v/>
      </c>
      <c r="K33" s="571" t="str">
        <f t="shared" si="3"/>
        <v/>
      </c>
    </row>
    <row r="34" spans="2:11" s="572" customFormat="1" ht="13.15" customHeight="1">
      <c r="B34" s="565"/>
      <c r="C34" s="566" t="s">
        <v>2520</v>
      </c>
      <c r="D34" s="567" t="s">
        <v>2521</v>
      </c>
      <c r="E34" s="568">
        <v>93</v>
      </c>
      <c r="F34" s="569" t="s">
        <v>2522</v>
      </c>
      <c r="G34" s="645"/>
      <c r="H34" s="571" t="str">
        <f t="shared" si="0"/>
        <v/>
      </c>
      <c r="I34" s="654" t="str">
        <f t="shared" si="1"/>
        <v/>
      </c>
      <c r="J34" s="571" t="str">
        <f t="shared" si="2"/>
        <v/>
      </c>
      <c r="K34" s="571" t="str">
        <f t="shared" si="3"/>
        <v/>
      </c>
    </row>
    <row r="35" spans="2:11" s="572" customFormat="1" ht="13.15" customHeight="1">
      <c r="B35" s="565"/>
      <c r="C35" s="566" t="s">
        <v>2523</v>
      </c>
      <c r="D35" s="567" t="s">
        <v>2524</v>
      </c>
      <c r="E35" s="568">
        <v>5</v>
      </c>
      <c r="F35" s="569" t="s">
        <v>2522</v>
      </c>
      <c r="G35" s="645"/>
      <c r="H35" s="571" t="str">
        <f t="shared" si="0"/>
        <v/>
      </c>
      <c r="I35" s="654" t="str">
        <f t="shared" si="1"/>
        <v/>
      </c>
      <c r="J35" s="571" t="str">
        <f t="shared" si="2"/>
        <v/>
      </c>
      <c r="K35" s="571" t="str">
        <f t="shared" si="3"/>
        <v/>
      </c>
    </row>
    <row r="36" spans="2:11" s="572" customFormat="1" ht="26.1" customHeight="1">
      <c r="B36" s="565"/>
      <c r="C36" s="566" t="s">
        <v>2525</v>
      </c>
      <c r="D36" s="567" t="s">
        <v>2526</v>
      </c>
      <c r="E36" s="568">
        <v>96</v>
      </c>
      <c r="F36" s="569" t="s">
        <v>151</v>
      </c>
      <c r="G36" s="645"/>
      <c r="H36" s="571" t="str">
        <f t="shared" si="0"/>
        <v/>
      </c>
      <c r="I36" s="654" t="str">
        <f t="shared" si="1"/>
        <v/>
      </c>
      <c r="J36" s="571" t="str">
        <f t="shared" si="2"/>
        <v/>
      </c>
      <c r="K36" s="571" t="str">
        <f t="shared" si="3"/>
        <v/>
      </c>
    </row>
    <row r="37" spans="2:11" s="572" customFormat="1" ht="13.15" customHeight="1">
      <c r="B37" s="565"/>
      <c r="C37" s="566" t="s">
        <v>2527</v>
      </c>
      <c r="D37" s="567" t="s">
        <v>2528</v>
      </c>
      <c r="E37" s="568">
        <v>23</v>
      </c>
      <c r="F37" s="569" t="s">
        <v>151</v>
      </c>
      <c r="G37" s="645"/>
      <c r="H37" s="571" t="str">
        <f t="shared" si="0"/>
        <v/>
      </c>
      <c r="I37" s="793" t="str">
        <f t="shared" si="1"/>
        <v/>
      </c>
      <c r="J37" s="571" t="str">
        <f t="shared" si="2"/>
        <v/>
      </c>
      <c r="K37" s="571" t="str">
        <f t="shared" si="3"/>
        <v/>
      </c>
    </row>
    <row r="38" spans="2:11" ht="5.1" customHeight="1">
      <c r="B38" s="580"/>
      <c r="C38" s="554"/>
      <c r="D38" s="554"/>
      <c r="E38" s="533"/>
      <c r="F38" s="581"/>
      <c r="G38" s="582"/>
      <c r="H38" s="583"/>
      <c r="I38" s="554"/>
      <c r="J38" s="583"/>
      <c r="K38" s="584"/>
    </row>
    <row r="39" spans="2:11" ht="13.15" customHeight="1">
      <c r="B39" s="580"/>
      <c r="C39" s="585" t="s">
        <v>2529</v>
      </c>
      <c r="D39" s="533" t="s">
        <v>2530</v>
      </c>
      <c r="E39" s="785"/>
      <c r="F39" s="786"/>
      <c r="G39" s="586" t="s">
        <v>2531</v>
      </c>
      <c r="H39" s="587" t="str">
        <f>IF(SUM(H21:H38)&gt;0,SUM(H21:H38),"")</f>
        <v/>
      </c>
      <c r="I39" s="588" t="s">
        <v>2532</v>
      </c>
      <c r="J39" s="587" t="str">
        <f>IF(SUM(J21:J38)&gt;0,SUM(J21:J38),"")</f>
        <v/>
      </c>
      <c r="K39" s="589" t="str">
        <f>IF(SUM(K21:K38)&gt;0,SUM(K21:K38),"")</f>
        <v/>
      </c>
    </row>
    <row r="40" spans="2:11" ht="5.1" customHeight="1">
      <c r="B40" s="590"/>
      <c r="C40" s="591"/>
      <c r="D40" s="591"/>
      <c r="E40" s="592"/>
      <c r="F40" s="593"/>
      <c r="G40" s="594"/>
      <c r="H40" s="541"/>
      <c r="I40" s="541"/>
      <c r="J40" s="541"/>
      <c r="K40" s="595"/>
    </row>
    <row r="41" spans="2:11" ht="13.15" customHeight="1">
      <c r="B41" s="530"/>
      <c r="C41" s="530"/>
      <c r="D41" s="530"/>
      <c r="E41" s="550"/>
      <c r="F41" s="596"/>
      <c r="G41" s="530"/>
      <c r="H41" s="530"/>
      <c r="I41" s="530"/>
      <c r="J41" s="530"/>
      <c r="K41" s="530"/>
    </row>
    <row r="42" ht="13.15" customHeight="1"/>
    <row r="43" spans="2:11" ht="13.15" customHeight="1">
      <c r="B43" s="544"/>
      <c r="C43" s="533" t="s">
        <v>2486</v>
      </c>
      <c r="D43" s="554" t="s">
        <v>2533</v>
      </c>
      <c r="E43" s="773" t="s">
        <v>2488</v>
      </c>
      <c r="F43" s="774"/>
      <c r="G43" s="777" t="s">
        <v>2489</v>
      </c>
      <c r="H43" s="778"/>
      <c r="I43" s="778"/>
      <c r="J43" s="778"/>
      <c r="K43" s="779"/>
    </row>
    <row r="44" spans="2:11" ht="13.15" customHeight="1">
      <c r="B44" s="780" t="s">
        <v>2490</v>
      </c>
      <c r="C44" s="773" t="s">
        <v>2491</v>
      </c>
      <c r="D44" s="783" t="s">
        <v>2492</v>
      </c>
      <c r="E44" s="775"/>
      <c r="F44" s="776"/>
      <c r="G44" s="777" t="s">
        <v>2493</v>
      </c>
      <c r="H44" s="779"/>
      <c r="I44" s="777" t="s">
        <v>2494</v>
      </c>
      <c r="J44" s="779"/>
      <c r="K44" s="560" t="s">
        <v>2495</v>
      </c>
    </row>
    <row r="45" spans="2:11" ht="13.15" customHeight="1">
      <c r="B45" s="781"/>
      <c r="C45" s="782"/>
      <c r="D45" s="784"/>
      <c r="E45" s="775"/>
      <c r="F45" s="776"/>
      <c r="G45" s="561" t="s">
        <v>2496</v>
      </c>
      <c r="H45" s="562" t="s">
        <v>2146</v>
      </c>
      <c r="I45" s="563" t="s">
        <v>2496</v>
      </c>
      <c r="J45" s="562" t="s">
        <v>2146</v>
      </c>
      <c r="K45" s="564"/>
    </row>
    <row r="46" spans="2:11" s="572" customFormat="1" ht="13.15" customHeight="1">
      <c r="B46" s="565"/>
      <c r="C46" s="566" t="s">
        <v>2534</v>
      </c>
      <c r="D46" s="567" t="s">
        <v>2535</v>
      </c>
      <c r="E46" s="568">
        <v>1</v>
      </c>
      <c r="F46" s="569" t="s">
        <v>2091</v>
      </c>
      <c r="G46" s="645"/>
      <c r="H46" s="571" t="str">
        <f aca="true" t="shared" si="4" ref="H46:H54">IF(G46&gt;0,E46*G46,"")</f>
        <v/>
      </c>
      <c r="I46" s="654" t="str">
        <f aca="true" t="shared" si="5" ref="I46:I54">IF(G46&gt;0,G46*0.35,"")</f>
        <v/>
      </c>
      <c r="J46" s="571" t="str">
        <f aca="true" t="shared" si="6" ref="J46:J54">IF(G46&gt;0,E46*I46,"")</f>
        <v/>
      </c>
      <c r="K46" s="571" t="str">
        <f aca="true" t="shared" si="7" ref="K46:K54">IF(G46&gt;0,H46+J46,"")</f>
        <v/>
      </c>
    </row>
    <row r="47" spans="2:11" s="572" customFormat="1" ht="13.15" customHeight="1">
      <c r="B47" s="565"/>
      <c r="C47" s="566" t="s">
        <v>2536</v>
      </c>
      <c r="D47" s="567" t="s">
        <v>2537</v>
      </c>
      <c r="E47" s="568">
        <v>1</v>
      </c>
      <c r="F47" s="569" t="s">
        <v>2091</v>
      </c>
      <c r="G47" s="645"/>
      <c r="H47" s="571" t="str">
        <f t="shared" si="4"/>
        <v/>
      </c>
      <c r="I47" s="654" t="str">
        <f t="shared" si="5"/>
        <v/>
      </c>
      <c r="J47" s="571" t="str">
        <f t="shared" si="6"/>
        <v/>
      </c>
      <c r="K47" s="571" t="str">
        <f t="shared" si="7"/>
        <v/>
      </c>
    </row>
    <row r="48" spans="2:11" s="572" customFormat="1" ht="13.15" customHeight="1">
      <c r="B48" s="565"/>
      <c r="C48" s="566" t="s">
        <v>2538</v>
      </c>
      <c r="D48" s="567" t="s">
        <v>2539</v>
      </c>
      <c r="E48" s="568">
        <v>2</v>
      </c>
      <c r="F48" s="569" t="s">
        <v>2091</v>
      </c>
      <c r="G48" s="645"/>
      <c r="H48" s="571" t="str">
        <f t="shared" si="4"/>
        <v/>
      </c>
      <c r="I48" s="654" t="str">
        <f t="shared" si="5"/>
        <v/>
      </c>
      <c r="J48" s="571" t="str">
        <f t="shared" si="6"/>
        <v/>
      </c>
      <c r="K48" s="571" t="str">
        <f t="shared" si="7"/>
        <v/>
      </c>
    </row>
    <row r="49" spans="2:11" s="572" customFormat="1" ht="13.15" customHeight="1">
      <c r="B49" s="565"/>
      <c r="C49" s="566" t="s">
        <v>2540</v>
      </c>
      <c r="D49" s="567" t="s">
        <v>2515</v>
      </c>
      <c r="E49" s="568">
        <v>7</v>
      </c>
      <c r="F49" s="569" t="s">
        <v>2091</v>
      </c>
      <c r="G49" s="645"/>
      <c r="H49" s="571" t="str">
        <f t="shared" si="4"/>
        <v/>
      </c>
      <c r="I49" s="654" t="str">
        <f t="shared" si="5"/>
        <v/>
      </c>
      <c r="J49" s="571" t="str">
        <f t="shared" si="6"/>
        <v/>
      </c>
      <c r="K49" s="571" t="str">
        <f t="shared" si="7"/>
        <v/>
      </c>
    </row>
    <row r="50" spans="2:11" s="572" customFormat="1" ht="13.15" customHeight="1">
      <c r="B50" s="565"/>
      <c r="C50" s="566" t="s">
        <v>2541</v>
      </c>
      <c r="D50" s="567" t="s">
        <v>2542</v>
      </c>
      <c r="E50" s="568">
        <v>1</v>
      </c>
      <c r="F50" s="569" t="s">
        <v>2091</v>
      </c>
      <c r="G50" s="645"/>
      <c r="H50" s="571" t="str">
        <f t="shared" si="4"/>
        <v/>
      </c>
      <c r="I50" s="654" t="str">
        <f t="shared" si="5"/>
        <v/>
      </c>
      <c r="J50" s="571" t="str">
        <f t="shared" si="6"/>
        <v/>
      </c>
      <c r="K50" s="571" t="str">
        <f t="shared" si="7"/>
        <v/>
      </c>
    </row>
    <row r="51" spans="2:11" s="572" customFormat="1" ht="13.15" customHeight="1">
      <c r="B51" s="565"/>
      <c r="C51" s="566" t="s">
        <v>2543</v>
      </c>
      <c r="D51" s="567" t="s">
        <v>2544</v>
      </c>
      <c r="E51" s="568">
        <v>4</v>
      </c>
      <c r="F51" s="569" t="s">
        <v>2091</v>
      </c>
      <c r="G51" s="645"/>
      <c r="H51" s="571" t="str">
        <f t="shared" si="4"/>
        <v/>
      </c>
      <c r="I51" s="654" t="str">
        <f t="shared" si="5"/>
        <v/>
      </c>
      <c r="J51" s="571" t="str">
        <f t="shared" si="6"/>
        <v/>
      </c>
      <c r="K51" s="571" t="str">
        <f t="shared" si="7"/>
        <v/>
      </c>
    </row>
    <row r="52" spans="2:11" s="572" customFormat="1" ht="13.15" customHeight="1">
      <c r="B52" s="565"/>
      <c r="C52" s="566" t="s">
        <v>2543</v>
      </c>
      <c r="D52" s="567" t="s">
        <v>2544</v>
      </c>
      <c r="E52" s="568">
        <v>4</v>
      </c>
      <c r="F52" s="569" t="s">
        <v>2091</v>
      </c>
      <c r="G52" s="645"/>
      <c r="H52" s="571" t="str">
        <f t="shared" si="4"/>
        <v/>
      </c>
      <c r="I52" s="654" t="str">
        <f t="shared" si="5"/>
        <v/>
      </c>
      <c r="J52" s="571" t="str">
        <f t="shared" si="6"/>
        <v/>
      </c>
      <c r="K52" s="571" t="str">
        <f t="shared" si="7"/>
        <v/>
      </c>
    </row>
    <row r="53" spans="2:11" s="572" customFormat="1" ht="13.15" customHeight="1">
      <c r="B53" s="565"/>
      <c r="C53" s="566" t="s">
        <v>2545</v>
      </c>
      <c r="D53" s="567" t="s">
        <v>2546</v>
      </c>
      <c r="E53" s="568">
        <v>63</v>
      </c>
      <c r="F53" s="569" t="s">
        <v>2522</v>
      </c>
      <c r="G53" s="645"/>
      <c r="H53" s="571" t="str">
        <f t="shared" si="4"/>
        <v/>
      </c>
      <c r="I53" s="654" t="str">
        <f t="shared" si="5"/>
        <v/>
      </c>
      <c r="J53" s="571" t="str">
        <f t="shared" si="6"/>
        <v/>
      </c>
      <c r="K53" s="571" t="str">
        <f t="shared" si="7"/>
        <v/>
      </c>
    </row>
    <row r="54" spans="2:11" s="572" customFormat="1" ht="13.15" customHeight="1">
      <c r="B54" s="565"/>
      <c r="C54" s="566" t="s">
        <v>2547</v>
      </c>
      <c r="D54" s="567" t="s">
        <v>2548</v>
      </c>
      <c r="E54" s="568">
        <v>16</v>
      </c>
      <c r="F54" s="569" t="s">
        <v>2522</v>
      </c>
      <c r="G54" s="645"/>
      <c r="H54" s="571" t="str">
        <f t="shared" si="4"/>
        <v/>
      </c>
      <c r="I54" s="654" t="str">
        <f t="shared" si="5"/>
        <v/>
      </c>
      <c r="J54" s="571" t="str">
        <f t="shared" si="6"/>
        <v/>
      </c>
      <c r="K54" s="571" t="str">
        <f t="shared" si="7"/>
        <v/>
      </c>
    </row>
    <row r="55" spans="2:11" ht="5.1" customHeight="1">
      <c r="B55" s="580"/>
      <c r="C55" s="554"/>
      <c r="D55" s="554"/>
      <c r="E55" s="533"/>
      <c r="F55" s="581"/>
      <c r="G55" s="582"/>
      <c r="H55" s="583"/>
      <c r="I55" s="554"/>
      <c r="J55" s="583"/>
      <c r="K55" s="584"/>
    </row>
    <row r="56" spans="2:11" ht="13.15" customHeight="1">
      <c r="B56" s="580"/>
      <c r="C56" s="585" t="s">
        <v>2529</v>
      </c>
      <c r="D56" s="533" t="s">
        <v>2530</v>
      </c>
      <c r="E56" s="785"/>
      <c r="F56" s="786"/>
      <c r="G56" s="586" t="s">
        <v>2531</v>
      </c>
      <c r="H56" s="587" t="str">
        <f>IF(SUM(H45:H55)&gt;0,SUM(H45:H55),"")</f>
        <v/>
      </c>
      <c r="I56" s="588" t="s">
        <v>2532</v>
      </c>
      <c r="J56" s="587" t="str">
        <f>IF(SUM(J45:J55)&gt;0,SUM(J45:J55),"")</f>
        <v/>
      </c>
      <c r="K56" s="589" t="str">
        <f>IF(SUM(K45:K55)&gt;0,SUM(K45:K55),"")</f>
        <v/>
      </c>
    </row>
    <row r="57" spans="2:11" ht="5.1" customHeight="1">
      <c r="B57" s="590"/>
      <c r="C57" s="591"/>
      <c r="D57" s="591"/>
      <c r="E57" s="592"/>
      <c r="F57" s="593"/>
      <c r="G57" s="594"/>
      <c r="H57" s="541"/>
      <c r="I57" s="541"/>
      <c r="J57" s="541"/>
      <c r="K57" s="595"/>
    </row>
    <row r="58" spans="2:11" ht="13.15" customHeight="1">
      <c r="B58" s="530"/>
      <c r="C58" s="530"/>
      <c r="D58" s="530"/>
      <c r="E58" s="550"/>
      <c r="F58" s="596"/>
      <c r="G58" s="530"/>
      <c r="H58" s="530"/>
      <c r="I58" s="530"/>
      <c r="J58" s="530"/>
      <c r="K58" s="530"/>
    </row>
    <row r="59" ht="13.15" customHeight="1"/>
    <row r="60" spans="2:11" ht="13.15" customHeight="1">
      <c r="B60" s="544"/>
      <c r="C60" s="533" t="s">
        <v>2486</v>
      </c>
      <c r="D60" s="554" t="s">
        <v>2549</v>
      </c>
      <c r="E60" s="773" t="s">
        <v>2488</v>
      </c>
      <c r="F60" s="774"/>
      <c r="G60" s="777" t="s">
        <v>2489</v>
      </c>
      <c r="H60" s="778"/>
      <c r="I60" s="778"/>
      <c r="J60" s="778"/>
      <c r="K60" s="779"/>
    </row>
    <row r="61" spans="2:11" ht="13.15" customHeight="1">
      <c r="B61" s="780" t="s">
        <v>2490</v>
      </c>
      <c r="C61" s="773" t="s">
        <v>2491</v>
      </c>
      <c r="D61" s="783" t="s">
        <v>2492</v>
      </c>
      <c r="E61" s="775"/>
      <c r="F61" s="776"/>
      <c r="G61" s="777" t="s">
        <v>2493</v>
      </c>
      <c r="H61" s="779"/>
      <c r="I61" s="777" t="s">
        <v>2494</v>
      </c>
      <c r="J61" s="779"/>
      <c r="K61" s="560" t="s">
        <v>2495</v>
      </c>
    </row>
    <row r="62" spans="2:11" ht="13.15" customHeight="1">
      <c r="B62" s="781"/>
      <c r="C62" s="782"/>
      <c r="D62" s="784"/>
      <c r="E62" s="775"/>
      <c r="F62" s="776"/>
      <c r="G62" s="561" t="s">
        <v>2496</v>
      </c>
      <c r="H62" s="562" t="s">
        <v>2146</v>
      </c>
      <c r="I62" s="563" t="s">
        <v>2496</v>
      </c>
      <c r="J62" s="562" t="s">
        <v>2146</v>
      </c>
      <c r="K62" s="564"/>
    </row>
    <row r="63" spans="2:11" ht="76.5">
      <c r="B63" s="787"/>
      <c r="C63" s="789" t="s">
        <v>2550</v>
      </c>
      <c r="D63" s="597" t="s">
        <v>2551</v>
      </c>
      <c r="E63" s="598"/>
      <c r="F63" s="599"/>
      <c r="G63" s="647"/>
      <c r="H63" s="600"/>
      <c r="I63" s="651"/>
      <c r="J63" s="600"/>
      <c r="K63" s="601"/>
    </row>
    <row r="64" spans="2:11" ht="12">
      <c r="B64" s="788"/>
      <c r="C64" s="790"/>
      <c r="D64" s="602"/>
      <c r="E64" s="603">
        <v>1</v>
      </c>
      <c r="F64" s="604" t="s">
        <v>2091</v>
      </c>
      <c r="G64" s="648"/>
      <c r="H64" s="605" t="str">
        <f>IF(G64&gt;0,E64*G64,"")</f>
        <v/>
      </c>
      <c r="I64" s="652" t="str">
        <f>IF(G64&gt;0,G64*0.25,"")</f>
        <v/>
      </c>
      <c r="J64" s="605" t="str">
        <f>IF(G64&gt;0,E64*I64,"")</f>
        <v/>
      </c>
      <c r="K64" s="606" t="str">
        <f>IF(G64&gt;0,H64+J64,"")</f>
        <v/>
      </c>
    </row>
    <row r="65" spans="2:11" ht="38.25">
      <c r="B65" s="787"/>
      <c r="C65" s="789" t="s">
        <v>2552</v>
      </c>
      <c r="D65" s="597" t="s">
        <v>2553</v>
      </c>
      <c r="E65" s="598"/>
      <c r="F65" s="599"/>
      <c r="G65" s="647"/>
      <c r="H65" s="600"/>
      <c r="I65" s="651"/>
      <c r="J65" s="600"/>
      <c r="K65" s="601"/>
    </row>
    <row r="66" spans="2:11" ht="25.5">
      <c r="B66" s="791"/>
      <c r="C66" s="790"/>
      <c r="D66" s="607" t="s">
        <v>2554</v>
      </c>
      <c r="E66" s="608">
        <v>4</v>
      </c>
      <c r="F66" s="609" t="s">
        <v>357</v>
      </c>
      <c r="G66" s="649"/>
      <c r="H66" s="610" t="str">
        <f>IF(G66&gt;0,E66*G66,"")</f>
        <v/>
      </c>
      <c r="I66" s="653" t="str">
        <f>IF(G66&gt;0,G66*0.25,"")</f>
        <v/>
      </c>
      <c r="J66" s="610" t="str">
        <f>IF(G66&gt;0,E66*I66,"")</f>
        <v/>
      </c>
      <c r="K66" s="611" t="str">
        <f>IF(G66&gt;0,H66+J66,"")</f>
        <v/>
      </c>
    </row>
    <row r="67" spans="2:11" ht="38.25">
      <c r="B67" s="787"/>
      <c r="C67" s="789" t="s">
        <v>2555</v>
      </c>
      <c r="D67" s="597" t="s">
        <v>2556</v>
      </c>
      <c r="E67" s="598"/>
      <c r="F67" s="599"/>
      <c r="G67" s="647"/>
      <c r="H67" s="600"/>
      <c r="I67" s="651"/>
      <c r="J67" s="600"/>
      <c r="K67" s="601"/>
    </row>
    <row r="68" spans="2:11" ht="25.5">
      <c r="B68" s="791"/>
      <c r="C68" s="790"/>
      <c r="D68" s="607" t="s">
        <v>2554</v>
      </c>
      <c r="E68" s="608">
        <v>1</v>
      </c>
      <c r="F68" s="609" t="s">
        <v>357</v>
      </c>
      <c r="G68" s="649"/>
      <c r="H68" s="610" t="str">
        <f>IF(G68&gt;0,E68*G68,"")</f>
        <v/>
      </c>
      <c r="I68" s="653" t="str">
        <f>IF(G68&gt;0,G68*0.25,"")</f>
        <v/>
      </c>
      <c r="J68" s="610" t="str">
        <f>IF(G68&gt;0,E68*I68,"")</f>
        <v/>
      </c>
      <c r="K68" s="611" t="str">
        <f>IF(G68&gt;0,H68+J68,"")</f>
        <v/>
      </c>
    </row>
    <row r="69" spans="2:11" ht="78.75" customHeight="1">
      <c r="B69" s="612"/>
      <c r="C69" s="789" t="s">
        <v>2557</v>
      </c>
      <c r="D69" s="597" t="s">
        <v>2558</v>
      </c>
      <c r="E69" s="598"/>
      <c r="F69" s="599"/>
      <c r="G69" s="647"/>
      <c r="H69" s="600"/>
      <c r="I69" s="651"/>
      <c r="J69" s="600"/>
      <c r="K69" s="601"/>
    </row>
    <row r="70" spans="2:11" ht="12">
      <c r="B70" s="613"/>
      <c r="C70" s="792"/>
      <c r="D70" s="607"/>
      <c r="E70" s="608">
        <v>2</v>
      </c>
      <c r="F70" s="609" t="s">
        <v>357</v>
      </c>
      <c r="G70" s="649"/>
      <c r="H70" s="610" t="str">
        <f aca="true" t="shared" si="8" ref="H70:H78">IF(G70&gt;0,E70*G70,"")</f>
        <v/>
      </c>
      <c r="I70" s="653" t="str">
        <f>IF(G70&gt;0,G70*0.25,"")</f>
        <v/>
      </c>
      <c r="J70" s="610" t="str">
        <f>IF(G70&gt;0,E70*I70,"")</f>
        <v/>
      </c>
      <c r="K70" s="611" t="str">
        <f>IF(G70&gt;0,H70+J70,"")</f>
        <v/>
      </c>
    </row>
    <row r="71" spans="2:11" ht="38.25">
      <c r="B71" s="614"/>
      <c r="C71" s="566" t="s">
        <v>2559</v>
      </c>
      <c r="D71" s="615" t="s">
        <v>2560</v>
      </c>
      <c r="E71" s="568">
        <v>65</v>
      </c>
      <c r="F71" s="569" t="s">
        <v>2522</v>
      </c>
      <c r="G71" s="645"/>
      <c r="H71" s="571" t="str">
        <f t="shared" si="8"/>
        <v/>
      </c>
      <c r="I71" s="654" t="str">
        <f>IF(G71&gt;0,G71*0.25,"")</f>
        <v/>
      </c>
      <c r="J71" s="571" t="str">
        <f>IF(G71&gt;0,E71*I71,"")</f>
        <v/>
      </c>
      <c r="K71" s="571" t="str">
        <f>IF(G71&gt;0,H71+J71,"")</f>
        <v/>
      </c>
    </row>
    <row r="72" spans="2:11" ht="12">
      <c r="B72" s="614"/>
      <c r="C72" s="566" t="s">
        <v>2561</v>
      </c>
      <c r="D72" s="615" t="s">
        <v>2562</v>
      </c>
      <c r="E72" s="568">
        <f>SUM(E66:E70)-1</f>
        <v>6</v>
      </c>
      <c r="F72" s="569" t="s">
        <v>357</v>
      </c>
      <c r="G72" s="645"/>
      <c r="H72" s="571" t="str">
        <f t="shared" si="8"/>
        <v/>
      </c>
      <c r="I72" s="654" t="str">
        <f>IF(G72&gt;0,G72*0.25,"")</f>
        <v/>
      </c>
      <c r="J72" s="571" t="str">
        <f>IF(G72&gt;0,E72*I72,"")</f>
        <v/>
      </c>
      <c r="K72" s="571" t="str">
        <f>IF(G72&gt;0,H72+J72,"")</f>
        <v/>
      </c>
    </row>
    <row r="73" spans="2:11" ht="12">
      <c r="B73" s="614"/>
      <c r="C73" s="566" t="s">
        <v>2563</v>
      </c>
      <c r="D73" s="615" t="s">
        <v>2564</v>
      </c>
      <c r="E73" s="568">
        <v>1</v>
      </c>
      <c r="F73" s="569" t="s">
        <v>357</v>
      </c>
      <c r="G73" s="645"/>
      <c r="H73" s="571" t="str">
        <f t="shared" si="8"/>
        <v/>
      </c>
      <c r="I73" s="654" t="str">
        <f>IF(G73&gt;0,G73*0.25,"")</f>
        <v/>
      </c>
      <c r="J73" s="571" t="str">
        <f>IF(G73&gt;0,E73*I73,"")</f>
        <v/>
      </c>
      <c r="K73" s="571" t="str">
        <f>IF(G73&gt;0,H73+J73,"")</f>
        <v/>
      </c>
    </row>
    <row r="74" spans="2:11" ht="25.5">
      <c r="B74" s="616"/>
      <c r="C74" s="566" t="s">
        <v>2565</v>
      </c>
      <c r="D74" s="617" t="s">
        <v>2566</v>
      </c>
      <c r="E74" s="618">
        <v>1</v>
      </c>
      <c r="F74" s="619" t="s">
        <v>357</v>
      </c>
      <c r="G74" s="620"/>
      <c r="H74" s="621" t="str">
        <f t="shared" si="8"/>
        <v/>
      </c>
      <c r="I74" s="650"/>
      <c r="J74" s="621">
        <f>IF(E74&gt;0,E74*I74,"")</f>
        <v>0</v>
      </c>
      <c r="K74" s="622">
        <f>IF(E74&gt;0,J74,"")</f>
        <v>0</v>
      </c>
    </row>
    <row r="75" spans="2:11" s="572" customFormat="1" ht="13.15" customHeight="1">
      <c r="B75" s="565"/>
      <c r="C75" s="566" t="s">
        <v>2567</v>
      </c>
      <c r="D75" s="567" t="s">
        <v>2568</v>
      </c>
      <c r="E75" s="568">
        <v>10</v>
      </c>
      <c r="F75" s="569" t="s">
        <v>151</v>
      </c>
      <c r="G75" s="645"/>
      <c r="H75" s="571" t="str">
        <f t="shared" si="8"/>
        <v/>
      </c>
      <c r="I75" s="654" t="str">
        <f>IF(G75&gt;0,G75*0.35,"")</f>
        <v/>
      </c>
      <c r="J75" s="571" t="str">
        <f>IF(G75&gt;0,E75*I75,"")</f>
        <v/>
      </c>
      <c r="K75" s="571" t="str">
        <f>IF(G75&gt;0,H75+J75,"")</f>
        <v/>
      </c>
    </row>
    <row r="76" spans="2:11" s="572" customFormat="1" ht="13.15" customHeight="1">
      <c r="B76" s="565"/>
      <c r="C76" s="566" t="s">
        <v>2569</v>
      </c>
      <c r="D76" s="567" t="s">
        <v>2570</v>
      </c>
      <c r="E76" s="568">
        <v>2</v>
      </c>
      <c r="F76" s="569" t="s">
        <v>2091</v>
      </c>
      <c r="G76" s="645"/>
      <c r="H76" s="571" t="str">
        <f t="shared" si="8"/>
        <v/>
      </c>
      <c r="I76" s="654" t="str">
        <f>IF(G76&gt;0,G76*0.35,"")</f>
        <v/>
      </c>
      <c r="J76" s="571" t="str">
        <f>IF(G76&gt;0,E76*I76,"")</f>
        <v/>
      </c>
      <c r="K76" s="571" t="str">
        <f>IF(G76&gt;0,H76+J76,"")</f>
        <v/>
      </c>
    </row>
    <row r="77" spans="2:11" s="572" customFormat="1" ht="13.15" customHeight="1">
      <c r="B77" s="565"/>
      <c r="C77" s="566" t="s">
        <v>2571</v>
      </c>
      <c r="D77" s="567" t="s">
        <v>2572</v>
      </c>
      <c r="E77" s="568">
        <v>8</v>
      </c>
      <c r="F77" s="569" t="s">
        <v>151</v>
      </c>
      <c r="G77" s="645"/>
      <c r="H77" s="571" t="str">
        <f t="shared" si="8"/>
        <v/>
      </c>
      <c r="I77" s="654" t="str">
        <f>IF(G77&gt;0,G77*0.35,"")</f>
        <v/>
      </c>
      <c r="J77" s="571" t="str">
        <f>IF(G77&gt;0,E77*I77,"")</f>
        <v/>
      </c>
      <c r="K77" s="571" t="str">
        <f>IF(G77&gt;0,H77+J77,"")</f>
        <v/>
      </c>
    </row>
    <row r="78" spans="2:11" s="572" customFormat="1" ht="13.15" customHeight="1">
      <c r="B78" s="565"/>
      <c r="C78" s="566" t="s">
        <v>2573</v>
      </c>
      <c r="D78" s="567" t="s">
        <v>2574</v>
      </c>
      <c r="E78" s="568">
        <v>6</v>
      </c>
      <c r="F78" s="569" t="s">
        <v>151</v>
      </c>
      <c r="G78" s="645"/>
      <c r="H78" s="571" t="str">
        <f t="shared" si="8"/>
        <v/>
      </c>
      <c r="I78" s="654" t="str">
        <f>IF(G78&gt;0,G78*0.35,"")</f>
        <v/>
      </c>
      <c r="J78" s="571" t="str">
        <f>IF(G78&gt;0,E78*I78,"")</f>
        <v/>
      </c>
      <c r="K78" s="571" t="str">
        <f>IF(G78&gt;0,H78+J78,"")</f>
        <v/>
      </c>
    </row>
    <row r="79" spans="2:11" ht="5.1" customHeight="1">
      <c r="B79" s="580"/>
      <c r="C79" s="554"/>
      <c r="D79" s="554"/>
      <c r="E79" s="533"/>
      <c r="F79" s="581"/>
      <c r="G79" s="582"/>
      <c r="H79" s="583"/>
      <c r="I79" s="554"/>
      <c r="J79" s="583"/>
      <c r="K79" s="584"/>
    </row>
    <row r="80" spans="2:11" ht="13.15" customHeight="1">
      <c r="B80" s="580"/>
      <c r="C80" s="585" t="s">
        <v>2529</v>
      </c>
      <c r="D80" s="533" t="s">
        <v>2530</v>
      </c>
      <c r="E80" s="785"/>
      <c r="F80" s="786"/>
      <c r="G80" s="586" t="s">
        <v>2531</v>
      </c>
      <c r="H80" s="587" t="str">
        <f>IF(SUM(H62:H79)&gt;0,SUM(H62:H79),"")</f>
        <v/>
      </c>
      <c r="I80" s="588" t="s">
        <v>2532</v>
      </c>
      <c r="J80" s="587" t="str">
        <f>IF(SUM(J62:J79)&gt;0,SUM(J62:J79),"")</f>
        <v/>
      </c>
      <c r="K80" s="589" t="str">
        <f>IF(SUM(K62:K79)&gt;0,SUM(K62:K79),"")</f>
        <v/>
      </c>
    </row>
    <row r="81" spans="2:11" ht="5.1" customHeight="1">
      <c r="B81" s="590"/>
      <c r="C81" s="591"/>
      <c r="D81" s="591"/>
      <c r="E81" s="592"/>
      <c r="F81" s="593"/>
      <c r="G81" s="594"/>
      <c r="H81" s="541"/>
      <c r="I81" s="541"/>
      <c r="J81" s="541"/>
      <c r="K81" s="595"/>
    </row>
    <row r="82" spans="2:11" ht="13.15" customHeight="1">
      <c r="B82" s="530"/>
      <c r="C82" s="530"/>
      <c r="D82" s="530"/>
      <c r="E82" s="550"/>
      <c r="F82" s="596"/>
      <c r="G82" s="530"/>
      <c r="H82" s="530"/>
      <c r="I82" s="530"/>
      <c r="J82" s="530"/>
      <c r="K82" s="530"/>
    </row>
    <row r="83" ht="13.15" customHeight="1"/>
    <row r="84" spans="2:4" s="626" customFormat="1" ht="13.15" customHeight="1">
      <c r="B84" s="623"/>
      <c r="C84" s="624" t="s">
        <v>2486</v>
      </c>
      <c r="D84" s="625" t="s">
        <v>2575</v>
      </c>
    </row>
    <row r="85" ht="13.15" customHeight="1"/>
    <row r="86" spans="2:11" ht="13.15" customHeight="1">
      <c r="B86" s="544"/>
      <c r="C86" s="533" t="s">
        <v>2486</v>
      </c>
      <c r="D86" s="554" t="s">
        <v>2576</v>
      </c>
      <c r="E86" s="773" t="s">
        <v>2488</v>
      </c>
      <c r="F86" s="774"/>
      <c r="G86" s="777" t="s">
        <v>2489</v>
      </c>
      <c r="H86" s="778"/>
      <c r="I86" s="778"/>
      <c r="J86" s="778"/>
      <c r="K86" s="779"/>
    </row>
    <row r="87" spans="2:11" ht="13.15" customHeight="1">
      <c r="B87" s="780" t="s">
        <v>2490</v>
      </c>
      <c r="C87" s="773" t="s">
        <v>2491</v>
      </c>
      <c r="D87" s="783" t="s">
        <v>2492</v>
      </c>
      <c r="E87" s="775"/>
      <c r="F87" s="776"/>
      <c r="G87" s="777" t="s">
        <v>2493</v>
      </c>
      <c r="H87" s="779"/>
      <c r="I87" s="777" t="s">
        <v>2494</v>
      </c>
      <c r="J87" s="779"/>
      <c r="K87" s="560" t="s">
        <v>2495</v>
      </c>
    </row>
    <row r="88" spans="2:11" ht="13.15" customHeight="1">
      <c r="B88" s="781"/>
      <c r="C88" s="782"/>
      <c r="D88" s="784"/>
      <c r="E88" s="775"/>
      <c r="F88" s="776"/>
      <c r="G88" s="561" t="s">
        <v>2496</v>
      </c>
      <c r="H88" s="562" t="s">
        <v>2146</v>
      </c>
      <c r="I88" s="563" t="s">
        <v>2496</v>
      </c>
      <c r="J88" s="562" t="s">
        <v>2146</v>
      </c>
      <c r="K88" s="564"/>
    </row>
    <row r="89" spans="2:11" ht="38.25">
      <c r="B89" s="614"/>
      <c r="C89" s="566" t="s">
        <v>2577</v>
      </c>
      <c r="D89" s="615" t="s">
        <v>2578</v>
      </c>
      <c r="E89" s="568">
        <v>1</v>
      </c>
      <c r="F89" s="569" t="s">
        <v>357</v>
      </c>
      <c r="G89" s="645"/>
      <c r="H89" s="571" t="str">
        <f>IF(G89&gt;0,E89*G89,"")</f>
        <v/>
      </c>
      <c r="I89" s="570" t="str">
        <f>IF(G89&gt;0,G89*0.25,"")</f>
        <v/>
      </c>
      <c r="J89" s="571" t="str">
        <f>IF(G89&gt;0,E89*I89,"")</f>
        <v/>
      </c>
      <c r="K89" s="571" t="str">
        <f>IF(G89&gt;0,H89+J89,"")</f>
        <v/>
      </c>
    </row>
    <row r="90" spans="2:11" ht="38.25">
      <c r="B90" s="614"/>
      <c r="C90" s="566" t="s">
        <v>2579</v>
      </c>
      <c r="D90" s="615" t="s">
        <v>2580</v>
      </c>
      <c r="E90" s="568">
        <v>1</v>
      </c>
      <c r="F90" s="569" t="s">
        <v>357</v>
      </c>
      <c r="G90" s="645"/>
      <c r="H90" s="571" t="str">
        <f>IF(G90&gt;0,E90*G90,"")</f>
        <v/>
      </c>
      <c r="I90" s="570" t="str">
        <f>IF(G90&gt;0,G90*0.25,"")</f>
        <v/>
      </c>
      <c r="J90" s="571" t="str">
        <f>IF(G90&gt;0,E90*I90,"")</f>
        <v/>
      </c>
      <c r="K90" s="571" t="str">
        <f>IF(G90&gt;0,H90+J90,"")</f>
        <v/>
      </c>
    </row>
    <row r="91" spans="2:11" ht="38.25">
      <c r="B91" s="614"/>
      <c r="C91" s="566" t="s">
        <v>2581</v>
      </c>
      <c r="D91" s="615" t="s">
        <v>2560</v>
      </c>
      <c r="E91" s="568">
        <v>15</v>
      </c>
      <c r="F91" s="569" t="s">
        <v>2522</v>
      </c>
      <c r="G91" s="645"/>
      <c r="H91" s="571" t="str">
        <f>IF(G91&gt;0,E91*G91,"")</f>
        <v/>
      </c>
      <c r="I91" s="570" t="str">
        <f>IF(G91&gt;0,G91*0.25,"")</f>
        <v/>
      </c>
      <c r="J91" s="571" t="str">
        <f>IF(G91&gt;0,E91*I91,"")</f>
        <v/>
      </c>
      <c r="K91" s="571" t="str">
        <f>IF(G91&gt;0,H91+J91,"")</f>
        <v/>
      </c>
    </row>
    <row r="92" spans="2:11" ht="12">
      <c r="B92" s="614"/>
      <c r="C92" s="566" t="s">
        <v>2582</v>
      </c>
      <c r="D92" s="615" t="s">
        <v>2564</v>
      </c>
      <c r="E92" s="568">
        <v>1</v>
      </c>
      <c r="F92" s="569" t="s">
        <v>357</v>
      </c>
      <c r="G92" s="645"/>
      <c r="H92" s="571" t="str">
        <f>IF(G92&gt;0,E92*G92,"")</f>
        <v/>
      </c>
      <c r="I92" s="570" t="str">
        <f>IF(G92&gt;0,G92*0.25,"")</f>
        <v/>
      </c>
      <c r="J92" s="571" t="str">
        <f>IF(G92&gt;0,E92*I92,"")</f>
        <v/>
      </c>
      <c r="K92" s="571" t="str">
        <f>IF(G92&gt;0,H92+J92,"")</f>
        <v/>
      </c>
    </row>
    <row r="93" spans="2:11" ht="5.1" customHeight="1">
      <c r="B93" s="580"/>
      <c r="C93" s="554"/>
      <c r="D93" s="554"/>
      <c r="E93" s="533"/>
      <c r="F93" s="581"/>
      <c r="G93" s="582"/>
      <c r="H93" s="583"/>
      <c r="I93" s="554"/>
      <c r="J93" s="583"/>
      <c r="K93" s="584"/>
    </row>
    <row r="94" spans="2:11" ht="13.15" customHeight="1">
      <c r="B94" s="580"/>
      <c r="C94" s="585" t="s">
        <v>2529</v>
      </c>
      <c r="D94" s="533" t="s">
        <v>2530</v>
      </c>
      <c r="E94" s="785"/>
      <c r="F94" s="786"/>
      <c r="G94" s="586" t="s">
        <v>2531</v>
      </c>
      <c r="H94" s="587" t="str">
        <f>IF(SUM(H88:H93)&gt;0,SUM(H88:H93),"")</f>
        <v/>
      </c>
      <c r="I94" s="588" t="s">
        <v>2532</v>
      </c>
      <c r="J94" s="587" t="str">
        <f>IF(SUM(J88:J93)&gt;0,SUM(J88:J93),"")</f>
        <v/>
      </c>
      <c r="K94" s="589" t="str">
        <f>IF(SUM(K88:K93)&gt;0,SUM(K88:K93),"")</f>
        <v/>
      </c>
    </row>
    <row r="95" spans="2:11" ht="5.1" customHeight="1">
      <c r="B95" s="590"/>
      <c r="C95" s="591"/>
      <c r="D95" s="591"/>
      <c r="E95" s="592"/>
      <c r="F95" s="593"/>
      <c r="G95" s="594"/>
      <c r="H95" s="541"/>
      <c r="I95" s="541"/>
      <c r="J95" s="541"/>
      <c r="K95" s="595"/>
    </row>
    <row r="96" spans="2:11" ht="13.15" customHeight="1">
      <c r="B96" s="530"/>
      <c r="C96" s="530"/>
      <c r="D96" s="530"/>
      <c r="E96" s="550"/>
      <c r="F96" s="596"/>
      <c r="G96" s="530"/>
      <c r="H96" s="530"/>
      <c r="I96" s="530"/>
      <c r="J96" s="530"/>
      <c r="K96" s="530"/>
    </row>
  </sheetData>
  <sheetProtection algorithmName="SHA-512" hashValue="9fBF0QvD1r6UhW+kgIv2QP1RZtMz6f+5u0rgYiA2wRlKbcnmIA71Xj7ZITH6t8YuOpD9jEPKea0Xsey201zRKA==" saltValue="tQXjEs12YIFZM/vR6glvjg==" spinCount="100000" sheet="1"/>
  <protectedRanges>
    <protectedRange sqref="G22:G37 G46:G54 G63:G72 G73 I74 G75:G78 G89:G92" name="Oblast1"/>
  </protectedRanges>
  <mergeCells count="40">
    <mergeCell ref="E94:F94"/>
    <mergeCell ref="C69:C70"/>
    <mergeCell ref="E80:F80"/>
    <mergeCell ref="E86:F88"/>
    <mergeCell ref="G86:K86"/>
    <mergeCell ref="B87:B88"/>
    <mergeCell ref="C87:C88"/>
    <mergeCell ref="D87:D88"/>
    <mergeCell ref="G87:H87"/>
    <mergeCell ref="I87:J87"/>
    <mergeCell ref="B63:B64"/>
    <mergeCell ref="C63:C64"/>
    <mergeCell ref="B65:B66"/>
    <mergeCell ref="C65:C66"/>
    <mergeCell ref="B67:B68"/>
    <mergeCell ref="C67:C68"/>
    <mergeCell ref="E56:F56"/>
    <mergeCell ref="E60:F62"/>
    <mergeCell ref="G60:K60"/>
    <mergeCell ref="B61:B62"/>
    <mergeCell ref="C61:C62"/>
    <mergeCell ref="D61:D62"/>
    <mergeCell ref="G61:H61"/>
    <mergeCell ref="I61:J61"/>
    <mergeCell ref="E39:F39"/>
    <mergeCell ref="E43:F45"/>
    <mergeCell ref="G43:K43"/>
    <mergeCell ref="B44:B45"/>
    <mergeCell ref="C44:C45"/>
    <mergeCell ref="D44:D45"/>
    <mergeCell ref="G44:H44"/>
    <mergeCell ref="I44:J44"/>
    <mergeCell ref="C7:D7"/>
    <mergeCell ref="E19:F21"/>
    <mergeCell ref="G19:K19"/>
    <mergeCell ref="B20:B21"/>
    <mergeCell ref="C20:C21"/>
    <mergeCell ref="D20:D21"/>
    <mergeCell ref="G20:H20"/>
    <mergeCell ref="I20:J20"/>
  </mergeCells>
  <printOptions/>
  <pageMargins left="0.1968503937007874" right="0" top="0.3937007874015748" bottom="0.5905511811023623" header="0.1968503937007874" footer="0.3937007874015748"/>
  <pageSetup fitToHeight="4" fitToWidth="1" horizontalDpi="300" verticalDpi="300" orientation="landscape" pageOrder="overThenDown"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773"/>
  <sheetViews>
    <sheetView showGridLines="0" workbookViewId="0" topLeftCell="A158">
      <selection activeCell="I177" sqref="I17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682"/>
      <c r="M2" s="682"/>
      <c r="N2" s="682"/>
      <c r="O2" s="682"/>
      <c r="P2" s="682"/>
      <c r="Q2" s="682"/>
      <c r="R2" s="682"/>
      <c r="S2" s="682"/>
      <c r="T2" s="682"/>
      <c r="U2" s="682"/>
      <c r="V2" s="682"/>
      <c r="AT2" s="16" t="s">
        <v>85</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696" t="str">
        <f>'Rekapitulace stavby'!K6</f>
        <v>Vstupní budova Muzea lidových staveb v Kouřimi</v>
      </c>
      <c r="F7" s="697"/>
      <c r="G7" s="697"/>
      <c r="H7" s="697"/>
      <c r="L7" s="19"/>
    </row>
    <row r="8" spans="2:12" s="1" customFormat="1" ht="12" customHeight="1">
      <c r="B8" s="31"/>
      <c r="D8" s="26" t="s">
        <v>97</v>
      </c>
      <c r="L8" s="31"/>
    </row>
    <row r="9" spans="2:12" s="1" customFormat="1" ht="16.5" customHeight="1">
      <c r="B9" s="31"/>
      <c r="E9" s="676" t="s">
        <v>98</v>
      </c>
      <c r="F9" s="695"/>
      <c r="G9" s="695"/>
      <c r="H9" s="695"/>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8. 8. 2023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698" t="str">
        <f>'Rekapitulace stavby'!E14</f>
        <v>Vyplň údaj</v>
      </c>
      <c r="F18" s="690"/>
      <c r="G18" s="690"/>
      <c r="H18" s="69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
        <v>1</v>
      </c>
      <c r="L23" s="31"/>
    </row>
    <row r="24" spans="2:12" s="1" customFormat="1" ht="18" customHeight="1">
      <c r="B24" s="31"/>
      <c r="E24" s="24" t="s">
        <v>99</v>
      </c>
      <c r="I24" s="26" t="s">
        <v>27</v>
      </c>
      <c r="J24" s="24" t="s">
        <v>1</v>
      </c>
      <c r="L24" s="31"/>
    </row>
    <row r="25" spans="2:12" s="1" customFormat="1" ht="6.95" customHeight="1">
      <c r="B25" s="31"/>
      <c r="L25" s="31"/>
    </row>
    <row r="26" spans="2:12" s="1" customFormat="1" ht="12" customHeight="1">
      <c r="B26" s="31"/>
      <c r="D26" s="26" t="s">
        <v>35</v>
      </c>
      <c r="L26" s="31"/>
    </row>
    <row r="27" spans="2:12" s="7" customFormat="1" ht="16.5" customHeight="1">
      <c r="B27" s="86"/>
      <c r="E27" s="694" t="s">
        <v>1</v>
      </c>
      <c r="F27" s="694"/>
      <c r="G27" s="694"/>
      <c r="H27" s="69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ROUND(J142,2)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ROUND((SUM(BE142:BE772)),2)</f>
        <v>0</v>
      </c>
      <c r="I33" s="91">
        <v>0.21</v>
      </c>
      <c r="J33" s="90">
        <f>ROUND(((SUM(BE142:BE772))*I33),2)</f>
        <v>0</v>
      </c>
      <c r="L33" s="31"/>
    </row>
    <row r="34" spans="2:12" s="1" customFormat="1" ht="14.45" customHeight="1">
      <c r="B34" s="31"/>
      <c r="E34" s="26" t="s">
        <v>43</v>
      </c>
      <c r="F34" s="90">
        <f>ROUND((SUM(BF142:BF772)),2)</f>
        <v>0</v>
      </c>
      <c r="I34" s="91">
        <v>0.15</v>
      </c>
      <c r="J34" s="90">
        <f>ROUND(((SUM(BF142:BF772))*I34),2)</f>
        <v>0</v>
      </c>
      <c r="L34" s="31"/>
    </row>
    <row r="35" spans="2:12" s="1" customFormat="1" ht="14.45" customHeight="1" hidden="1">
      <c r="B35" s="31"/>
      <c r="E35" s="26" t="s">
        <v>44</v>
      </c>
      <c r="F35" s="90">
        <f>ROUND((SUM(BG142:BG772)),2)</f>
        <v>0</v>
      </c>
      <c r="I35" s="91">
        <v>0.21</v>
      </c>
      <c r="J35" s="90">
        <f>0</f>
        <v>0</v>
      </c>
      <c r="L35" s="31"/>
    </row>
    <row r="36" spans="2:12" s="1" customFormat="1" ht="14.45" customHeight="1" hidden="1">
      <c r="B36" s="31"/>
      <c r="E36" s="26" t="s">
        <v>45</v>
      </c>
      <c r="F36" s="90">
        <f>ROUND((SUM(BH142:BH772)),2)</f>
        <v>0</v>
      </c>
      <c r="I36" s="91">
        <v>0.15</v>
      </c>
      <c r="J36" s="90">
        <f>0</f>
        <v>0</v>
      </c>
      <c r="L36" s="31"/>
    </row>
    <row r="37" spans="2:12" s="1" customFormat="1" ht="14.45" customHeight="1" hidden="1">
      <c r="B37" s="31"/>
      <c r="E37" s="26" t="s">
        <v>46</v>
      </c>
      <c r="F37" s="90">
        <f>ROUND((SUM(BI142:BI772)),2)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696" t="str">
        <f>E7</f>
        <v>Vstupní budova Muzea lidových staveb v Kouřimi</v>
      </c>
      <c r="F85" s="697"/>
      <c r="G85" s="697"/>
      <c r="H85" s="697"/>
      <c r="L85" s="31"/>
    </row>
    <row r="86" spans="2:12" s="1" customFormat="1" ht="12" customHeight="1">
      <c r="B86" s="31"/>
      <c r="C86" s="26" t="s">
        <v>97</v>
      </c>
      <c r="L86" s="31"/>
    </row>
    <row r="87" spans="2:12" s="1" customFormat="1" ht="16.5" customHeight="1">
      <c r="B87" s="31"/>
      <c r="E87" s="676" t="str">
        <f>E9</f>
        <v>01 - Vstupní budova Muzea lidových staveb v Kouřimi</v>
      </c>
      <c r="F87" s="695"/>
      <c r="G87" s="695"/>
      <c r="H87" s="695"/>
      <c r="L87" s="31"/>
    </row>
    <row r="88" spans="2:12" s="1" customFormat="1" ht="6.95" customHeight="1">
      <c r="B88" s="31"/>
      <c r="L88" s="31"/>
    </row>
    <row r="89" spans="2:12" s="1" customFormat="1" ht="12" customHeight="1">
      <c r="B89" s="31"/>
      <c r="C89" s="26" t="s">
        <v>20</v>
      </c>
      <c r="F89" s="24" t="str">
        <f>F12</f>
        <v>Kouřim</v>
      </c>
      <c r="I89" s="26" t="s">
        <v>22</v>
      </c>
      <c r="J89" s="50" t="str">
        <f>IF(J12="","",J12)</f>
        <v>8. 8. 2023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Ing.P.Čoudek</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J142</f>
        <v>0</v>
      </c>
      <c r="L96" s="31"/>
      <c r="AU96" s="16" t="s">
        <v>104</v>
      </c>
    </row>
    <row r="97" spans="2:12" s="8" customFormat="1" ht="24.95" customHeight="1">
      <c r="B97" s="103"/>
      <c r="D97" s="104" t="s">
        <v>105</v>
      </c>
      <c r="E97" s="105"/>
      <c r="F97" s="105"/>
      <c r="G97" s="105"/>
      <c r="H97" s="105"/>
      <c r="I97" s="105"/>
      <c r="J97" s="106">
        <f>J143</f>
        <v>0</v>
      </c>
      <c r="L97" s="103"/>
    </row>
    <row r="98" spans="2:12" s="9" customFormat="1" ht="19.9" customHeight="1">
      <c r="B98" s="107"/>
      <c r="D98" s="108" t="s">
        <v>106</v>
      </c>
      <c r="E98" s="109"/>
      <c r="F98" s="109"/>
      <c r="G98" s="109"/>
      <c r="H98" s="109"/>
      <c r="I98" s="109"/>
      <c r="J98" s="110">
        <f>J144</f>
        <v>0</v>
      </c>
      <c r="L98" s="107"/>
    </row>
    <row r="99" spans="2:12" s="9" customFormat="1" ht="19.9" customHeight="1">
      <c r="B99" s="107"/>
      <c r="D99" s="108" t="s">
        <v>107</v>
      </c>
      <c r="E99" s="109"/>
      <c r="F99" s="109"/>
      <c r="G99" s="109"/>
      <c r="H99" s="109"/>
      <c r="I99" s="109"/>
      <c r="J99" s="110">
        <f>J182</f>
        <v>0</v>
      </c>
      <c r="L99" s="107"/>
    </row>
    <row r="100" spans="2:12" s="9" customFormat="1" ht="19.9" customHeight="1">
      <c r="B100" s="107"/>
      <c r="D100" s="108" t="s">
        <v>108</v>
      </c>
      <c r="E100" s="109"/>
      <c r="F100" s="109"/>
      <c r="G100" s="109"/>
      <c r="H100" s="109"/>
      <c r="I100" s="109"/>
      <c r="J100" s="110">
        <f>J217</f>
        <v>0</v>
      </c>
      <c r="L100" s="107"/>
    </row>
    <row r="101" spans="2:12" s="9" customFormat="1" ht="19.9" customHeight="1">
      <c r="B101" s="107"/>
      <c r="D101" s="108" t="s">
        <v>109</v>
      </c>
      <c r="E101" s="109"/>
      <c r="F101" s="109"/>
      <c r="G101" s="109"/>
      <c r="H101" s="109"/>
      <c r="I101" s="109"/>
      <c r="J101" s="110">
        <f>J297</f>
        <v>0</v>
      </c>
      <c r="L101" s="107"/>
    </row>
    <row r="102" spans="2:12" s="9" customFormat="1" ht="19.9" customHeight="1">
      <c r="B102" s="107"/>
      <c r="D102" s="108" t="s">
        <v>110</v>
      </c>
      <c r="E102" s="109"/>
      <c r="F102" s="109"/>
      <c r="G102" s="109"/>
      <c r="H102" s="109"/>
      <c r="I102" s="109"/>
      <c r="J102" s="110">
        <f>J332</f>
        <v>0</v>
      </c>
      <c r="L102" s="107"/>
    </row>
    <row r="103" spans="2:12" s="9" customFormat="1" ht="19.9" customHeight="1">
      <c r="B103" s="107"/>
      <c r="D103" s="108" t="s">
        <v>111</v>
      </c>
      <c r="E103" s="109"/>
      <c r="F103" s="109"/>
      <c r="G103" s="109"/>
      <c r="H103" s="109"/>
      <c r="I103" s="109"/>
      <c r="J103" s="110">
        <f>J336</f>
        <v>0</v>
      </c>
      <c r="L103" s="107"/>
    </row>
    <row r="104" spans="2:12" s="9" customFormat="1" ht="19.9" customHeight="1">
      <c r="B104" s="107"/>
      <c r="D104" s="108" t="s">
        <v>112</v>
      </c>
      <c r="E104" s="109"/>
      <c r="F104" s="109"/>
      <c r="G104" s="109"/>
      <c r="H104" s="109"/>
      <c r="I104" s="109"/>
      <c r="J104" s="110">
        <f>J379</f>
        <v>0</v>
      </c>
      <c r="L104" s="107"/>
    </row>
    <row r="105" spans="2:12" s="9" customFormat="1" ht="14.85" customHeight="1">
      <c r="B105" s="107"/>
      <c r="D105" s="108" t="s">
        <v>113</v>
      </c>
      <c r="E105" s="109"/>
      <c r="F105" s="109"/>
      <c r="G105" s="109"/>
      <c r="H105" s="109"/>
      <c r="I105" s="109"/>
      <c r="J105" s="110">
        <f>J395</f>
        <v>0</v>
      </c>
      <c r="L105" s="107"/>
    </row>
    <row r="106" spans="2:12" s="8" customFormat="1" ht="24.95" customHeight="1">
      <c r="B106" s="103"/>
      <c r="D106" s="104" t="s">
        <v>114</v>
      </c>
      <c r="E106" s="105"/>
      <c r="F106" s="105"/>
      <c r="G106" s="105"/>
      <c r="H106" s="105"/>
      <c r="I106" s="105"/>
      <c r="J106" s="106">
        <f>J397</f>
        <v>0</v>
      </c>
      <c r="L106" s="103"/>
    </row>
    <row r="107" spans="2:12" s="9" customFormat="1" ht="19.9" customHeight="1">
      <c r="B107" s="107"/>
      <c r="D107" s="108" t="s">
        <v>115</v>
      </c>
      <c r="E107" s="109"/>
      <c r="F107" s="109"/>
      <c r="G107" s="109"/>
      <c r="H107" s="109"/>
      <c r="I107" s="109"/>
      <c r="J107" s="110">
        <f>J398</f>
        <v>0</v>
      </c>
      <c r="L107" s="107"/>
    </row>
    <row r="108" spans="2:12" s="9" customFormat="1" ht="19.9" customHeight="1">
      <c r="B108" s="107"/>
      <c r="D108" s="108" t="s">
        <v>116</v>
      </c>
      <c r="E108" s="109"/>
      <c r="F108" s="109"/>
      <c r="G108" s="109"/>
      <c r="H108" s="109"/>
      <c r="I108" s="109"/>
      <c r="J108" s="110">
        <f>J443</f>
        <v>0</v>
      </c>
      <c r="L108" s="107"/>
    </row>
    <row r="109" spans="2:12" s="9" customFormat="1" ht="19.9" customHeight="1">
      <c r="B109" s="107"/>
      <c r="D109" s="108" t="s">
        <v>117</v>
      </c>
      <c r="E109" s="109"/>
      <c r="F109" s="109"/>
      <c r="G109" s="109"/>
      <c r="H109" s="109"/>
      <c r="I109" s="109"/>
      <c r="J109" s="110">
        <f>J449</f>
        <v>0</v>
      </c>
      <c r="L109" s="107"/>
    </row>
    <row r="110" spans="2:12" s="9" customFormat="1" ht="19.9" customHeight="1">
      <c r="B110" s="107"/>
      <c r="D110" s="108" t="s">
        <v>118</v>
      </c>
      <c r="E110" s="109"/>
      <c r="F110" s="109"/>
      <c r="G110" s="109"/>
      <c r="H110" s="109"/>
      <c r="I110" s="109"/>
      <c r="J110" s="110">
        <f>J515</f>
        <v>0</v>
      </c>
      <c r="L110" s="107"/>
    </row>
    <row r="111" spans="2:12" s="9" customFormat="1" ht="19.9" customHeight="1">
      <c r="B111" s="107"/>
      <c r="D111" s="108" t="s">
        <v>119</v>
      </c>
      <c r="E111" s="109"/>
      <c r="F111" s="109"/>
      <c r="G111" s="109"/>
      <c r="H111" s="109"/>
      <c r="I111" s="109"/>
      <c r="J111" s="110">
        <f>J524</f>
        <v>0</v>
      </c>
      <c r="L111" s="107"/>
    </row>
    <row r="112" spans="2:12" s="9" customFormat="1" ht="19.9" customHeight="1">
      <c r="B112" s="107"/>
      <c r="D112" s="108" t="s">
        <v>120</v>
      </c>
      <c r="E112" s="109"/>
      <c r="F112" s="109"/>
      <c r="G112" s="109"/>
      <c r="H112" s="109"/>
      <c r="I112" s="109"/>
      <c r="J112" s="110">
        <f>J533</f>
        <v>0</v>
      </c>
      <c r="L112" s="107"/>
    </row>
    <row r="113" spans="2:12" s="9" customFormat="1" ht="19.9" customHeight="1">
      <c r="B113" s="107"/>
      <c r="D113" s="108" t="s">
        <v>121</v>
      </c>
      <c r="E113" s="109"/>
      <c r="F113" s="109"/>
      <c r="G113" s="109"/>
      <c r="H113" s="109"/>
      <c r="I113" s="109"/>
      <c r="J113" s="110">
        <f>J587</f>
        <v>0</v>
      </c>
      <c r="L113" s="107"/>
    </row>
    <row r="114" spans="2:12" s="9" customFormat="1" ht="19.9" customHeight="1">
      <c r="B114" s="107"/>
      <c r="D114" s="108" t="s">
        <v>122</v>
      </c>
      <c r="E114" s="109"/>
      <c r="F114" s="109"/>
      <c r="G114" s="109"/>
      <c r="H114" s="109"/>
      <c r="I114" s="109"/>
      <c r="J114" s="110">
        <f>J640</f>
        <v>0</v>
      </c>
      <c r="L114" s="107"/>
    </row>
    <row r="115" spans="2:12" s="9" customFormat="1" ht="19.9" customHeight="1">
      <c r="B115" s="107"/>
      <c r="D115" s="108" t="s">
        <v>123</v>
      </c>
      <c r="E115" s="109"/>
      <c r="F115" s="109"/>
      <c r="G115" s="109"/>
      <c r="H115" s="109"/>
      <c r="I115" s="109"/>
      <c r="J115" s="110">
        <f>J650</f>
        <v>0</v>
      </c>
      <c r="L115" s="107"/>
    </row>
    <row r="116" spans="2:12" s="9" customFormat="1" ht="19.9" customHeight="1">
      <c r="B116" s="107"/>
      <c r="D116" s="108" t="s">
        <v>124</v>
      </c>
      <c r="E116" s="109"/>
      <c r="F116" s="109"/>
      <c r="G116" s="109"/>
      <c r="H116" s="109"/>
      <c r="I116" s="109"/>
      <c r="J116" s="110">
        <f>J663</f>
        <v>0</v>
      </c>
      <c r="L116" s="107"/>
    </row>
    <row r="117" spans="2:12" s="9" customFormat="1" ht="19.9" customHeight="1">
      <c r="B117" s="107"/>
      <c r="D117" s="108" t="s">
        <v>125</v>
      </c>
      <c r="E117" s="109"/>
      <c r="F117" s="109"/>
      <c r="G117" s="109"/>
      <c r="H117" s="109"/>
      <c r="I117" s="109"/>
      <c r="J117" s="110">
        <f>J699</f>
        <v>0</v>
      </c>
      <c r="L117" s="107"/>
    </row>
    <row r="118" spans="2:12" s="9" customFormat="1" ht="19.9" customHeight="1">
      <c r="B118" s="107"/>
      <c r="D118" s="108" t="s">
        <v>126</v>
      </c>
      <c r="E118" s="109"/>
      <c r="F118" s="109"/>
      <c r="G118" s="109"/>
      <c r="H118" s="109"/>
      <c r="I118" s="109"/>
      <c r="J118" s="110">
        <f>J712</f>
        <v>0</v>
      </c>
      <c r="L118" s="107"/>
    </row>
    <row r="119" spans="2:12" s="9" customFormat="1" ht="19.9" customHeight="1">
      <c r="B119" s="107"/>
      <c r="D119" s="108" t="s">
        <v>127</v>
      </c>
      <c r="E119" s="109"/>
      <c r="F119" s="109"/>
      <c r="G119" s="109"/>
      <c r="H119" s="109"/>
      <c r="I119" s="109"/>
      <c r="J119" s="110">
        <f>J729</f>
        <v>0</v>
      </c>
      <c r="L119" s="107"/>
    </row>
    <row r="120" spans="2:12" s="9" customFormat="1" ht="19.9" customHeight="1">
      <c r="B120" s="107"/>
      <c r="D120" s="108" t="s">
        <v>128</v>
      </c>
      <c r="E120" s="109"/>
      <c r="F120" s="109"/>
      <c r="G120" s="109"/>
      <c r="H120" s="109"/>
      <c r="I120" s="109"/>
      <c r="J120" s="110">
        <f>J735</f>
        <v>0</v>
      </c>
      <c r="L120" s="107"/>
    </row>
    <row r="121" spans="2:12" s="9" customFormat="1" ht="19.9" customHeight="1">
      <c r="B121" s="107"/>
      <c r="D121" s="108" t="s">
        <v>129</v>
      </c>
      <c r="E121" s="109"/>
      <c r="F121" s="109"/>
      <c r="G121" s="109"/>
      <c r="H121" s="109"/>
      <c r="I121" s="109"/>
      <c r="J121" s="110">
        <f>J741</f>
        <v>0</v>
      </c>
      <c r="L121" s="107"/>
    </row>
    <row r="122" spans="2:12" s="9" customFormat="1" ht="19.9" customHeight="1">
      <c r="B122" s="107"/>
      <c r="D122" s="108" t="s">
        <v>130</v>
      </c>
      <c r="E122" s="109"/>
      <c r="F122" s="109"/>
      <c r="G122" s="109"/>
      <c r="H122" s="109"/>
      <c r="I122" s="109"/>
      <c r="J122" s="110">
        <f>J767</f>
        <v>0</v>
      </c>
      <c r="L122" s="107"/>
    </row>
    <row r="123" spans="2:12" s="1" customFormat="1" ht="21.75" customHeight="1">
      <c r="B123" s="31"/>
      <c r="L123" s="31"/>
    </row>
    <row r="124" spans="2:12" s="1" customFormat="1" ht="6.95" customHeight="1">
      <c r="B124" s="42"/>
      <c r="C124" s="43"/>
      <c r="D124" s="43"/>
      <c r="E124" s="43"/>
      <c r="F124" s="43"/>
      <c r="G124" s="43"/>
      <c r="H124" s="43"/>
      <c r="I124" s="43"/>
      <c r="J124" s="43"/>
      <c r="K124" s="43"/>
      <c r="L124" s="31"/>
    </row>
    <row r="128" spans="2:12" s="1" customFormat="1" ht="6.95" customHeight="1">
      <c r="B128" s="44"/>
      <c r="C128" s="45"/>
      <c r="D128" s="45"/>
      <c r="E128" s="45"/>
      <c r="F128" s="45"/>
      <c r="G128" s="45"/>
      <c r="H128" s="45"/>
      <c r="I128" s="45"/>
      <c r="J128" s="45"/>
      <c r="K128" s="45"/>
      <c r="L128" s="31"/>
    </row>
    <row r="129" spans="2:12" s="1" customFormat="1" ht="24.95" customHeight="1">
      <c r="B129" s="31"/>
      <c r="C129" s="20" t="s">
        <v>131</v>
      </c>
      <c r="L129" s="31"/>
    </row>
    <row r="130" spans="2:12" s="1" customFormat="1" ht="6.95" customHeight="1">
      <c r="B130" s="31"/>
      <c r="L130" s="31"/>
    </row>
    <row r="131" spans="2:12" s="1" customFormat="1" ht="12" customHeight="1">
      <c r="B131" s="31"/>
      <c r="C131" s="26" t="s">
        <v>16</v>
      </c>
      <c r="L131" s="31"/>
    </row>
    <row r="132" spans="2:12" s="1" customFormat="1" ht="16.5" customHeight="1">
      <c r="B132" s="31"/>
      <c r="E132" s="696" t="str">
        <f>E7</f>
        <v>Vstupní budova Muzea lidových staveb v Kouřimi</v>
      </c>
      <c r="F132" s="697"/>
      <c r="G132" s="697"/>
      <c r="H132" s="697"/>
      <c r="L132" s="31"/>
    </row>
    <row r="133" spans="2:12" s="1" customFormat="1" ht="12" customHeight="1">
      <c r="B133" s="31"/>
      <c r="C133" s="26" t="s">
        <v>97</v>
      </c>
      <c r="L133" s="31"/>
    </row>
    <row r="134" spans="2:12" s="1" customFormat="1" ht="16.5" customHeight="1">
      <c r="B134" s="31"/>
      <c r="E134" s="676" t="str">
        <f>E9</f>
        <v>01 - Vstupní budova Muzea lidových staveb v Kouřimi</v>
      </c>
      <c r="F134" s="695"/>
      <c r="G134" s="695"/>
      <c r="H134" s="695"/>
      <c r="L134" s="31"/>
    </row>
    <row r="135" spans="2:12" s="1" customFormat="1" ht="6.95" customHeight="1">
      <c r="B135" s="31"/>
      <c r="L135" s="31"/>
    </row>
    <row r="136" spans="2:12" s="1" customFormat="1" ht="12" customHeight="1">
      <c r="B136" s="31"/>
      <c r="C136" s="26" t="s">
        <v>20</v>
      </c>
      <c r="F136" s="24" t="str">
        <f>F12</f>
        <v>Kouřim</v>
      </c>
      <c r="I136" s="26" t="s">
        <v>22</v>
      </c>
      <c r="J136" s="50" t="str">
        <f>IF(J12="","",J12)</f>
        <v>8. 8. 2023</v>
      </c>
      <c r="L136" s="31"/>
    </row>
    <row r="137" spans="2:12" s="1" customFormat="1" ht="6.95" customHeight="1">
      <c r="B137" s="31"/>
      <c r="L137" s="31"/>
    </row>
    <row r="138" spans="2:12" s="1" customFormat="1" ht="15.2" customHeight="1">
      <c r="B138" s="31"/>
      <c r="C138" s="26" t="s">
        <v>24</v>
      </c>
      <c r="F138" s="24" t="str">
        <f>E15</f>
        <v>Regionální muzeum v Kouřimi</v>
      </c>
      <c r="I138" s="26" t="s">
        <v>30</v>
      </c>
      <c r="J138" s="29" t="str">
        <f>E21</f>
        <v>IHARCH s.r.o.</v>
      </c>
      <c r="L138" s="31"/>
    </row>
    <row r="139" spans="2:12" s="1" customFormat="1" ht="15.2" customHeight="1">
      <c r="B139" s="31"/>
      <c r="C139" s="26" t="s">
        <v>28</v>
      </c>
      <c r="F139" s="24" t="str">
        <f>IF(E18="","",E18)</f>
        <v>Vyplň údaj</v>
      </c>
      <c r="I139" s="26" t="s">
        <v>33</v>
      </c>
      <c r="J139" s="29" t="str">
        <f>E24</f>
        <v>Ing.P.Čoudek</v>
      </c>
      <c r="L139" s="31"/>
    </row>
    <row r="140" spans="2:12" s="1" customFormat="1" ht="10.35" customHeight="1">
      <c r="B140" s="31"/>
      <c r="L140" s="31"/>
    </row>
    <row r="141" spans="2:20" s="10" customFormat="1" ht="29.25" customHeight="1">
      <c r="B141" s="111"/>
      <c r="C141" s="112" t="s">
        <v>132</v>
      </c>
      <c r="D141" s="113" t="s">
        <v>62</v>
      </c>
      <c r="E141" s="113" t="s">
        <v>58</v>
      </c>
      <c r="F141" s="113" t="s">
        <v>59</v>
      </c>
      <c r="G141" s="113" t="s">
        <v>133</v>
      </c>
      <c r="H141" s="113" t="s">
        <v>134</v>
      </c>
      <c r="I141" s="113" t="s">
        <v>135</v>
      </c>
      <c r="J141" s="114" t="s">
        <v>102</v>
      </c>
      <c r="K141" s="115" t="s">
        <v>136</v>
      </c>
      <c r="L141" s="111"/>
      <c r="M141" s="56" t="s">
        <v>1</v>
      </c>
      <c r="N141" s="57" t="s">
        <v>41</v>
      </c>
      <c r="O141" s="57" t="s">
        <v>137</v>
      </c>
      <c r="P141" s="57" t="s">
        <v>138</v>
      </c>
      <c r="Q141" s="57" t="s">
        <v>139</v>
      </c>
      <c r="R141" s="57" t="s">
        <v>140</v>
      </c>
      <c r="S141" s="57" t="s">
        <v>141</v>
      </c>
      <c r="T141" s="58" t="s">
        <v>142</v>
      </c>
    </row>
    <row r="142" spans="2:63" s="1" customFormat="1" ht="22.7" customHeight="1">
      <c r="B142" s="31"/>
      <c r="C142" s="61" t="s">
        <v>143</v>
      </c>
      <c r="J142" s="116">
        <f>BK142</f>
        <v>0</v>
      </c>
      <c r="L142" s="31"/>
      <c r="M142" s="59"/>
      <c r="N142" s="51"/>
      <c r="O142" s="51"/>
      <c r="P142" s="117">
        <f>P143+P397</f>
        <v>0</v>
      </c>
      <c r="Q142" s="51"/>
      <c r="R142" s="117">
        <f>R143+R397</f>
        <v>560.43227444</v>
      </c>
      <c r="S142" s="51"/>
      <c r="T142" s="118">
        <f>T143+T397</f>
        <v>0</v>
      </c>
      <c r="AT142" s="16" t="s">
        <v>76</v>
      </c>
      <c r="AU142" s="16" t="s">
        <v>104</v>
      </c>
      <c r="BK142" s="119">
        <f>BK143+BK397</f>
        <v>0</v>
      </c>
    </row>
    <row r="143" spans="2:63" s="11" customFormat="1" ht="25.9" customHeight="1">
      <c r="B143" s="120"/>
      <c r="D143" s="121" t="s">
        <v>76</v>
      </c>
      <c r="E143" s="122" t="s">
        <v>144</v>
      </c>
      <c r="F143" s="122" t="s">
        <v>145</v>
      </c>
      <c r="I143" s="123"/>
      <c r="J143" s="124">
        <f>BK143</f>
        <v>0</v>
      </c>
      <c r="L143" s="120"/>
      <c r="M143" s="125"/>
      <c r="P143" s="126">
        <f>P144+P182+P217+P297+P332+P336+P379</f>
        <v>0</v>
      </c>
      <c r="R143" s="126">
        <f>R144+R182+R217+R297+R332+R336+R379</f>
        <v>529.16909983</v>
      </c>
      <c r="T143" s="127">
        <f>T144+T182+T217+T297+T332+T336+T379</f>
        <v>0</v>
      </c>
      <c r="AR143" s="121" t="s">
        <v>84</v>
      </c>
      <c r="AT143" s="128" t="s">
        <v>76</v>
      </c>
      <c r="AU143" s="128" t="s">
        <v>77</v>
      </c>
      <c r="AY143" s="121" t="s">
        <v>146</v>
      </c>
      <c r="BK143" s="129">
        <f>BK144+BK182+BK217+BK297+BK332+BK336+BK379</f>
        <v>0</v>
      </c>
    </row>
    <row r="144" spans="2:63" s="11" customFormat="1" ht="22.7" customHeight="1">
      <c r="B144" s="120"/>
      <c r="D144" s="121" t="s">
        <v>76</v>
      </c>
      <c r="E144" s="130" t="s">
        <v>84</v>
      </c>
      <c r="F144" s="130" t="s">
        <v>147</v>
      </c>
      <c r="I144" s="123"/>
      <c r="J144" s="131">
        <f>BK144</f>
        <v>0</v>
      </c>
      <c r="L144" s="120"/>
      <c r="M144" s="125"/>
      <c r="P144" s="126">
        <f>SUM(P145:P181)</f>
        <v>0</v>
      </c>
      <c r="R144" s="126">
        <f>SUM(R145:R181)</f>
        <v>0</v>
      </c>
      <c r="T144" s="127">
        <f>SUM(T145:T181)</f>
        <v>0</v>
      </c>
      <c r="AR144" s="121" t="s">
        <v>84</v>
      </c>
      <c r="AT144" s="128" t="s">
        <v>76</v>
      </c>
      <c r="AU144" s="128" t="s">
        <v>84</v>
      </c>
      <c r="AY144" s="121" t="s">
        <v>146</v>
      </c>
      <c r="BK144" s="129">
        <f>SUM(BK145:BK181)</f>
        <v>0</v>
      </c>
    </row>
    <row r="145" spans="2:65" s="1" customFormat="1" ht="24.2" customHeight="1">
      <c r="B145" s="31"/>
      <c r="C145" s="132" t="s">
        <v>84</v>
      </c>
      <c r="D145" s="132" t="s">
        <v>148</v>
      </c>
      <c r="E145" s="133" t="s">
        <v>149</v>
      </c>
      <c r="F145" s="134" t="s">
        <v>150</v>
      </c>
      <c r="G145" s="135" t="s">
        <v>151</v>
      </c>
      <c r="H145" s="136">
        <v>483.15</v>
      </c>
      <c r="I145" s="137"/>
      <c r="J145" s="138">
        <f>ROUND(I145*H145,2)</f>
        <v>0</v>
      </c>
      <c r="K145" s="139"/>
      <c r="L145" s="31"/>
      <c r="M145" s="140" t="s">
        <v>1</v>
      </c>
      <c r="N145" s="141" t="s">
        <v>42</v>
      </c>
      <c r="P145" s="142">
        <f>O145*H145</f>
        <v>0</v>
      </c>
      <c r="Q145" s="142">
        <v>0</v>
      </c>
      <c r="R145" s="142">
        <f>Q145*H145</f>
        <v>0</v>
      </c>
      <c r="S145" s="142">
        <v>0</v>
      </c>
      <c r="T145" s="143">
        <f>S145*H145</f>
        <v>0</v>
      </c>
      <c r="AR145" s="144" t="s">
        <v>152</v>
      </c>
      <c r="AT145" s="144" t="s">
        <v>148</v>
      </c>
      <c r="AU145" s="144" t="s">
        <v>86</v>
      </c>
      <c r="AY145" s="16" t="s">
        <v>146</v>
      </c>
      <c r="BE145" s="145">
        <f>IF(N145="základní",J145,0)</f>
        <v>0</v>
      </c>
      <c r="BF145" s="145">
        <f>IF(N145="snížená",J145,0)</f>
        <v>0</v>
      </c>
      <c r="BG145" s="145">
        <f>IF(N145="zákl. přenesená",J145,0)</f>
        <v>0</v>
      </c>
      <c r="BH145" s="145">
        <f>IF(N145="sníž. přenesená",J145,0)</f>
        <v>0</v>
      </c>
      <c r="BI145" s="145">
        <f>IF(N145="nulová",J145,0)</f>
        <v>0</v>
      </c>
      <c r="BJ145" s="16" t="s">
        <v>84</v>
      </c>
      <c r="BK145" s="145">
        <f>ROUND(I145*H145,2)</f>
        <v>0</v>
      </c>
      <c r="BL145" s="16" t="s">
        <v>152</v>
      </c>
      <c r="BM145" s="144" t="s">
        <v>153</v>
      </c>
    </row>
    <row r="146" spans="2:51" s="12" customFormat="1" ht="12">
      <c r="B146" s="146"/>
      <c r="D146" s="147" t="s">
        <v>154</v>
      </c>
      <c r="E146" s="148" t="s">
        <v>1</v>
      </c>
      <c r="F146" s="149" t="s">
        <v>155</v>
      </c>
      <c r="H146" s="150">
        <v>171</v>
      </c>
      <c r="I146" s="151"/>
      <c r="L146" s="146"/>
      <c r="M146" s="152"/>
      <c r="T146" s="153"/>
      <c r="AT146" s="148" t="s">
        <v>154</v>
      </c>
      <c r="AU146" s="148" t="s">
        <v>86</v>
      </c>
      <c r="AV146" s="12" t="s">
        <v>86</v>
      </c>
      <c r="AW146" s="12" t="s">
        <v>32</v>
      </c>
      <c r="AX146" s="12" t="s">
        <v>77</v>
      </c>
      <c r="AY146" s="148" t="s">
        <v>146</v>
      </c>
    </row>
    <row r="147" spans="2:51" s="12" customFormat="1" ht="12">
      <c r="B147" s="146"/>
      <c r="D147" s="147" t="s">
        <v>154</v>
      </c>
      <c r="E147" s="148" t="s">
        <v>1</v>
      </c>
      <c r="F147" s="149" t="s">
        <v>156</v>
      </c>
      <c r="H147" s="150">
        <v>33.15</v>
      </c>
      <c r="I147" s="151"/>
      <c r="L147" s="146"/>
      <c r="M147" s="152"/>
      <c r="T147" s="153"/>
      <c r="AT147" s="148" t="s">
        <v>154</v>
      </c>
      <c r="AU147" s="148" t="s">
        <v>86</v>
      </c>
      <c r="AV147" s="12" t="s">
        <v>86</v>
      </c>
      <c r="AW147" s="12" t="s">
        <v>32</v>
      </c>
      <c r="AX147" s="12" t="s">
        <v>77</v>
      </c>
      <c r="AY147" s="148" t="s">
        <v>146</v>
      </c>
    </row>
    <row r="148" spans="2:51" s="12" customFormat="1" ht="12">
      <c r="B148" s="146"/>
      <c r="D148" s="147" t="s">
        <v>154</v>
      </c>
      <c r="E148" s="148" t="s">
        <v>1</v>
      </c>
      <c r="F148" s="149" t="s">
        <v>157</v>
      </c>
      <c r="H148" s="150">
        <v>279</v>
      </c>
      <c r="I148" s="151"/>
      <c r="L148" s="146"/>
      <c r="M148" s="152"/>
      <c r="T148" s="153"/>
      <c r="AT148" s="148" t="s">
        <v>154</v>
      </c>
      <c r="AU148" s="148" t="s">
        <v>86</v>
      </c>
      <c r="AV148" s="12" t="s">
        <v>86</v>
      </c>
      <c r="AW148" s="12" t="s">
        <v>32</v>
      </c>
      <c r="AX148" s="12" t="s">
        <v>77</v>
      </c>
      <c r="AY148" s="148" t="s">
        <v>146</v>
      </c>
    </row>
    <row r="149" spans="2:51" s="13" customFormat="1" ht="12">
      <c r="B149" s="154"/>
      <c r="D149" s="147" t="s">
        <v>154</v>
      </c>
      <c r="E149" s="155" t="s">
        <v>1</v>
      </c>
      <c r="F149" s="156" t="s">
        <v>158</v>
      </c>
      <c r="H149" s="157">
        <v>483.15</v>
      </c>
      <c r="I149" s="158"/>
      <c r="L149" s="154"/>
      <c r="M149" s="159"/>
      <c r="T149" s="160"/>
      <c r="AT149" s="155" t="s">
        <v>154</v>
      </c>
      <c r="AU149" s="155" t="s">
        <v>86</v>
      </c>
      <c r="AV149" s="13" t="s">
        <v>152</v>
      </c>
      <c r="AW149" s="13" t="s">
        <v>32</v>
      </c>
      <c r="AX149" s="13" t="s">
        <v>84</v>
      </c>
      <c r="AY149" s="155" t="s">
        <v>146</v>
      </c>
    </row>
    <row r="150" spans="2:65" s="1" customFormat="1" ht="33" customHeight="1">
      <c r="B150" s="31"/>
      <c r="C150" s="132" t="s">
        <v>86</v>
      </c>
      <c r="D150" s="132" t="s">
        <v>148</v>
      </c>
      <c r="E150" s="133" t="s">
        <v>159</v>
      </c>
      <c r="F150" s="134" t="s">
        <v>160</v>
      </c>
      <c r="G150" s="135" t="s">
        <v>161</v>
      </c>
      <c r="H150" s="136">
        <v>606.4</v>
      </c>
      <c r="I150" s="137"/>
      <c r="J150" s="138">
        <f>ROUND(I150*H150,2)</f>
        <v>0</v>
      </c>
      <c r="K150" s="139"/>
      <c r="L150" s="31"/>
      <c r="M150" s="140" t="s">
        <v>1</v>
      </c>
      <c r="N150" s="141" t="s">
        <v>42</v>
      </c>
      <c r="P150" s="142">
        <f>O150*H150</f>
        <v>0</v>
      </c>
      <c r="Q150" s="142">
        <v>0</v>
      </c>
      <c r="R150" s="142">
        <f>Q150*H150</f>
        <v>0</v>
      </c>
      <c r="S150" s="142">
        <v>0</v>
      </c>
      <c r="T150" s="143">
        <f>S150*H150</f>
        <v>0</v>
      </c>
      <c r="AR150" s="144" t="s">
        <v>152</v>
      </c>
      <c r="AT150" s="144" t="s">
        <v>148</v>
      </c>
      <c r="AU150" s="144" t="s">
        <v>86</v>
      </c>
      <c r="AY150" s="16" t="s">
        <v>146</v>
      </c>
      <c r="BE150" s="145">
        <f>IF(N150="základní",J150,0)</f>
        <v>0</v>
      </c>
      <c r="BF150" s="145">
        <f>IF(N150="snížená",J150,0)</f>
        <v>0</v>
      </c>
      <c r="BG150" s="145">
        <f>IF(N150="zákl. přenesená",J150,0)</f>
        <v>0</v>
      </c>
      <c r="BH150" s="145">
        <f>IF(N150="sníž. přenesená",J150,0)</f>
        <v>0</v>
      </c>
      <c r="BI150" s="145">
        <f>IF(N150="nulová",J150,0)</f>
        <v>0</v>
      </c>
      <c r="BJ150" s="16" t="s">
        <v>84</v>
      </c>
      <c r="BK150" s="145">
        <f>ROUND(I150*H150,2)</f>
        <v>0</v>
      </c>
      <c r="BL150" s="16" t="s">
        <v>152</v>
      </c>
      <c r="BM150" s="144" t="s">
        <v>162</v>
      </c>
    </row>
    <row r="151" spans="2:51" s="12" customFormat="1" ht="12">
      <c r="B151" s="146"/>
      <c r="D151" s="147" t="s">
        <v>154</v>
      </c>
      <c r="E151" s="148" t="s">
        <v>1</v>
      </c>
      <c r="F151" s="149" t="s">
        <v>163</v>
      </c>
      <c r="H151" s="150">
        <v>308.75</v>
      </c>
      <c r="I151" s="151"/>
      <c r="L151" s="146"/>
      <c r="M151" s="152"/>
      <c r="T151" s="153"/>
      <c r="AT151" s="148" t="s">
        <v>154</v>
      </c>
      <c r="AU151" s="148" t="s">
        <v>86</v>
      </c>
      <c r="AV151" s="12" t="s">
        <v>86</v>
      </c>
      <c r="AW151" s="12" t="s">
        <v>32</v>
      </c>
      <c r="AX151" s="12" t="s">
        <v>77</v>
      </c>
      <c r="AY151" s="148" t="s">
        <v>146</v>
      </c>
    </row>
    <row r="152" spans="2:51" s="12" customFormat="1" ht="12">
      <c r="B152" s="146"/>
      <c r="D152" s="147" t="s">
        <v>154</v>
      </c>
      <c r="E152" s="148" t="s">
        <v>1</v>
      </c>
      <c r="F152" s="149" t="s">
        <v>164</v>
      </c>
      <c r="H152" s="150">
        <v>269.75</v>
      </c>
      <c r="I152" s="151"/>
      <c r="L152" s="146"/>
      <c r="M152" s="152"/>
      <c r="T152" s="153"/>
      <c r="AT152" s="148" t="s">
        <v>154</v>
      </c>
      <c r="AU152" s="148" t="s">
        <v>86</v>
      </c>
      <c r="AV152" s="12" t="s">
        <v>86</v>
      </c>
      <c r="AW152" s="12" t="s">
        <v>32</v>
      </c>
      <c r="AX152" s="12" t="s">
        <v>77</v>
      </c>
      <c r="AY152" s="148" t="s">
        <v>146</v>
      </c>
    </row>
    <row r="153" spans="2:51" s="12" customFormat="1" ht="12">
      <c r="B153" s="146"/>
      <c r="D153" s="147" t="s">
        <v>154</v>
      </c>
      <c r="E153" s="148" t="s">
        <v>1</v>
      </c>
      <c r="F153" s="149" t="s">
        <v>165</v>
      </c>
      <c r="H153" s="150">
        <v>27.9</v>
      </c>
      <c r="I153" s="151"/>
      <c r="L153" s="146"/>
      <c r="M153" s="152"/>
      <c r="T153" s="153"/>
      <c r="AT153" s="148" t="s">
        <v>154</v>
      </c>
      <c r="AU153" s="148" t="s">
        <v>86</v>
      </c>
      <c r="AV153" s="12" t="s">
        <v>86</v>
      </c>
      <c r="AW153" s="12" t="s">
        <v>32</v>
      </c>
      <c r="AX153" s="12" t="s">
        <v>77</v>
      </c>
      <c r="AY153" s="148" t="s">
        <v>146</v>
      </c>
    </row>
    <row r="154" spans="2:51" s="13" customFormat="1" ht="12">
      <c r="B154" s="154"/>
      <c r="D154" s="147" t="s">
        <v>154</v>
      </c>
      <c r="E154" s="155" t="s">
        <v>1</v>
      </c>
      <c r="F154" s="156" t="s">
        <v>158</v>
      </c>
      <c r="H154" s="157">
        <v>606.4</v>
      </c>
      <c r="I154" s="158"/>
      <c r="L154" s="154"/>
      <c r="M154" s="159"/>
      <c r="T154" s="160"/>
      <c r="AT154" s="155" t="s">
        <v>154</v>
      </c>
      <c r="AU154" s="155" t="s">
        <v>86</v>
      </c>
      <c r="AV154" s="13" t="s">
        <v>152</v>
      </c>
      <c r="AW154" s="13" t="s">
        <v>32</v>
      </c>
      <c r="AX154" s="13" t="s">
        <v>84</v>
      </c>
      <c r="AY154" s="155" t="s">
        <v>146</v>
      </c>
    </row>
    <row r="155" spans="2:65" s="1" customFormat="1" ht="33" customHeight="1">
      <c r="B155" s="31"/>
      <c r="C155" s="132" t="s">
        <v>166</v>
      </c>
      <c r="D155" s="132" t="s">
        <v>148</v>
      </c>
      <c r="E155" s="133" t="s">
        <v>167</v>
      </c>
      <c r="F155" s="134" t="s">
        <v>168</v>
      </c>
      <c r="G155" s="135" t="s">
        <v>161</v>
      </c>
      <c r="H155" s="136">
        <v>67.761</v>
      </c>
      <c r="I155" s="137"/>
      <c r="J155" s="138">
        <f>ROUND(I155*H155,2)</f>
        <v>0</v>
      </c>
      <c r="K155" s="139"/>
      <c r="L155" s="31"/>
      <c r="M155" s="140" t="s">
        <v>1</v>
      </c>
      <c r="N155" s="141" t="s">
        <v>42</v>
      </c>
      <c r="P155" s="142">
        <f>O155*H155</f>
        <v>0</v>
      </c>
      <c r="Q155" s="142">
        <v>0</v>
      </c>
      <c r="R155" s="142">
        <f>Q155*H155</f>
        <v>0</v>
      </c>
      <c r="S155" s="142">
        <v>0</v>
      </c>
      <c r="T155" s="143">
        <f>S155*H155</f>
        <v>0</v>
      </c>
      <c r="AR155" s="144" t="s">
        <v>152</v>
      </c>
      <c r="AT155" s="144" t="s">
        <v>148</v>
      </c>
      <c r="AU155" s="144" t="s">
        <v>86</v>
      </c>
      <c r="AY155" s="16" t="s">
        <v>146</v>
      </c>
      <c r="BE155" s="145">
        <f>IF(N155="základní",J155,0)</f>
        <v>0</v>
      </c>
      <c r="BF155" s="145">
        <f>IF(N155="snížená",J155,0)</f>
        <v>0</v>
      </c>
      <c r="BG155" s="145">
        <f>IF(N155="zákl. přenesená",J155,0)</f>
        <v>0</v>
      </c>
      <c r="BH155" s="145">
        <f>IF(N155="sníž. přenesená",J155,0)</f>
        <v>0</v>
      </c>
      <c r="BI155" s="145">
        <f>IF(N155="nulová",J155,0)</f>
        <v>0</v>
      </c>
      <c r="BJ155" s="16" t="s">
        <v>84</v>
      </c>
      <c r="BK155" s="145">
        <f>ROUND(I155*H155,2)</f>
        <v>0</v>
      </c>
      <c r="BL155" s="16" t="s">
        <v>152</v>
      </c>
      <c r="BM155" s="144" t="s">
        <v>169</v>
      </c>
    </row>
    <row r="156" spans="2:51" s="14" customFormat="1" ht="12">
      <c r="B156" s="161"/>
      <c r="D156" s="147" t="s">
        <v>154</v>
      </c>
      <c r="E156" s="162" t="s">
        <v>1</v>
      </c>
      <c r="F156" s="163" t="s">
        <v>170</v>
      </c>
      <c r="H156" s="162" t="s">
        <v>1</v>
      </c>
      <c r="I156" s="164"/>
      <c r="L156" s="161"/>
      <c r="M156" s="165"/>
      <c r="T156" s="166"/>
      <c r="AT156" s="162" t="s">
        <v>154</v>
      </c>
      <c r="AU156" s="162" t="s">
        <v>86</v>
      </c>
      <c r="AV156" s="14" t="s">
        <v>84</v>
      </c>
      <c r="AW156" s="14" t="s">
        <v>32</v>
      </c>
      <c r="AX156" s="14" t="s">
        <v>77</v>
      </c>
      <c r="AY156" s="162" t="s">
        <v>146</v>
      </c>
    </row>
    <row r="157" spans="2:51" s="12" customFormat="1" ht="22.5">
      <c r="B157" s="146"/>
      <c r="D157" s="147" t="s">
        <v>154</v>
      </c>
      <c r="E157" s="148" t="s">
        <v>1</v>
      </c>
      <c r="F157" s="149" t="s">
        <v>171</v>
      </c>
      <c r="H157" s="150">
        <v>55.629</v>
      </c>
      <c r="I157" s="151"/>
      <c r="L157" s="146"/>
      <c r="M157" s="152"/>
      <c r="T157" s="153"/>
      <c r="AT157" s="148" t="s">
        <v>154</v>
      </c>
      <c r="AU157" s="148" t="s">
        <v>86</v>
      </c>
      <c r="AV157" s="12" t="s">
        <v>86</v>
      </c>
      <c r="AW157" s="12" t="s">
        <v>32</v>
      </c>
      <c r="AX157" s="12" t="s">
        <v>77</v>
      </c>
      <c r="AY157" s="148" t="s">
        <v>146</v>
      </c>
    </row>
    <row r="158" spans="2:51" s="12" customFormat="1" ht="12">
      <c r="B158" s="146"/>
      <c r="D158" s="147" t="s">
        <v>154</v>
      </c>
      <c r="E158" s="148" t="s">
        <v>1</v>
      </c>
      <c r="F158" s="149" t="s">
        <v>172</v>
      </c>
      <c r="H158" s="150">
        <v>9.84</v>
      </c>
      <c r="I158" s="151"/>
      <c r="L158" s="146"/>
      <c r="M158" s="152"/>
      <c r="T158" s="153"/>
      <c r="AT158" s="148" t="s">
        <v>154</v>
      </c>
      <c r="AU158" s="148" t="s">
        <v>86</v>
      </c>
      <c r="AV158" s="12" t="s">
        <v>86</v>
      </c>
      <c r="AW158" s="12" t="s">
        <v>32</v>
      </c>
      <c r="AX158" s="12" t="s">
        <v>77</v>
      </c>
      <c r="AY158" s="148" t="s">
        <v>146</v>
      </c>
    </row>
    <row r="159" spans="2:51" s="12" customFormat="1" ht="12">
      <c r="B159" s="146"/>
      <c r="D159" s="147" t="s">
        <v>154</v>
      </c>
      <c r="E159" s="148" t="s">
        <v>1</v>
      </c>
      <c r="F159" s="149" t="s">
        <v>173</v>
      </c>
      <c r="H159" s="150">
        <v>1.606</v>
      </c>
      <c r="I159" s="151"/>
      <c r="L159" s="146"/>
      <c r="M159" s="152"/>
      <c r="T159" s="153"/>
      <c r="AT159" s="148" t="s">
        <v>154</v>
      </c>
      <c r="AU159" s="148" t="s">
        <v>86</v>
      </c>
      <c r="AV159" s="12" t="s">
        <v>86</v>
      </c>
      <c r="AW159" s="12" t="s">
        <v>32</v>
      </c>
      <c r="AX159" s="12" t="s">
        <v>77</v>
      </c>
      <c r="AY159" s="148" t="s">
        <v>146</v>
      </c>
    </row>
    <row r="160" spans="2:51" s="12" customFormat="1" ht="12">
      <c r="B160" s="146"/>
      <c r="D160" s="147" t="s">
        <v>154</v>
      </c>
      <c r="E160" s="148" t="s">
        <v>1</v>
      </c>
      <c r="F160" s="149" t="s">
        <v>174</v>
      </c>
      <c r="H160" s="150">
        <v>0.686</v>
      </c>
      <c r="I160" s="151"/>
      <c r="L160" s="146"/>
      <c r="M160" s="152"/>
      <c r="T160" s="153"/>
      <c r="AT160" s="148" t="s">
        <v>154</v>
      </c>
      <c r="AU160" s="148" t="s">
        <v>86</v>
      </c>
      <c r="AV160" s="12" t="s">
        <v>86</v>
      </c>
      <c r="AW160" s="12" t="s">
        <v>32</v>
      </c>
      <c r="AX160" s="12" t="s">
        <v>77</v>
      </c>
      <c r="AY160" s="148" t="s">
        <v>146</v>
      </c>
    </row>
    <row r="161" spans="2:51" s="13" customFormat="1" ht="12">
      <c r="B161" s="154"/>
      <c r="D161" s="147" t="s">
        <v>154</v>
      </c>
      <c r="E161" s="155" t="s">
        <v>1</v>
      </c>
      <c r="F161" s="156" t="s">
        <v>158</v>
      </c>
      <c r="H161" s="157">
        <v>67.761</v>
      </c>
      <c r="I161" s="158"/>
      <c r="L161" s="154"/>
      <c r="M161" s="159"/>
      <c r="T161" s="160"/>
      <c r="AT161" s="155" t="s">
        <v>154</v>
      </c>
      <c r="AU161" s="155" t="s">
        <v>86</v>
      </c>
      <c r="AV161" s="13" t="s">
        <v>152</v>
      </c>
      <c r="AW161" s="13" t="s">
        <v>32</v>
      </c>
      <c r="AX161" s="13" t="s">
        <v>84</v>
      </c>
      <c r="AY161" s="155" t="s">
        <v>146</v>
      </c>
    </row>
    <row r="162" spans="2:65" s="1" customFormat="1" ht="37.7" customHeight="1">
      <c r="B162" s="31"/>
      <c r="C162" s="132" t="s">
        <v>152</v>
      </c>
      <c r="D162" s="132" t="s">
        <v>148</v>
      </c>
      <c r="E162" s="133" t="s">
        <v>175</v>
      </c>
      <c r="F162" s="134" t="s">
        <v>176</v>
      </c>
      <c r="G162" s="135" t="s">
        <v>161</v>
      </c>
      <c r="H162" s="136">
        <v>93.786</v>
      </c>
      <c r="I162" s="137"/>
      <c r="J162" s="138">
        <f>ROUND(I162*H162,2)</f>
        <v>0</v>
      </c>
      <c r="K162" s="139"/>
      <c r="L162" s="31"/>
      <c r="M162" s="140" t="s">
        <v>1</v>
      </c>
      <c r="N162" s="141" t="s">
        <v>42</v>
      </c>
      <c r="P162" s="142">
        <f>O162*H162</f>
        <v>0</v>
      </c>
      <c r="Q162" s="142">
        <v>0</v>
      </c>
      <c r="R162" s="142">
        <f>Q162*H162</f>
        <v>0</v>
      </c>
      <c r="S162" s="142">
        <v>0</v>
      </c>
      <c r="T162" s="143">
        <f>S162*H162</f>
        <v>0</v>
      </c>
      <c r="AR162" s="144" t="s">
        <v>152</v>
      </c>
      <c r="AT162" s="144" t="s">
        <v>148</v>
      </c>
      <c r="AU162" s="144" t="s">
        <v>86</v>
      </c>
      <c r="AY162" s="16" t="s">
        <v>146</v>
      </c>
      <c r="BE162" s="145">
        <f>IF(N162="základní",J162,0)</f>
        <v>0</v>
      </c>
      <c r="BF162" s="145">
        <f>IF(N162="snížená",J162,0)</f>
        <v>0</v>
      </c>
      <c r="BG162" s="145">
        <f>IF(N162="zákl. přenesená",J162,0)</f>
        <v>0</v>
      </c>
      <c r="BH162" s="145">
        <f>IF(N162="sníž. přenesená",J162,0)</f>
        <v>0</v>
      </c>
      <c r="BI162" s="145">
        <f>IF(N162="nulová",J162,0)</f>
        <v>0</v>
      </c>
      <c r="BJ162" s="16" t="s">
        <v>84</v>
      </c>
      <c r="BK162" s="145">
        <f>ROUND(I162*H162,2)</f>
        <v>0</v>
      </c>
      <c r="BL162" s="16" t="s">
        <v>152</v>
      </c>
      <c r="BM162" s="144" t="s">
        <v>177</v>
      </c>
    </row>
    <row r="163" spans="2:51" s="12" customFormat="1" ht="12">
      <c r="B163" s="146"/>
      <c r="D163" s="147" t="s">
        <v>154</v>
      </c>
      <c r="E163" s="148" t="s">
        <v>1</v>
      </c>
      <c r="F163" s="149" t="s">
        <v>178</v>
      </c>
      <c r="H163" s="150">
        <v>93.786</v>
      </c>
      <c r="I163" s="151"/>
      <c r="L163" s="146"/>
      <c r="M163" s="152"/>
      <c r="T163" s="153"/>
      <c r="AT163" s="148" t="s">
        <v>154</v>
      </c>
      <c r="AU163" s="148" t="s">
        <v>86</v>
      </c>
      <c r="AV163" s="12" t="s">
        <v>86</v>
      </c>
      <c r="AW163" s="12" t="s">
        <v>32</v>
      </c>
      <c r="AX163" s="12" t="s">
        <v>84</v>
      </c>
      <c r="AY163" s="148" t="s">
        <v>146</v>
      </c>
    </row>
    <row r="164" spans="2:65" s="1" customFormat="1" ht="37.7" customHeight="1">
      <c r="B164" s="31"/>
      <c r="C164" s="132" t="s">
        <v>179</v>
      </c>
      <c r="D164" s="132" t="s">
        <v>148</v>
      </c>
      <c r="E164" s="133" t="s">
        <v>180</v>
      </c>
      <c r="F164" s="134" t="s">
        <v>181</v>
      </c>
      <c r="G164" s="135" t="s">
        <v>161</v>
      </c>
      <c r="H164" s="136">
        <v>580.375</v>
      </c>
      <c r="I164" s="137"/>
      <c r="J164" s="138">
        <f>ROUND(I164*H164,2)</f>
        <v>0</v>
      </c>
      <c r="K164" s="139"/>
      <c r="L164" s="31"/>
      <c r="M164" s="140" t="s">
        <v>1</v>
      </c>
      <c r="N164" s="141" t="s">
        <v>42</v>
      </c>
      <c r="P164" s="142">
        <f>O164*H164</f>
        <v>0</v>
      </c>
      <c r="Q164" s="142">
        <v>0</v>
      </c>
      <c r="R164" s="142">
        <f>Q164*H164</f>
        <v>0</v>
      </c>
      <c r="S164" s="142">
        <v>0</v>
      </c>
      <c r="T164" s="143">
        <f>S164*H164</f>
        <v>0</v>
      </c>
      <c r="AR164" s="144" t="s">
        <v>152</v>
      </c>
      <c r="AT164" s="144" t="s">
        <v>148</v>
      </c>
      <c r="AU164" s="144" t="s">
        <v>86</v>
      </c>
      <c r="AY164" s="16" t="s">
        <v>146</v>
      </c>
      <c r="BE164" s="145">
        <f>IF(N164="základní",J164,0)</f>
        <v>0</v>
      </c>
      <c r="BF164" s="145">
        <f>IF(N164="snížená",J164,0)</f>
        <v>0</v>
      </c>
      <c r="BG164" s="145">
        <f>IF(N164="zákl. přenesená",J164,0)</f>
        <v>0</v>
      </c>
      <c r="BH164" s="145">
        <f>IF(N164="sníž. přenesená",J164,0)</f>
        <v>0</v>
      </c>
      <c r="BI164" s="145">
        <f>IF(N164="nulová",J164,0)</f>
        <v>0</v>
      </c>
      <c r="BJ164" s="16" t="s">
        <v>84</v>
      </c>
      <c r="BK164" s="145">
        <f>ROUND(I164*H164,2)</f>
        <v>0</v>
      </c>
      <c r="BL164" s="16" t="s">
        <v>152</v>
      </c>
      <c r="BM164" s="144" t="s">
        <v>182</v>
      </c>
    </row>
    <row r="165" spans="2:51" s="12" customFormat="1" ht="12">
      <c r="B165" s="146"/>
      <c r="D165" s="147" t="s">
        <v>154</v>
      </c>
      <c r="E165" s="148" t="s">
        <v>1</v>
      </c>
      <c r="F165" s="149" t="s">
        <v>183</v>
      </c>
      <c r="H165" s="150">
        <v>580.375</v>
      </c>
      <c r="I165" s="151"/>
      <c r="L165" s="146"/>
      <c r="M165" s="152"/>
      <c r="T165" s="153"/>
      <c r="AT165" s="148" t="s">
        <v>154</v>
      </c>
      <c r="AU165" s="148" t="s">
        <v>86</v>
      </c>
      <c r="AV165" s="12" t="s">
        <v>86</v>
      </c>
      <c r="AW165" s="12" t="s">
        <v>32</v>
      </c>
      <c r="AX165" s="12" t="s">
        <v>84</v>
      </c>
      <c r="AY165" s="148" t="s">
        <v>146</v>
      </c>
    </row>
    <row r="166" spans="2:65" s="1" customFormat="1" ht="24.2" customHeight="1">
      <c r="B166" s="31"/>
      <c r="C166" s="132" t="s">
        <v>184</v>
      </c>
      <c r="D166" s="132" t="s">
        <v>148</v>
      </c>
      <c r="E166" s="133" t="s">
        <v>185</v>
      </c>
      <c r="F166" s="134" t="s">
        <v>186</v>
      </c>
      <c r="G166" s="135" t="s">
        <v>161</v>
      </c>
      <c r="H166" s="136">
        <v>238.731</v>
      </c>
      <c r="I166" s="137"/>
      <c r="J166" s="138">
        <f>ROUND(I166*H166,2)</f>
        <v>0</v>
      </c>
      <c r="K166" s="139"/>
      <c r="L166" s="31"/>
      <c r="M166" s="140" t="s">
        <v>1</v>
      </c>
      <c r="N166" s="141" t="s">
        <v>42</v>
      </c>
      <c r="P166" s="142">
        <f>O166*H166</f>
        <v>0</v>
      </c>
      <c r="Q166" s="142">
        <v>0</v>
      </c>
      <c r="R166" s="142">
        <f>Q166*H166</f>
        <v>0</v>
      </c>
      <c r="S166" s="142">
        <v>0</v>
      </c>
      <c r="T166" s="143">
        <f>S166*H166</f>
        <v>0</v>
      </c>
      <c r="AR166" s="144" t="s">
        <v>152</v>
      </c>
      <c r="AT166" s="144" t="s">
        <v>148</v>
      </c>
      <c r="AU166" s="144" t="s">
        <v>86</v>
      </c>
      <c r="AY166" s="16" t="s">
        <v>146</v>
      </c>
      <c r="BE166" s="145">
        <f>IF(N166="základní",J166,0)</f>
        <v>0</v>
      </c>
      <c r="BF166" s="145">
        <f>IF(N166="snížená",J166,0)</f>
        <v>0</v>
      </c>
      <c r="BG166" s="145">
        <f>IF(N166="zákl. přenesená",J166,0)</f>
        <v>0</v>
      </c>
      <c r="BH166" s="145">
        <f>IF(N166="sníž. přenesená",J166,0)</f>
        <v>0</v>
      </c>
      <c r="BI166" s="145">
        <f>IF(N166="nulová",J166,0)</f>
        <v>0</v>
      </c>
      <c r="BJ166" s="16" t="s">
        <v>84</v>
      </c>
      <c r="BK166" s="145">
        <f>ROUND(I166*H166,2)</f>
        <v>0</v>
      </c>
      <c r="BL166" s="16" t="s">
        <v>152</v>
      </c>
      <c r="BM166" s="144" t="s">
        <v>187</v>
      </c>
    </row>
    <row r="167" spans="2:51" s="12" customFormat="1" ht="12">
      <c r="B167" s="146"/>
      <c r="D167" s="147" t="s">
        <v>154</v>
      </c>
      <c r="E167" s="148" t="s">
        <v>1</v>
      </c>
      <c r="F167" s="149" t="s">
        <v>188</v>
      </c>
      <c r="H167" s="150">
        <v>238.731</v>
      </c>
      <c r="I167" s="151"/>
      <c r="L167" s="146"/>
      <c r="M167" s="152"/>
      <c r="T167" s="153"/>
      <c r="AT167" s="148" t="s">
        <v>154</v>
      </c>
      <c r="AU167" s="148" t="s">
        <v>86</v>
      </c>
      <c r="AV167" s="12" t="s">
        <v>86</v>
      </c>
      <c r="AW167" s="12" t="s">
        <v>32</v>
      </c>
      <c r="AX167" s="12" t="s">
        <v>84</v>
      </c>
      <c r="AY167" s="148" t="s">
        <v>146</v>
      </c>
    </row>
    <row r="168" spans="2:65" s="1" customFormat="1" ht="24.2" customHeight="1">
      <c r="B168" s="31"/>
      <c r="C168" s="132" t="s">
        <v>189</v>
      </c>
      <c r="D168" s="132" t="s">
        <v>148</v>
      </c>
      <c r="E168" s="133" t="s">
        <v>190</v>
      </c>
      <c r="F168" s="134" t="s">
        <v>191</v>
      </c>
      <c r="G168" s="135" t="s">
        <v>192</v>
      </c>
      <c r="H168" s="136">
        <v>928.6</v>
      </c>
      <c r="I168" s="137"/>
      <c r="J168" s="138">
        <f>ROUND(I168*H168,2)</f>
        <v>0</v>
      </c>
      <c r="K168" s="139"/>
      <c r="L168" s="31"/>
      <c r="M168" s="140" t="s">
        <v>1</v>
      </c>
      <c r="N168" s="141" t="s">
        <v>42</v>
      </c>
      <c r="P168" s="142">
        <f>O168*H168</f>
        <v>0</v>
      </c>
      <c r="Q168" s="142">
        <v>0</v>
      </c>
      <c r="R168" s="142">
        <f>Q168*H168</f>
        <v>0</v>
      </c>
      <c r="S168" s="142">
        <v>0</v>
      </c>
      <c r="T168" s="143">
        <f>S168*H168</f>
        <v>0</v>
      </c>
      <c r="AR168" s="144" t="s">
        <v>152</v>
      </c>
      <c r="AT168" s="144" t="s">
        <v>148</v>
      </c>
      <c r="AU168" s="144" t="s">
        <v>86</v>
      </c>
      <c r="AY168" s="16" t="s">
        <v>146</v>
      </c>
      <c r="BE168" s="145">
        <f>IF(N168="základní",J168,0)</f>
        <v>0</v>
      </c>
      <c r="BF168" s="145">
        <f>IF(N168="snížená",J168,0)</f>
        <v>0</v>
      </c>
      <c r="BG168" s="145">
        <f>IF(N168="zákl. přenesená",J168,0)</f>
        <v>0</v>
      </c>
      <c r="BH168" s="145">
        <f>IF(N168="sníž. přenesená",J168,0)</f>
        <v>0</v>
      </c>
      <c r="BI168" s="145">
        <f>IF(N168="nulová",J168,0)</f>
        <v>0</v>
      </c>
      <c r="BJ168" s="16" t="s">
        <v>84</v>
      </c>
      <c r="BK168" s="145">
        <f>ROUND(I168*H168,2)</f>
        <v>0</v>
      </c>
      <c r="BL168" s="16" t="s">
        <v>152</v>
      </c>
      <c r="BM168" s="144" t="s">
        <v>193</v>
      </c>
    </row>
    <row r="169" spans="2:51" s="12" customFormat="1" ht="12">
      <c r="B169" s="146"/>
      <c r="D169" s="147" t="s">
        <v>154</v>
      </c>
      <c r="E169" s="148" t="s">
        <v>1</v>
      </c>
      <c r="F169" s="149" t="s">
        <v>194</v>
      </c>
      <c r="H169" s="150">
        <v>928.6</v>
      </c>
      <c r="I169" s="151"/>
      <c r="L169" s="146"/>
      <c r="M169" s="152"/>
      <c r="T169" s="153"/>
      <c r="AT169" s="148" t="s">
        <v>154</v>
      </c>
      <c r="AU169" s="148" t="s">
        <v>86</v>
      </c>
      <c r="AV169" s="12" t="s">
        <v>86</v>
      </c>
      <c r="AW169" s="12" t="s">
        <v>32</v>
      </c>
      <c r="AX169" s="12" t="s">
        <v>84</v>
      </c>
      <c r="AY169" s="148" t="s">
        <v>146</v>
      </c>
    </row>
    <row r="170" spans="2:65" s="1" customFormat="1" ht="16.5" customHeight="1">
      <c r="B170" s="31"/>
      <c r="C170" s="132" t="s">
        <v>195</v>
      </c>
      <c r="D170" s="132" t="s">
        <v>148</v>
      </c>
      <c r="E170" s="133" t="s">
        <v>196</v>
      </c>
      <c r="F170" s="134" t="s">
        <v>197</v>
      </c>
      <c r="G170" s="135" t="s">
        <v>161</v>
      </c>
      <c r="H170" s="136">
        <v>674.161</v>
      </c>
      <c r="I170" s="137"/>
      <c r="J170" s="138">
        <f>ROUND(I170*H170,2)</f>
        <v>0</v>
      </c>
      <c r="K170" s="139"/>
      <c r="L170" s="31"/>
      <c r="M170" s="140" t="s">
        <v>1</v>
      </c>
      <c r="N170" s="141" t="s">
        <v>42</v>
      </c>
      <c r="P170" s="142">
        <f>O170*H170</f>
        <v>0</v>
      </c>
      <c r="Q170" s="142">
        <v>0</v>
      </c>
      <c r="R170" s="142">
        <f>Q170*H170</f>
        <v>0</v>
      </c>
      <c r="S170" s="142">
        <v>0</v>
      </c>
      <c r="T170" s="143">
        <f>S170*H170</f>
        <v>0</v>
      </c>
      <c r="AR170" s="144" t="s">
        <v>152</v>
      </c>
      <c r="AT170" s="144" t="s">
        <v>148</v>
      </c>
      <c r="AU170" s="144" t="s">
        <v>86</v>
      </c>
      <c r="AY170" s="16" t="s">
        <v>146</v>
      </c>
      <c r="BE170" s="145">
        <f>IF(N170="základní",J170,0)</f>
        <v>0</v>
      </c>
      <c r="BF170" s="145">
        <f>IF(N170="snížená",J170,0)</f>
        <v>0</v>
      </c>
      <c r="BG170" s="145">
        <f>IF(N170="zákl. přenesená",J170,0)</f>
        <v>0</v>
      </c>
      <c r="BH170" s="145">
        <f>IF(N170="sníž. přenesená",J170,0)</f>
        <v>0</v>
      </c>
      <c r="BI170" s="145">
        <f>IF(N170="nulová",J170,0)</f>
        <v>0</v>
      </c>
      <c r="BJ170" s="16" t="s">
        <v>84</v>
      </c>
      <c r="BK170" s="145">
        <f>ROUND(I170*H170,2)</f>
        <v>0</v>
      </c>
      <c r="BL170" s="16" t="s">
        <v>152</v>
      </c>
      <c r="BM170" s="144" t="s">
        <v>198</v>
      </c>
    </row>
    <row r="171" spans="2:51" s="12" customFormat="1" ht="12">
      <c r="B171" s="146"/>
      <c r="D171" s="147" t="s">
        <v>154</v>
      </c>
      <c r="E171" s="148" t="s">
        <v>1</v>
      </c>
      <c r="F171" s="149" t="s">
        <v>199</v>
      </c>
      <c r="H171" s="150">
        <v>580.375</v>
      </c>
      <c r="I171" s="151"/>
      <c r="L171" s="146"/>
      <c r="M171" s="152"/>
      <c r="T171" s="153"/>
      <c r="AT171" s="148" t="s">
        <v>154</v>
      </c>
      <c r="AU171" s="148" t="s">
        <v>86</v>
      </c>
      <c r="AV171" s="12" t="s">
        <v>86</v>
      </c>
      <c r="AW171" s="12" t="s">
        <v>32</v>
      </c>
      <c r="AX171" s="12" t="s">
        <v>77</v>
      </c>
      <c r="AY171" s="148" t="s">
        <v>146</v>
      </c>
    </row>
    <row r="172" spans="2:51" s="12" customFormat="1" ht="12">
      <c r="B172" s="146"/>
      <c r="D172" s="147" t="s">
        <v>154</v>
      </c>
      <c r="E172" s="148" t="s">
        <v>1</v>
      </c>
      <c r="F172" s="149" t="s">
        <v>200</v>
      </c>
      <c r="H172" s="150">
        <v>93.786</v>
      </c>
      <c r="I172" s="151"/>
      <c r="L172" s="146"/>
      <c r="M172" s="152"/>
      <c r="T172" s="153"/>
      <c r="AT172" s="148" t="s">
        <v>154</v>
      </c>
      <c r="AU172" s="148" t="s">
        <v>86</v>
      </c>
      <c r="AV172" s="12" t="s">
        <v>86</v>
      </c>
      <c r="AW172" s="12" t="s">
        <v>32</v>
      </c>
      <c r="AX172" s="12" t="s">
        <v>77</v>
      </c>
      <c r="AY172" s="148" t="s">
        <v>146</v>
      </c>
    </row>
    <row r="173" spans="2:51" s="13" customFormat="1" ht="12">
      <c r="B173" s="154"/>
      <c r="D173" s="147" t="s">
        <v>154</v>
      </c>
      <c r="E173" s="155" t="s">
        <v>1</v>
      </c>
      <c r="F173" s="156" t="s">
        <v>158</v>
      </c>
      <c r="H173" s="157">
        <v>674.1610000000001</v>
      </c>
      <c r="I173" s="158"/>
      <c r="L173" s="154"/>
      <c r="M173" s="159"/>
      <c r="T173" s="160"/>
      <c r="AT173" s="155" t="s">
        <v>154</v>
      </c>
      <c r="AU173" s="155" t="s">
        <v>86</v>
      </c>
      <c r="AV173" s="13" t="s">
        <v>152</v>
      </c>
      <c r="AW173" s="13" t="s">
        <v>32</v>
      </c>
      <c r="AX173" s="13" t="s">
        <v>84</v>
      </c>
      <c r="AY173" s="155" t="s">
        <v>146</v>
      </c>
    </row>
    <row r="174" spans="2:65" s="1" customFormat="1" ht="24.2" customHeight="1">
      <c r="B174" s="31"/>
      <c r="C174" s="132" t="s">
        <v>201</v>
      </c>
      <c r="D174" s="132" t="s">
        <v>148</v>
      </c>
      <c r="E174" s="133" t="s">
        <v>202</v>
      </c>
      <c r="F174" s="134" t="s">
        <v>203</v>
      </c>
      <c r="G174" s="135" t="s">
        <v>161</v>
      </c>
      <c r="H174" s="136">
        <v>6.616</v>
      </c>
      <c r="I174" s="137"/>
      <c r="J174" s="138">
        <f>ROUND(I174*H174,2)</f>
        <v>0</v>
      </c>
      <c r="K174" s="139"/>
      <c r="L174" s="31"/>
      <c r="M174" s="140" t="s">
        <v>1</v>
      </c>
      <c r="N174" s="141" t="s">
        <v>42</v>
      </c>
      <c r="P174" s="142">
        <f>O174*H174</f>
        <v>0</v>
      </c>
      <c r="Q174" s="142">
        <v>0</v>
      </c>
      <c r="R174" s="142">
        <f>Q174*H174</f>
        <v>0</v>
      </c>
      <c r="S174" s="142">
        <v>0</v>
      </c>
      <c r="T174" s="143">
        <f>S174*H174</f>
        <v>0</v>
      </c>
      <c r="AR174" s="144" t="s">
        <v>152</v>
      </c>
      <c r="AT174" s="144" t="s">
        <v>148</v>
      </c>
      <c r="AU174" s="144" t="s">
        <v>86</v>
      </c>
      <c r="AY174" s="16" t="s">
        <v>146</v>
      </c>
      <c r="BE174" s="145">
        <f>IF(N174="základní",J174,0)</f>
        <v>0</v>
      </c>
      <c r="BF174" s="145">
        <f>IF(N174="snížená",J174,0)</f>
        <v>0</v>
      </c>
      <c r="BG174" s="145">
        <f>IF(N174="zákl. přenesená",J174,0)</f>
        <v>0</v>
      </c>
      <c r="BH174" s="145">
        <f>IF(N174="sníž. přenesená",J174,0)</f>
        <v>0</v>
      </c>
      <c r="BI174" s="145">
        <f>IF(N174="nulová",J174,0)</f>
        <v>0</v>
      </c>
      <c r="BJ174" s="16" t="s">
        <v>84</v>
      </c>
      <c r="BK174" s="145">
        <f>ROUND(I174*H174,2)</f>
        <v>0</v>
      </c>
      <c r="BL174" s="16" t="s">
        <v>152</v>
      </c>
      <c r="BM174" s="144" t="s">
        <v>204</v>
      </c>
    </row>
    <row r="175" spans="2:51" s="12" customFormat="1" ht="12">
      <c r="B175" s="146"/>
      <c r="D175" s="147" t="s">
        <v>154</v>
      </c>
      <c r="E175" s="148" t="s">
        <v>1</v>
      </c>
      <c r="F175" s="149" t="s">
        <v>205</v>
      </c>
      <c r="H175" s="150">
        <v>6.616</v>
      </c>
      <c r="I175" s="151"/>
      <c r="L175" s="146"/>
      <c r="M175" s="152"/>
      <c r="T175" s="153"/>
      <c r="AT175" s="148" t="s">
        <v>154</v>
      </c>
      <c r="AU175" s="148" t="s">
        <v>86</v>
      </c>
      <c r="AV175" s="12" t="s">
        <v>86</v>
      </c>
      <c r="AW175" s="12" t="s">
        <v>32</v>
      </c>
      <c r="AX175" s="12" t="s">
        <v>84</v>
      </c>
      <c r="AY175" s="148" t="s">
        <v>146</v>
      </c>
    </row>
    <row r="176" spans="2:65" s="1" customFormat="1" ht="21.75" customHeight="1">
      <c r="B176" s="31"/>
      <c r="C176" s="132" t="s">
        <v>206</v>
      </c>
      <c r="D176" s="132" t="s">
        <v>148</v>
      </c>
      <c r="E176" s="133" t="s">
        <v>207</v>
      </c>
      <c r="F176" s="134" t="s">
        <v>208</v>
      </c>
      <c r="G176" s="135" t="s">
        <v>161</v>
      </c>
      <c r="H176" s="136">
        <v>6.616</v>
      </c>
      <c r="I176" s="137"/>
      <c r="J176" s="138">
        <f>ROUND(I176*H176,2)</f>
        <v>0</v>
      </c>
      <c r="K176" s="139"/>
      <c r="L176" s="31"/>
      <c r="M176" s="140" t="s">
        <v>1</v>
      </c>
      <c r="N176" s="141" t="s">
        <v>42</v>
      </c>
      <c r="P176" s="142">
        <f>O176*H176</f>
        <v>0</v>
      </c>
      <c r="Q176" s="142">
        <v>0</v>
      </c>
      <c r="R176" s="142">
        <f>Q176*H176</f>
        <v>0</v>
      </c>
      <c r="S176" s="142">
        <v>0</v>
      </c>
      <c r="T176" s="143">
        <f>S176*H176</f>
        <v>0</v>
      </c>
      <c r="AR176" s="144" t="s">
        <v>152</v>
      </c>
      <c r="AT176" s="144" t="s">
        <v>148</v>
      </c>
      <c r="AU176" s="144" t="s">
        <v>86</v>
      </c>
      <c r="AY176" s="16" t="s">
        <v>146</v>
      </c>
      <c r="BE176" s="145">
        <f>IF(N176="základní",J176,0)</f>
        <v>0</v>
      </c>
      <c r="BF176" s="145">
        <f>IF(N176="snížená",J176,0)</f>
        <v>0</v>
      </c>
      <c r="BG176" s="145">
        <f>IF(N176="zákl. přenesená",J176,0)</f>
        <v>0</v>
      </c>
      <c r="BH176" s="145">
        <f>IF(N176="sníž. přenesená",J176,0)</f>
        <v>0</v>
      </c>
      <c r="BI176" s="145">
        <f>IF(N176="nulová",J176,0)</f>
        <v>0</v>
      </c>
      <c r="BJ176" s="16" t="s">
        <v>84</v>
      </c>
      <c r="BK176" s="145">
        <f>ROUND(I176*H176,2)</f>
        <v>0</v>
      </c>
      <c r="BL176" s="16" t="s">
        <v>152</v>
      </c>
      <c r="BM176" s="144" t="s">
        <v>209</v>
      </c>
    </row>
    <row r="177" spans="2:65" s="1" customFormat="1" ht="33" customHeight="1">
      <c r="B177" s="31"/>
      <c r="C177" s="132" t="s">
        <v>210</v>
      </c>
      <c r="D177" s="132" t="s">
        <v>148</v>
      </c>
      <c r="E177" s="133" t="s">
        <v>211</v>
      </c>
      <c r="F177" s="134" t="s">
        <v>212</v>
      </c>
      <c r="G177" s="135" t="s">
        <v>161</v>
      </c>
      <c r="H177" s="136">
        <v>87.17</v>
      </c>
      <c r="I177" s="137"/>
      <c r="J177" s="138">
        <f>ROUND(I177*H177,2)</f>
        <v>0</v>
      </c>
      <c r="K177" s="139"/>
      <c r="L177" s="31"/>
      <c r="M177" s="140" t="s">
        <v>1</v>
      </c>
      <c r="N177" s="141" t="s">
        <v>42</v>
      </c>
      <c r="P177" s="142">
        <f>O177*H177</f>
        <v>0</v>
      </c>
      <c r="Q177" s="142">
        <v>0</v>
      </c>
      <c r="R177" s="142">
        <f>Q177*H177</f>
        <v>0</v>
      </c>
      <c r="S177" s="142">
        <v>0</v>
      </c>
      <c r="T177" s="143">
        <f>S177*H177</f>
        <v>0</v>
      </c>
      <c r="AR177" s="144" t="s">
        <v>152</v>
      </c>
      <c r="AT177" s="144" t="s">
        <v>148</v>
      </c>
      <c r="AU177" s="144" t="s">
        <v>86</v>
      </c>
      <c r="AY177" s="16" t="s">
        <v>146</v>
      </c>
      <c r="BE177" s="145">
        <f>IF(N177="základní",J177,0)</f>
        <v>0</v>
      </c>
      <c r="BF177" s="145">
        <f>IF(N177="snížená",J177,0)</f>
        <v>0</v>
      </c>
      <c r="BG177" s="145">
        <f>IF(N177="zákl. přenesená",J177,0)</f>
        <v>0</v>
      </c>
      <c r="BH177" s="145">
        <f>IF(N177="sníž. přenesená",J177,0)</f>
        <v>0</v>
      </c>
      <c r="BI177" s="145">
        <f>IF(N177="nulová",J177,0)</f>
        <v>0</v>
      </c>
      <c r="BJ177" s="16" t="s">
        <v>84</v>
      </c>
      <c r="BK177" s="145">
        <f>ROUND(I177*H177,2)</f>
        <v>0</v>
      </c>
      <c r="BL177" s="16" t="s">
        <v>152</v>
      </c>
      <c r="BM177" s="144" t="s">
        <v>213</v>
      </c>
    </row>
    <row r="178" spans="2:51" s="12" customFormat="1" ht="12">
      <c r="B178" s="146"/>
      <c r="D178" s="147" t="s">
        <v>154</v>
      </c>
      <c r="E178" s="148" t="s">
        <v>1</v>
      </c>
      <c r="F178" s="149" t="s">
        <v>214</v>
      </c>
      <c r="H178" s="150">
        <v>59.5</v>
      </c>
      <c r="I178" s="151"/>
      <c r="L178" s="146"/>
      <c r="M178" s="152"/>
      <c r="T178" s="153"/>
      <c r="AT178" s="148" t="s">
        <v>154</v>
      </c>
      <c r="AU178" s="148" t="s">
        <v>86</v>
      </c>
      <c r="AV178" s="12" t="s">
        <v>86</v>
      </c>
      <c r="AW178" s="12" t="s">
        <v>32</v>
      </c>
      <c r="AX178" s="12" t="s">
        <v>77</v>
      </c>
      <c r="AY178" s="148" t="s">
        <v>146</v>
      </c>
    </row>
    <row r="179" spans="2:51" s="12" customFormat="1" ht="12">
      <c r="B179" s="146"/>
      <c r="D179" s="147" t="s">
        <v>154</v>
      </c>
      <c r="E179" s="148" t="s">
        <v>1</v>
      </c>
      <c r="F179" s="149" t="s">
        <v>215</v>
      </c>
      <c r="H179" s="150">
        <v>24.15</v>
      </c>
      <c r="I179" s="151"/>
      <c r="L179" s="146"/>
      <c r="M179" s="152"/>
      <c r="T179" s="153"/>
      <c r="AT179" s="148" t="s">
        <v>154</v>
      </c>
      <c r="AU179" s="148" t="s">
        <v>86</v>
      </c>
      <c r="AV179" s="12" t="s">
        <v>86</v>
      </c>
      <c r="AW179" s="12" t="s">
        <v>32</v>
      </c>
      <c r="AX179" s="12" t="s">
        <v>77</v>
      </c>
      <c r="AY179" s="148" t="s">
        <v>146</v>
      </c>
    </row>
    <row r="180" spans="2:51" s="12" customFormat="1" ht="12">
      <c r="B180" s="146"/>
      <c r="D180" s="147" t="s">
        <v>154</v>
      </c>
      <c r="E180" s="148" t="s">
        <v>1</v>
      </c>
      <c r="F180" s="149" t="s">
        <v>216</v>
      </c>
      <c r="H180" s="150">
        <v>3.52</v>
      </c>
      <c r="I180" s="151"/>
      <c r="L180" s="146"/>
      <c r="M180" s="152"/>
      <c r="T180" s="153"/>
      <c r="AT180" s="148" t="s">
        <v>154</v>
      </c>
      <c r="AU180" s="148" t="s">
        <v>86</v>
      </c>
      <c r="AV180" s="12" t="s">
        <v>86</v>
      </c>
      <c r="AW180" s="12" t="s">
        <v>32</v>
      </c>
      <c r="AX180" s="12" t="s">
        <v>77</v>
      </c>
      <c r="AY180" s="148" t="s">
        <v>146</v>
      </c>
    </row>
    <row r="181" spans="2:51" s="13" customFormat="1" ht="12">
      <c r="B181" s="154"/>
      <c r="D181" s="147" t="s">
        <v>154</v>
      </c>
      <c r="E181" s="155" t="s">
        <v>1</v>
      </c>
      <c r="F181" s="156" t="s">
        <v>158</v>
      </c>
      <c r="H181" s="157">
        <v>87.17</v>
      </c>
      <c r="I181" s="158"/>
      <c r="L181" s="154"/>
      <c r="M181" s="159"/>
      <c r="T181" s="160"/>
      <c r="AT181" s="155" t="s">
        <v>154</v>
      </c>
      <c r="AU181" s="155" t="s">
        <v>86</v>
      </c>
      <c r="AV181" s="13" t="s">
        <v>152</v>
      </c>
      <c r="AW181" s="13" t="s">
        <v>32</v>
      </c>
      <c r="AX181" s="13" t="s">
        <v>84</v>
      </c>
      <c r="AY181" s="155" t="s">
        <v>146</v>
      </c>
    </row>
    <row r="182" spans="2:63" s="11" customFormat="1" ht="22.7" customHeight="1">
      <c r="B182" s="120"/>
      <c r="D182" s="121" t="s">
        <v>76</v>
      </c>
      <c r="E182" s="130" t="s">
        <v>86</v>
      </c>
      <c r="F182" s="130" t="s">
        <v>217</v>
      </c>
      <c r="I182" s="123"/>
      <c r="J182" s="131">
        <f>BK182</f>
        <v>0</v>
      </c>
      <c r="L182" s="120"/>
      <c r="M182" s="125"/>
      <c r="P182" s="126">
        <f>SUM(P183:P216)</f>
        <v>0</v>
      </c>
      <c r="R182" s="126">
        <f>SUM(R183:R216)</f>
        <v>274.93641826</v>
      </c>
      <c r="T182" s="127">
        <f>SUM(T183:T216)</f>
        <v>0</v>
      </c>
      <c r="AR182" s="121" t="s">
        <v>84</v>
      </c>
      <c r="AT182" s="128" t="s">
        <v>76</v>
      </c>
      <c r="AU182" s="128" t="s">
        <v>84</v>
      </c>
      <c r="AY182" s="121" t="s">
        <v>146</v>
      </c>
      <c r="BK182" s="129">
        <f>SUM(BK183:BK216)</f>
        <v>0</v>
      </c>
    </row>
    <row r="183" spans="2:65" s="1" customFormat="1" ht="21.75" customHeight="1">
      <c r="B183" s="31"/>
      <c r="C183" s="132" t="s">
        <v>218</v>
      </c>
      <c r="D183" s="132" t="s">
        <v>148</v>
      </c>
      <c r="E183" s="133" t="s">
        <v>219</v>
      </c>
      <c r="F183" s="134" t="s">
        <v>220</v>
      </c>
      <c r="G183" s="135" t="s">
        <v>161</v>
      </c>
      <c r="H183" s="136">
        <v>2.896</v>
      </c>
      <c r="I183" s="137"/>
      <c r="J183" s="138">
        <f>ROUND(I183*H183,2)</f>
        <v>0</v>
      </c>
      <c r="K183" s="139"/>
      <c r="L183" s="31"/>
      <c r="M183" s="140" t="s">
        <v>1</v>
      </c>
      <c r="N183" s="141" t="s">
        <v>42</v>
      </c>
      <c r="P183" s="142">
        <f>O183*H183</f>
        <v>0</v>
      </c>
      <c r="Q183" s="142">
        <v>1.92</v>
      </c>
      <c r="R183" s="142">
        <f>Q183*H183</f>
        <v>5.56032</v>
      </c>
      <c r="S183" s="142">
        <v>0</v>
      </c>
      <c r="T183" s="143">
        <f>S183*H183</f>
        <v>0</v>
      </c>
      <c r="AR183" s="144" t="s">
        <v>152</v>
      </c>
      <c r="AT183" s="144" t="s">
        <v>148</v>
      </c>
      <c r="AU183" s="144" t="s">
        <v>86</v>
      </c>
      <c r="AY183" s="16" t="s">
        <v>146</v>
      </c>
      <c r="BE183" s="145">
        <f>IF(N183="základní",J183,0)</f>
        <v>0</v>
      </c>
      <c r="BF183" s="145">
        <f>IF(N183="snížená",J183,0)</f>
        <v>0</v>
      </c>
      <c r="BG183" s="145">
        <f>IF(N183="zákl. přenesená",J183,0)</f>
        <v>0</v>
      </c>
      <c r="BH183" s="145">
        <f>IF(N183="sníž. přenesená",J183,0)</f>
        <v>0</v>
      </c>
      <c r="BI183" s="145">
        <f>IF(N183="nulová",J183,0)</f>
        <v>0</v>
      </c>
      <c r="BJ183" s="16" t="s">
        <v>84</v>
      </c>
      <c r="BK183" s="145">
        <f>ROUND(I183*H183,2)</f>
        <v>0</v>
      </c>
      <c r="BL183" s="16" t="s">
        <v>152</v>
      </c>
      <c r="BM183" s="144" t="s">
        <v>221</v>
      </c>
    </row>
    <row r="184" spans="2:51" s="12" customFormat="1" ht="12">
      <c r="B184" s="146"/>
      <c r="D184" s="147" t="s">
        <v>154</v>
      </c>
      <c r="E184" s="148" t="s">
        <v>1</v>
      </c>
      <c r="F184" s="149" t="s">
        <v>222</v>
      </c>
      <c r="H184" s="150">
        <v>0.616</v>
      </c>
      <c r="I184" s="151"/>
      <c r="L184" s="146"/>
      <c r="M184" s="152"/>
      <c r="T184" s="153"/>
      <c r="AT184" s="148" t="s">
        <v>154</v>
      </c>
      <c r="AU184" s="148" t="s">
        <v>86</v>
      </c>
      <c r="AV184" s="12" t="s">
        <v>86</v>
      </c>
      <c r="AW184" s="12" t="s">
        <v>32</v>
      </c>
      <c r="AX184" s="12" t="s">
        <v>77</v>
      </c>
      <c r="AY184" s="148" t="s">
        <v>146</v>
      </c>
    </row>
    <row r="185" spans="2:51" s="12" customFormat="1" ht="12">
      <c r="B185" s="146"/>
      <c r="D185" s="147" t="s">
        <v>154</v>
      </c>
      <c r="E185" s="148" t="s">
        <v>1</v>
      </c>
      <c r="F185" s="149" t="s">
        <v>223</v>
      </c>
      <c r="H185" s="150">
        <v>2.28</v>
      </c>
      <c r="I185" s="151"/>
      <c r="L185" s="146"/>
      <c r="M185" s="152"/>
      <c r="T185" s="153"/>
      <c r="AT185" s="148" t="s">
        <v>154</v>
      </c>
      <c r="AU185" s="148" t="s">
        <v>86</v>
      </c>
      <c r="AV185" s="12" t="s">
        <v>86</v>
      </c>
      <c r="AW185" s="12" t="s">
        <v>32</v>
      </c>
      <c r="AX185" s="12" t="s">
        <v>77</v>
      </c>
      <c r="AY185" s="148" t="s">
        <v>146</v>
      </c>
    </row>
    <row r="186" spans="2:51" s="13" customFormat="1" ht="12">
      <c r="B186" s="154"/>
      <c r="D186" s="147" t="s">
        <v>154</v>
      </c>
      <c r="E186" s="155" t="s">
        <v>1</v>
      </c>
      <c r="F186" s="156" t="s">
        <v>158</v>
      </c>
      <c r="H186" s="157">
        <v>2.896</v>
      </c>
      <c r="I186" s="158"/>
      <c r="L186" s="154"/>
      <c r="M186" s="159"/>
      <c r="T186" s="160"/>
      <c r="AT186" s="155" t="s">
        <v>154</v>
      </c>
      <c r="AU186" s="155" t="s">
        <v>86</v>
      </c>
      <c r="AV186" s="13" t="s">
        <v>152</v>
      </c>
      <c r="AW186" s="13" t="s">
        <v>32</v>
      </c>
      <c r="AX186" s="13" t="s">
        <v>84</v>
      </c>
      <c r="AY186" s="155" t="s">
        <v>146</v>
      </c>
    </row>
    <row r="187" spans="2:65" s="1" customFormat="1" ht="24.2" customHeight="1">
      <c r="B187" s="31"/>
      <c r="C187" s="132" t="s">
        <v>224</v>
      </c>
      <c r="D187" s="132" t="s">
        <v>148</v>
      </c>
      <c r="E187" s="133" t="s">
        <v>225</v>
      </c>
      <c r="F187" s="134" t="s">
        <v>226</v>
      </c>
      <c r="G187" s="135" t="s">
        <v>227</v>
      </c>
      <c r="H187" s="136">
        <v>29.8</v>
      </c>
      <c r="I187" s="137"/>
      <c r="J187" s="138">
        <f>ROUND(I187*H187,2)</f>
        <v>0</v>
      </c>
      <c r="K187" s="139"/>
      <c r="L187" s="31"/>
      <c r="M187" s="140" t="s">
        <v>1</v>
      </c>
      <c r="N187" s="141" t="s">
        <v>42</v>
      </c>
      <c r="P187" s="142">
        <f>O187*H187</f>
        <v>0</v>
      </c>
      <c r="Q187" s="142">
        <v>0.00049</v>
      </c>
      <c r="R187" s="142">
        <f>Q187*H187</f>
        <v>0.014602</v>
      </c>
      <c r="S187" s="142">
        <v>0</v>
      </c>
      <c r="T187" s="143">
        <f>S187*H187</f>
        <v>0</v>
      </c>
      <c r="AR187" s="144" t="s">
        <v>152</v>
      </c>
      <c r="AT187" s="144" t="s">
        <v>148</v>
      </c>
      <c r="AU187" s="144" t="s">
        <v>86</v>
      </c>
      <c r="AY187" s="16" t="s">
        <v>146</v>
      </c>
      <c r="BE187" s="145">
        <f>IF(N187="základní",J187,0)</f>
        <v>0</v>
      </c>
      <c r="BF187" s="145">
        <f>IF(N187="snížená",J187,0)</f>
        <v>0</v>
      </c>
      <c r="BG187" s="145">
        <f>IF(N187="zákl. přenesená",J187,0)</f>
        <v>0</v>
      </c>
      <c r="BH187" s="145">
        <f>IF(N187="sníž. přenesená",J187,0)</f>
        <v>0</v>
      </c>
      <c r="BI187" s="145">
        <f>IF(N187="nulová",J187,0)</f>
        <v>0</v>
      </c>
      <c r="BJ187" s="16" t="s">
        <v>84</v>
      </c>
      <c r="BK187" s="145">
        <f>ROUND(I187*H187,2)</f>
        <v>0</v>
      </c>
      <c r="BL187" s="16" t="s">
        <v>152</v>
      </c>
      <c r="BM187" s="144" t="s">
        <v>228</v>
      </c>
    </row>
    <row r="188" spans="2:51" s="12" customFormat="1" ht="12">
      <c r="B188" s="146"/>
      <c r="D188" s="147" t="s">
        <v>154</v>
      </c>
      <c r="E188" s="148" t="s">
        <v>1</v>
      </c>
      <c r="F188" s="149" t="s">
        <v>229</v>
      </c>
      <c r="H188" s="150">
        <v>23.4</v>
      </c>
      <c r="I188" s="151"/>
      <c r="L188" s="146"/>
      <c r="M188" s="152"/>
      <c r="T188" s="153"/>
      <c r="AT188" s="148" t="s">
        <v>154</v>
      </c>
      <c r="AU188" s="148" t="s">
        <v>86</v>
      </c>
      <c r="AV188" s="12" t="s">
        <v>86</v>
      </c>
      <c r="AW188" s="12" t="s">
        <v>32</v>
      </c>
      <c r="AX188" s="12" t="s">
        <v>77</v>
      </c>
      <c r="AY188" s="148" t="s">
        <v>146</v>
      </c>
    </row>
    <row r="189" spans="2:51" s="12" customFormat="1" ht="12">
      <c r="B189" s="146"/>
      <c r="D189" s="147" t="s">
        <v>154</v>
      </c>
      <c r="E189" s="148" t="s">
        <v>1</v>
      </c>
      <c r="F189" s="149" t="s">
        <v>230</v>
      </c>
      <c r="H189" s="150">
        <v>6.4</v>
      </c>
      <c r="I189" s="151"/>
      <c r="L189" s="146"/>
      <c r="M189" s="152"/>
      <c r="T189" s="153"/>
      <c r="AT189" s="148" t="s">
        <v>154</v>
      </c>
      <c r="AU189" s="148" t="s">
        <v>86</v>
      </c>
      <c r="AV189" s="12" t="s">
        <v>86</v>
      </c>
      <c r="AW189" s="12" t="s">
        <v>32</v>
      </c>
      <c r="AX189" s="12" t="s">
        <v>77</v>
      </c>
      <c r="AY189" s="148" t="s">
        <v>146</v>
      </c>
    </row>
    <row r="190" spans="2:51" s="13" customFormat="1" ht="12">
      <c r="B190" s="154"/>
      <c r="D190" s="147" t="s">
        <v>154</v>
      </c>
      <c r="E190" s="155" t="s">
        <v>1</v>
      </c>
      <c r="F190" s="156" t="s">
        <v>158</v>
      </c>
      <c r="H190" s="157">
        <v>29.8</v>
      </c>
      <c r="I190" s="158"/>
      <c r="L190" s="154"/>
      <c r="M190" s="159"/>
      <c r="T190" s="160"/>
      <c r="AT190" s="155" t="s">
        <v>154</v>
      </c>
      <c r="AU190" s="155" t="s">
        <v>86</v>
      </c>
      <c r="AV190" s="13" t="s">
        <v>152</v>
      </c>
      <c r="AW190" s="13" t="s">
        <v>32</v>
      </c>
      <c r="AX190" s="13" t="s">
        <v>84</v>
      </c>
      <c r="AY190" s="155" t="s">
        <v>146</v>
      </c>
    </row>
    <row r="191" spans="2:65" s="1" customFormat="1" ht="21.75" customHeight="1">
      <c r="B191" s="31"/>
      <c r="C191" s="132" t="s">
        <v>231</v>
      </c>
      <c r="D191" s="132" t="s">
        <v>148</v>
      </c>
      <c r="E191" s="133" t="s">
        <v>232</v>
      </c>
      <c r="F191" s="134" t="s">
        <v>233</v>
      </c>
      <c r="G191" s="135" t="s">
        <v>151</v>
      </c>
      <c r="H191" s="136">
        <v>154.42</v>
      </c>
      <c r="I191" s="137"/>
      <c r="J191" s="138">
        <f>ROUND(I191*H191,2)</f>
        <v>0</v>
      </c>
      <c r="K191" s="139"/>
      <c r="L191" s="31"/>
      <c r="M191" s="140" t="s">
        <v>1</v>
      </c>
      <c r="N191" s="141" t="s">
        <v>42</v>
      </c>
      <c r="P191" s="142">
        <f>O191*H191</f>
        <v>0</v>
      </c>
      <c r="Q191" s="142">
        <v>0.00014</v>
      </c>
      <c r="R191" s="142">
        <f>Q191*H191</f>
        <v>0.021618799999999997</v>
      </c>
      <c r="S191" s="142">
        <v>0</v>
      </c>
      <c r="T191" s="143">
        <f>S191*H191</f>
        <v>0</v>
      </c>
      <c r="AR191" s="144" t="s">
        <v>152</v>
      </c>
      <c r="AT191" s="144" t="s">
        <v>148</v>
      </c>
      <c r="AU191" s="144" t="s">
        <v>86</v>
      </c>
      <c r="AY191" s="16" t="s">
        <v>146</v>
      </c>
      <c r="BE191" s="145">
        <f>IF(N191="základní",J191,0)</f>
        <v>0</v>
      </c>
      <c r="BF191" s="145">
        <f>IF(N191="snížená",J191,0)</f>
        <v>0</v>
      </c>
      <c r="BG191" s="145">
        <f>IF(N191="zákl. přenesená",J191,0)</f>
        <v>0</v>
      </c>
      <c r="BH191" s="145">
        <f>IF(N191="sníž. přenesená",J191,0)</f>
        <v>0</v>
      </c>
      <c r="BI191" s="145">
        <f>IF(N191="nulová",J191,0)</f>
        <v>0</v>
      </c>
      <c r="BJ191" s="16" t="s">
        <v>84</v>
      </c>
      <c r="BK191" s="145">
        <f>ROUND(I191*H191,2)</f>
        <v>0</v>
      </c>
      <c r="BL191" s="16" t="s">
        <v>152</v>
      </c>
      <c r="BM191" s="144" t="s">
        <v>234</v>
      </c>
    </row>
    <row r="192" spans="2:51" s="12" customFormat="1" ht="12">
      <c r="B192" s="146"/>
      <c r="D192" s="147" t="s">
        <v>154</v>
      </c>
      <c r="E192" s="148" t="s">
        <v>1</v>
      </c>
      <c r="F192" s="149" t="s">
        <v>235</v>
      </c>
      <c r="H192" s="150">
        <v>144.74</v>
      </c>
      <c r="I192" s="151"/>
      <c r="L192" s="146"/>
      <c r="M192" s="152"/>
      <c r="T192" s="153"/>
      <c r="AT192" s="148" t="s">
        <v>154</v>
      </c>
      <c r="AU192" s="148" t="s">
        <v>86</v>
      </c>
      <c r="AV192" s="12" t="s">
        <v>86</v>
      </c>
      <c r="AW192" s="12" t="s">
        <v>32</v>
      </c>
      <c r="AX192" s="12" t="s">
        <v>77</v>
      </c>
      <c r="AY192" s="148" t="s">
        <v>146</v>
      </c>
    </row>
    <row r="193" spans="2:51" s="12" customFormat="1" ht="12">
      <c r="B193" s="146"/>
      <c r="D193" s="147" t="s">
        <v>154</v>
      </c>
      <c r="E193" s="148" t="s">
        <v>1</v>
      </c>
      <c r="F193" s="149" t="s">
        <v>236</v>
      </c>
      <c r="H193" s="150">
        <v>9.68</v>
      </c>
      <c r="I193" s="151"/>
      <c r="L193" s="146"/>
      <c r="M193" s="152"/>
      <c r="T193" s="153"/>
      <c r="AT193" s="148" t="s">
        <v>154</v>
      </c>
      <c r="AU193" s="148" t="s">
        <v>86</v>
      </c>
      <c r="AV193" s="12" t="s">
        <v>86</v>
      </c>
      <c r="AW193" s="12" t="s">
        <v>32</v>
      </c>
      <c r="AX193" s="12" t="s">
        <v>77</v>
      </c>
      <c r="AY193" s="148" t="s">
        <v>146</v>
      </c>
    </row>
    <row r="194" spans="2:51" s="13" customFormat="1" ht="12">
      <c r="B194" s="154"/>
      <c r="D194" s="147" t="s">
        <v>154</v>
      </c>
      <c r="E194" s="155" t="s">
        <v>1</v>
      </c>
      <c r="F194" s="156" t="s">
        <v>158</v>
      </c>
      <c r="H194" s="157">
        <v>154.42</v>
      </c>
      <c r="I194" s="158"/>
      <c r="L194" s="154"/>
      <c r="M194" s="159"/>
      <c r="T194" s="160"/>
      <c r="AT194" s="155" t="s">
        <v>154</v>
      </c>
      <c r="AU194" s="155" t="s">
        <v>86</v>
      </c>
      <c r="AV194" s="13" t="s">
        <v>152</v>
      </c>
      <c r="AW194" s="13" t="s">
        <v>32</v>
      </c>
      <c r="AX194" s="13" t="s">
        <v>84</v>
      </c>
      <c r="AY194" s="155" t="s">
        <v>146</v>
      </c>
    </row>
    <row r="195" spans="2:65" s="1" customFormat="1" ht="24.2" customHeight="1">
      <c r="B195" s="31"/>
      <c r="C195" s="167" t="s">
        <v>8</v>
      </c>
      <c r="D195" s="167" t="s">
        <v>237</v>
      </c>
      <c r="E195" s="168" t="s">
        <v>238</v>
      </c>
      <c r="F195" s="169" t="s">
        <v>239</v>
      </c>
      <c r="G195" s="170" t="s">
        <v>151</v>
      </c>
      <c r="H195" s="171">
        <v>157.508</v>
      </c>
      <c r="I195" s="172"/>
      <c r="J195" s="173">
        <f>ROUND(I195*H195,2)</f>
        <v>0</v>
      </c>
      <c r="K195" s="174"/>
      <c r="L195" s="175"/>
      <c r="M195" s="176" t="s">
        <v>1</v>
      </c>
      <c r="N195" s="177" t="s">
        <v>42</v>
      </c>
      <c r="P195" s="142">
        <f>O195*H195</f>
        <v>0</v>
      </c>
      <c r="Q195" s="142">
        <v>0.0005</v>
      </c>
      <c r="R195" s="142">
        <f>Q195*H195</f>
        <v>0.078754</v>
      </c>
      <c r="S195" s="142">
        <v>0</v>
      </c>
      <c r="T195" s="143">
        <f>S195*H195</f>
        <v>0</v>
      </c>
      <c r="AR195" s="144" t="s">
        <v>195</v>
      </c>
      <c r="AT195" s="144" t="s">
        <v>237</v>
      </c>
      <c r="AU195" s="144" t="s">
        <v>86</v>
      </c>
      <c r="AY195" s="16" t="s">
        <v>146</v>
      </c>
      <c r="BE195" s="145">
        <f>IF(N195="základní",J195,0)</f>
        <v>0</v>
      </c>
      <c r="BF195" s="145">
        <f>IF(N195="snížená",J195,0)</f>
        <v>0</v>
      </c>
      <c r="BG195" s="145">
        <f>IF(N195="zákl. přenesená",J195,0)</f>
        <v>0</v>
      </c>
      <c r="BH195" s="145">
        <f>IF(N195="sníž. přenesená",J195,0)</f>
        <v>0</v>
      </c>
      <c r="BI195" s="145">
        <f>IF(N195="nulová",J195,0)</f>
        <v>0</v>
      </c>
      <c r="BJ195" s="16" t="s">
        <v>84</v>
      </c>
      <c r="BK195" s="145">
        <f>ROUND(I195*H195,2)</f>
        <v>0</v>
      </c>
      <c r="BL195" s="16" t="s">
        <v>152</v>
      </c>
      <c r="BM195" s="144" t="s">
        <v>240</v>
      </c>
    </row>
    <row r="196" spans="2:51" s="12" customFormat="1" ht="12">
      <c r="B196" s="146"/>
      <c r="D196" s="147" t="s">
        <v>154</v>
      </c>
      <c r="F196" s="149" t="s">
        <v>241</v>
      </c>
      <c r="H196" s="150">
        <v>157.508</v>
      </c>
      <c r="I196" s="151"/>
      <c r="L196" s="146"/>
      <c r="M196" s="152"/>
      <c r="T196" s="153"/>
      <c r="AT196" s="148" t="s">
        <v>154</v>
      </c>
      <c r="AU196" s="148" t="s">
        <v>86</v>
      </c>
      <c r="AV196" s="12" t="s">
        <v>86</v>
      </c>
      <c r="AW196" s="12" t="s">
        <v>4</v>
      </c>
      <c r="AX196" s="12" t="s">
        <v>84</v>
      </c>
      <c r="AY196" s="148" t="s">
        <v>146</v>
      </c>
    </row>
    <row r="197" spans="2:65" s="1" customFormat="1" ht="24.2" customHeight="1">
      <c r="B197" s="31"/>
      <c r="C197" s="132" t="s">
        <v>242</v>
      </c>
      <c r="D197" s="132" t="s">
        <v>148</v>
      </c>
      <c r="E197" s="133" t="s">
        <v>243</v>
      </c>
      <c r="F197" s="134" t="s">
        <v>244</v>
      </c>
      <c r="G197" s="135" t="s">
        <v>161</v>
      </c>
      <c r="H197" s="136">
        <v>32.074</v>
      </c>
      <c r="I197" s="137"/>
      <c r="J197" s="138">
        <f>ROUND(I197*H197,2)</f>
        <v>0</v>
      </c>
      <c r="K197" s="139"/>
      <c r="L197" s="31"/>
      <c r="M197" s="140" t="s">
        <v>1</v>
      </c>
      <c r="N197" s="141" t="s">
        <v>42</v>
      </c>
      <c r="P197" s="142">
        <f>O197*H197</f>
        <v>0</v>
      </c>
      <c r="Q197" s="142">
        <v>2.45329</v>
      </c>
      <c r="R197" s="142">
        <f>Q197*H197</f>
        <v>78.68682346</v>
      </c>
      <c r="S197" s="142">
        <v>0</v>
      </c>
      <c r="T197" s="143">
        <f>S197*H197</f>
        <v>0</v>
      </c>
      <c r="AR197" s="144" t="s">
        <v>152</v>
      </c>
      <c r="AT197" s="144" t="s">
        <v>148</v>
      </c>
      <c r="AU197" s="144" t="s">
        <v>86</v>
      </c>
      <c r="AY197" s="16" t="s">
        <v>146</v>
      </c>
      <c r="BE197" s="145">
        <f>IF(N197="základní",J197,0)</f>
        <v>0</v>
      </c>
      <c r="BF197" s="145">
        <f>IF(N197="snížená",J197,0)</f>
        <v>0</v>
      </c>
      <c r="BG197" s="145">
        <f>IF(N197="zákl. přenesená",J197,0)</f>
        <v>0</v>
      </c>
      <c r="BH197" s="145">
        <f>IF(N197="sníž. přenesená",J197,0)</f>
        <v>0</v>
      </c>
      <c r="BI197" s="145">
        <f>IF(N197="nulová",J197,0)</f>
        <v>0</v>
      </c>
      <c r="BJ197" s="16" t="s">
        <v>84</v>
      </c>
      <c r="BK197" s="145">
        <f>ROUND(I197*H197,2)</f>
        <v>0</v>
      </c>
      <c r="BL197" s="16" t="s">
        <v>152</v>
      </c>
      <c r="BM197" s="144" t="s">
        <v>245</v>
      </c>
    </row>
    <row r="198" spans="2:51" s="12" customFormat="1" ht="12">
      <c r="B198" s="146"/>
      <c r="D198" s="147" t="s">
        <v>154</v>
      </c>
      <c r="E198" s="148" t="s">
        <v>1</v>
      </c>
      <c r="F198" s="149" t="s">
        <v>246</v>
      </c>
      <c r="H198" s="150">
        <v>27.004</v>
      </c>
      <c r="I198" s="151"/>
      <c r="L198" s="146"/>
      <c r="M198" s="152"/>
      <c r="T198" s="153"/>
      <c r="AT198" s="148" t="s">
        <v>154</v>
      </c>
      <c r="AU198" s="148" t="s">
        <v>86</v>
      </c>
      <c r="AV198" s="12" t="s">
        <v>86</v>
      </c>
      <c r="AW198" s="12" t="s">
        <v>32</v>
      </c>
      <c r="AX198" s="12" t="s">
        <v>77</v>
      </c>
      <c r="AY198" s="148" t="s">
        <v>146</v>
      </c>
    </row>
    <row r="199" spans="2:51" s="12" customFormat="1" ht="12">
      <c r="B199" s="146"/>
      <c r="D199" s="147" t="s">
        <v>154</v>
      </c>
      <c r="E199" s="148" t="s">
        <v>1</v>
      </c>
      <c r="F199" s="149" t="s">
        <v>247</v>
      </c>
      <c r="H199" s="150">
        <v>5.07</v>
      </c>
      <c r="I199" s="151"/>
      <c r="L199" s="146"/>
      <c r="M199" s="152"/>
      <c r="T199" s="153"/>
      <c r="AT199" s="148" t="s">
        <v>154</v>
      </c>
      <c r="AU199" s="148" t="s">
        <v>86</v>
      </c>
      <c r="AV199" s="12" t="s">
        <v>86</v>
      </c>
      <c r="AW199" s="12" t="s">
        <v>32</v>
      </c>
      <c r="AX199" s="12" t="s">
        <v>77</v>
      </c>
      <c r="AY199" s="148" t="s">
        <v>146</v>
      </c>
    </row>
    <row r="200" spans="2:51" s="13" customFormat="1" ht="12">
      <c r="B200" s="154"/>
      <c r="D200" s="147" t="s">
        <v>154</v>
      </c>
      <c r="E200" s="155" t="s">
        <v>1</v>
      </c>
      <c r="F200" s="156" t="s">
        <v>158</v>
      </c>
      <c r="H200" s="157">
        <v>32.074</v>
      </c>
      <c r="I200" s="158"/>
      <c r="L200" s="154"/>
      <c r="M200" s="159"/>
      <c r="T200" s="160"/>
      <c r="AT200" s="155" t="s">
        <v>154</v>
      </c>
      <c r="AU200" s="155" t="s">
        <v>86</v>
      </c>
      <c r="AV200" s="13" t="s">
        <v>152</v>
      </c>
      <c r="AW200" s="13" t="s">
        <v>32</v>
      </c>
      <c r="AX200" s="13" t="s">
        <v>84</v>
      </c>
      <c r="AY200" s="155" t="s">
        <v>146</v>
      </c>
    </row>
    <row r="201" spans="2:65" s="1" customFormat="1" ht="16.5" customHeight="1">
      <c r="B201" s="31"/>
      <c r="C201" s="132" t="s">
        <v>248</v>
      </c>
      <c r="D201" s="132" t="s">
        <v>148</v>
      </c>
      <c r="E201" s="133" t="s">
        <v>249</v>
      </c>
      <c r="F201" s="134" t="s">
        <v>250</v>
      </c>
      <c r="G201" s="135" t="s">
        <v>151</v>
      </c>
      <c r="H201" s="136">
        <v>16.35</v>
      </c>
      <c r="I201" s="137"/>
      <c r="J201" s="138">
        <f>ROUND(I201*H201,2)</f>
        <v>0</v>
      </c>
      <c r="K201" s="139"/>
      <c r="L201" s="31"/>
      <c r="M201" s="140" t="s">
        <v>1</v>
      </c>
      <c r="N201" s="141" t="s">
        <v>42</v>
      </c>
      <c r="P201" s="142">
        <f>O201*H201</f>
        <v>0</v>
      </c>
      <c r="Q201" s="142">
        <v>0.00247</v>
      </c>
      <c r="R201" s="142">
        <f>Q201*H201</f>
        <v>0.040384500000000004</v>
      </c>
      <c r="S201" s="142">
        <v>0</v>
      </c>
      <c r="T201" s="143">
        <f>S201*H201</f>
        <v>0</v>
      </c>
      <c r="AR201" s="144" t="s">
        <v>152</v>
      </c>
      <c r="AT201" s="144" t="s">
        <v>148</v>
      </c>
      <c r="AU201" s="144" t="s">
        <v>86</v>
      </c>
      <c r="AY201" s="16" t="s">
        <v>146</v>
      </c>
      <c r="BE201" s="145">
        <f>IF(N201="základní",J201,0)</f>
        <v>0</v>
      </c>
      <c r="BF201" s="145">
        <f>IF(N201="snížená",J201,0)</f>
        <v>0</v>
      </c>
      <c r="BG201" s="145">
        <f>IF(N201="zákl. přenesená",J201,0)</f>
        <v>0</v>
      </c>
      <c r="BH201" s="145">
        <f>IF(N201="sníž. přenesená",J201,0)</f>
        <v>0</v>
      </c>
      <c r="BI201" s="145">
        <f>IF(N201="nulová",J201,0)</f>
        <v>0</v>
      </c>
      <c r="BJ201" s="16" t="s">
        <v>84</v>
      </c>
      <c r="BK201" s="145">
        <f>ROUND(I201*H201,2)</f>
        <v>0</v>
      </c>
      <c r="BL201" s="16" t="s">
        <v>152</v>
      </c>
      <c r="BM201" s="144" t="s">
        <v>251</v>
      </c>
    </row>
    <row r="202" spans="2:51" s="12" customFormat="1" ht="12">
      <c r="B202" s="146"/>
      <c r="D202" s="147" t="s">
        <v>154</v>
      </c>
      <c r="E202" s="148" t="s">
        <v>1</v>
      </c>
      <c r="F202" s="149" t="s">
        <v>252</v>
      </c>
      <c r="H202" s="150">
        <v>9.72</v>
      </c>
      <c r="I202" s="151"/>
      <c r="L202" s="146"/>
      <c r="M202" s="152"/>
      <c r="T202" s="153"/>
      <c r="AT202" s="148" t="s">
        <v>154</v>
      </c>
      <c r="AU202" s="148" t="s">
        <v>86</v>
      </c>
      <c r="AV202" s="12" t="s">
        <v>86</v>
      </c>
      <c r="AW202" s="12" t="s">
        <v>32</v>
      </c>
      <c r="AX202" s="12" t="s">
        <v>77</v>
      </c>
      <c r="AY202" s="148" t="s">
        <v>146</v>
      </c>
    </row>
    <row r="203" spans="2:51" s="12" customFormat="1" ht="12">
      <c r="B203" s="146"/>
      <c r="D203" s="147" t="s">
        <v>154</v>
      </c>
      <c r="E203" s="148" t="s">
        <v>1</v>
      </c>
      <c r="F203" s="149" t="s">
        <v>253</v>
      </c>
      <c r="H203" s="150">
        <v>6.63</v>
      </c>
      <c r="I203" s="151"/>
      <c r="L203" s="146"/>
      <c r="M203" s="152"/>
      <c r="T203" s="153"/>
      <c r="AT203" s="148" t="s">
        <v>154</v>
      </c>
      <c r="AU203" s="148" t="s">
        <v>86</v>
      </c>
      <c r="AV203" s="12" t="s">
        <v>86</v>
      </c>
      <c r="AW203" s="12" t="s">
        <v>32</v>
      </c>
      <c r="AX203" s="12" t="s">
        <v>77</v>
      </c>
      <c r="AY203" s="148" t="s">
        <v>146</v>
      </c>
    </row>
    <row r="204" spans="2:51" s="13" customFormat="1" ht="12">
      <c r="B204" s="154"/>
      <c r="D204" s="147" t="s">
        <v>154</v>
      </c>
      <c r="E204" s="155" t="s">
        <v>1</v>
      </c>
      <c r="F204" s="156" t="s">
        <v>158</v>
      </c>
      <c r="H204" s="157">
        <v>16.35</v>
      </c>
      <c r="I204" s="158"/>
      <c r="L204" s="154"/>
      <c r="M204" s="159"/>
      <c r="T204" s="160"/>
      <c r="AT204" s="155" t="s">
        <v>154</v>
      </c>
      <c r="AU204" s="155" t="s">
        <v>86</v>
      </c>
      <c r="AV204" s="13" t="s">
        <v>152</v>
      </c>
      <c r="AW204" s="13" t="s">
        <v>32</v>
      </c>
      <c r="AX204" s="13" t="s">
        <v>84</v>
      </c>
      <c r="AY204" s="155" t="s">
        <v>146</v>
      </c>
    </row>
    <row r="205" spans="2:65" s="1" customFormat="1" ht="16.5" customHeight="1">
      <c r="B205" s="31"/>
      <c r="C205" s="132" t="s">
        <v>254</v>
      </c>
      <c r="D205" s="132" t="s">
        <v>148</v>
      </c>
      <c r="E205" s="133" t="s">
        <v>255</v>
      </c>
      <c r="F205" s="134" t="s">
        <v>256</v>
      </c>
      <c r="G205" s="135" t="s">
        <v>151</v>
      </c>
      <c r="H205" s="136">
        <v>16.35</v>
      </c>
      <c r="I205" s="137"/>
      <c r="J205" s="138">
        <f>ROUND(I205*H205,2)</f>
        <v>0</v>
      </c>
      <c r="K205" s="139"/>
      <c r="L205" s="31"/>
      <c r="M205" s="140" t="s">
        <v>1</v>
      </c>
      <c r="N205" s="141" t="s">
        <v>42</v>
      </c>
      <c r="P205" s="142">
        <f>O205*H205</f>
        <v>0</v>
      </c>
      <c r="Q205" s="142">
        <v>0</v>
      </c>
      <c r="R205" s="142">
        <f>Q205*H205</f>
        <v>0</v>
      </c>
      <c r="S205" s="142">
        <v>0</v>
      </c>
      <c r="T205" s="143">
        <f>S205*H205</f>
        <v>0</v>
      </c>
      <c r="AR205" s="144" t="s">
        <v>152</v>
      </c>
      <c r="AT205" s="144" t="s">
        <v>148</v>
      </c>
      <c r="AU205" s="144" t="s">
        <v>86</v>
      </c>
      <c r="AY205" s="16" t="s">
        <v>146</v>
      </c>
      <c r="BE205" s="145">
        <f>IF(N205="základní",J205,0)</f>
        <v>0</v>
      </c>
      <c r="BF205" s="145">
        <f>IF(N205="snížená",J205,0)</f>
        <v>0</v>
      </c>
      <c r="BG205" s="145">
        <f>IF(N205="zákl. přenesená",J205,0)</f>
        <v>0</v>
      </c>
      <c r="BH205" s="145">
        <f>IF(N205="sníž. přenesená",J205,0)</f>
        <v>0</v>
      </c>
      <c r="BI205" s="145">
        <f>IF(N205="nulová",J205,0)</f>
        <v>0</v>
      </c>
      <c r="BJ205" s="16" t="s">
        <v>84</v>
      </c>
      <c r="BK205" s="145">
        <f>ROUND(I205*H205,2)</f>
        <v>0</v>
      </c>
      <c r="BL205" s="16" t="s">
        <v>152</v>
      </c>
      <c r="BM205" s="144" t="s">
        <v>257</v>
      </c>
    </row>
    <row r="206" spans="2:65" s="1" customFormat="1" ht="24.2" customHeight="1">
      <c r="B206" s="31"/>
      <c r="C206" s="132" t="s">
        <v>258</v>
      </c>
      <c r="D206" s="132" t="s">
        <v>148</v>
      </c>
      <c r="E206" s="133" t="s">
        <v>259</v>
      </c>
      <c r="F206" s="134" t="s">
        <v>260</v>
      </c>
      <c r="G206" s="135" t="s">
        <v>192</v>
      </c>
      <c r="H206" s="136">
        <v>4.807</v>
      </c>
      <c r="I206" s="137"/>
      <c r="J206" s="138">
        <f>ROUND(I206*H206,2)</f>
        <v>0</v>
      </c>
      <c r="K206" s="139"/>
      <c r="L206" s="31"/>
      <c r="M206" s="140" t="s">
        <v>1</v>
      </c>
      <c r="N206" s="141" t="s">
        <v>42</v>
      </c>
      <c r="P206" s="142">
        <f>O206*H206</f>
        <v>0</v>
      </c>
      <c r="Q206" s="142">
        <v>1.06062</v>
      </c>
      <c r="R206" s="142">
        <f>Q206*H206</f>
        <v>5.0984003399999995</v>
      </c>
      <c r="S206" s="142">
        <v>0</v>
      </c>
      <c r="T206" s="143">
        <f>S206*H206</f>
        <v>0</v>
      </c>
      <c r="AR206" s="144" t="s">
        <v>152</v>
      </c>
      <c r="AT206" s="144" t="s">
        <v>148</v>
      </c>
      <c r="AU206" s="144" t="s">
        <v>86</v>
      </c>
      <c r="AY206" s="16" t="s">
        <v>146</v>
      </c>
      <c r="BE206" s="145">
        <f>IF(N206="základní",J206,0)</f>
        <v>0</v>
      </c>
      <c r="BF206" s="145">
        <f>IF(N206="snížená",J206,0)</f>
        <v>0</v>
      </c>
      <c r="BG206" s="145">
        <f>IF(N206="zákl. přenesená",J206,0)</f>
        <v>0</v>
      </c>
      <c r="BH206" s="145">
        <f>IF(N206="sníž. přenesená",J206,0)</f>
        <v>0</v>
      </c>
      <c r="BI206" s="145">
        <f>IF(N206="nulová",J206,0)</f>
        <v>0</v>
      </c>
      <c r="BJ206" s="16" t="s">
        <v>84</v>
      </c>
      <c r="BK206" s="145">
        <f>ROUND(I206*H206,2)</f>
        <v>0</v>
      </c>
      <c r="BL206" s="16" t="s">
        <v>152</v>
      </c>
      <c r="BM206" s="144" t="s">
        <v>261</v>
      </c>
    </row>
    <row r="207" spans="2:51" s="12" customFormat="1" ht="12">
      <c r="B207" s="146"/>
      <c r="D207" s="147" t="s">
        <v>154</v>
      </c>
      <c r="E207" s="148" t="s">
        <v>1</v>
      </c>
      <c r="F207" s="149" t="s">
        <v>262</v>
      </c>
      <c r="H207" s="150">
        <v>3.435</v>
      </c>
      <c r="I207" s="151"/>
      <c r="L207" s="146"/>
      <c r="M207" s="152"/>
      <c r="T207" s="153"/>
      <c r="AT207" s="148" t="s">
        <v>154</v>
      </c>
      <c r="AU207" s="148" t="s">
        <v>86</v>
      </c>
      <c r="AV207" s="12" t="s">
        <v>86</v>
      </c>
      <c r="AW207" s="12" t="s">
        <v>32</v>
      </c>
      <c r="AX207" s="12" t="s">
        <v>77</v>
      </c>
      <c r="AY207" s="148" t="s">
        <v>146</v>
      </c>
    </row>
    <row r="208" spans="2:51" s="12" customFormat="1" ht="12">
      <c r="B208" s="146"/>
      <c r="D208" s="147" t="s">
        <v>154</v>
      </c>
      <c r="E208" s="148" t="s">
        <v>1</v>
      </c>
      <c r="F208" s="149" t="s">
        <v>263</v>
      </c>
      <c r="H208" s="150">
        <v>1.372</v>
      </c>
      <c r="I208" s="151"/>
      <c r="L208" s="146"/>
      <c r="M208" s="152"/>
      <c r="T208" s="153"/>
      <c r="AT208" s="148" t="s">
        <v>154</v>
      </c>
      <c r="AU208" s="148" t="s">
        <v>86</v>
      </c>
      <c r="AV208" s="12" t="s">
        <v>86</v>
      </c>
      <c r="AW208" s="12" t="s">
        <v>32</v>
      </c>
      <c r="AX208" s="12" t="s">
        <v>77</v>
      </c>
      <c r="AY208" s="148" t="s">
        <v>146</v>
      </c>
    </row>
    <row r="209" spans="2:51" s="13" customFormat="1" ht="12">
      <c r="B209" s="154"/>
      <c r="D209" s="147" t="s">
        <v>154</v>
      </c>
      <c r="E209" s="155" t="s">
        <v>1</v>
      </c>
      <c r="F209" s="156" t="s">
        <v>158</v>
      </c>
      <c r="H209" s="157">
        <v>4.807</v>
      </c>
      <c r="I209" s="158"/>
      <c r="L209" s="154"/>
      <c r="M209" s="159"/>
      <c r="T209" s="160"/>
      <c r="AT209" s="155" t="s">
        <v>154</v>
      </c>
      <c r="AU209" s="155" t="s">
        <v>86</v>
      </c>
      <c r="AV209" s="13" t="s">
        <v>152</v>
      </c>
      <c r="AW209" s="13" t="s">
        <v>32</v>
      </c>
      <c r="AX209" s="13" t="s">
        <v>84</v>
      </c>
      <c r="AY209" s="155" t="s">
        <v>146</v>
      </c>
    </row>
    <row r="210" spans="2:65" s="1" customFormat="1" ht="24.2" customHeight="1">
      <c r="B210" s="31"/>
      <c r="C210" s="132" t="s">
        <v>264</v>
      </c>
      <c r="D210" s="132" t="s">
        <v>148</v>
      </c>
      <c r="E210" s="133" t="s">
        <v>265</v>
      </c>
      <c r="F210" s="134" t="s">
        <v>266</v>
      </c>
      <c r="G210" s="135" t="s">
        <v>161</v>
      </c>
      <c r="H210" s="136">
        <v>74.172</v>
      </c>
      <c r="I210" s="137"/>
      <c r="J210" s="138">
        <f>ROUND(I210*H210,2)</f>
        <v>0</v>
      </c>
      <c r="K210" s="139"/>
      <c r="L210" s="31"/>
      <c r="M210" s="140" t="s">
        <v>1</v>
      </c>
      <c r="N210" s="141" t="s">
        <v>42</v>
      </c>
      <c r="P210" s="142">
        <f>O210*H210</f>
        <v>0</v>
      </c>
      <c r="Q210" s="142">
        <v>2.45329</v>
      </c>
      <c r="R210" s="142">
        <f>Q210*H210</f>
        <v>181.96542588</v>
      </c>
      <c r="S210" s="142">
        <v>0</v>
      </c>
      <c r="T210" s="143">
        <f>S210*H210</f>
        <v>0</v>
      </c>
      <c r="AR210" s="144" t="s">
        <v>152</v>
      </c>
      <c r="AT210" s="144" t="s">
        <v>148</v>
      </c>
      <c r="AU210" s="144" t="s">
        <v>86</v>
      </c>
      <c r="AY210" s="16" t="s">
        <v>146</v>
      </c>
      <c r="BE210" s="145">
        <f>IF(N210="základní",J210,0)</f>
        <v>0</v>
      </c>
      <c r="BF210" s="145">
        <f>IF(N210="snížená",J210,0)</f>
        <v>0</v>
      </c>
      <c r="BG210" s="145">
        <f>IF(N210="zákl. přenesená",J210,0)</f>
        <v>0</v>
      </c>
      <c r="BH210" s="145">
        <f>IF(N210="sníž. přenesená",J210,0)</f>
        <v>0</v>
      </c>
      <c r="BI210" s="145">
        <f>IF(N210="nulová",J210,0)</f>
        <v>0</v>
      </c>
      <c r="BJ210" s="16" t="s">
        <v>84</v>
      </c>
      <c r="BK210" s="145">
        <f>ROUND(I210*H210,2)</f>
        <v>0</v>
      </c>
      <c r="BL210" s="16" t="s">
        <v>152</v>
      </c>
      <c r="BM210" s="144" t="s">
        <v>267</v>
      </c>
    </row>
    <row r="211" spans="2:51" s="12" customFormat="1" ht="22.5">
      <c r="B211" s="146"/>
      <c r="D211" s="147" t="s">
        <v>154</v>
      </c>
      <c r="E211" s="148" t="s">
        <v>1</v>
      </c>
      <c r="F211" s="149" t="s">
        <v>268</v>
      </c>
      <c r="H211" s="150">
        <v>74.172</v>
      </c>
      <c r="I211" s="151"/>
      <c r="L211" s="146"/>
      <c r="M211" s="152"/>
      <c r="T211" s="153"/>
      <c r="AT211" s="148" t="s">
        <v>154</v>
      </c>
      <c r="AU211" s="148" t="s">
        <v>86</v>
      </c>
      <c r="AV211" s="12" t="s">
        <v>86</v>
      </c>
      <c r="AW211" s="12" t="s">
        <v>32</v>
      </c>
      <c r="AX211" s="12" t="s">
        <v>84</v>
      </c>
      <c r="AY211" s="148" t="s">
        <v>146</v>
      </c>
    </row>
    <row r="212" spans="2:65" s="1" customFormat="1" ht="16.5" customHeight="1">
      <c r="B212" s="31"/>
      <c r="C212" s="132" t="s">
        <v>7</v>
      </c>
      <c r="D212" s="132" t="s">
        <v>148</v>
      </c>
      <c r="E212" s="133" t="s">
        <v>269</v>
      </c>
      <c r="F212" s="134" t="s">
        <v>270</v>
      </c>
      <c r="G212" s="135" t="s">
        <v>151</v>
      </c>
      <c r="H212" s="136">
        <v>89.8</v>
      </c>
      <c r="I212" s="137"/>
      <c r="J212" s="138">
        <f>ROUND(I212*H212,2)</f>
        <v>0</v>
      </c>
      <c r="K212" s="139"/>
      <c r="L212" s="31"/>
      <c r="M212" s="140" t="s">
        <v>1</v>
      </c>
      <c r="N212" s="141" t="s">
        <v>42</v>
      </c>
      <c r="P212" s="142">
        <f>O212*H212</f>
        <v>0</v>
      </c>
      <c r="Q212" s="142">
        <v>0.00269</v>
      </c>
      <c r="R212" s="142">
        <f>Q212*H212</f>
        <v>0.241562</v>
      </c>
      <c r="S212" s="142">
        <v>0</v>
      </c>
      <c r="T212" s="143">
        <f>S212*H212</f>
        <v>0</v>
      </c>
      <c r="AR212" s="144" t="s">
        <v>152</v>
      </c>
      <c r="AT212" s="144" t="s">
        <v>148</v>
      </c>
      <c r="AU212" s="144" t="s">
        <v>86</v>
      </c>
      <c r="AY212" s="16" t="s">
        <v>146</v>
      </c>
      <c r="BE212" s="145">
        <f>IF(N212="základní",J212,0)</f>
        <v>0</v>
      </c>
      <c r="BF212" s="145">
        <f>IF(N212="snížená",J212,0)</f>
        <v>0</v>
      </c>
      <c r="BG212" s="145">
        <f>IF(N212="zákl. přenesená",J212,0)</f>
        <v>0</v>
      </c>
      <c r="BH212" s="145">
        <f>IF(N212="sníž. přenesená",J212,0)</f>
        <v>0</v>
      </c>
      <c r="BI212" s="145">
        <f>IF(N212="nulová",J212,0)</f>
        <v>0</v>
      </c>
      <c r="BJ212" s="16" t="s">
        <v>84</v>
      </c>
      <c r="BK212" s="145">
        <f>ROUND(I212*H212,2)</f>
        <v>0</v>
      </c>
      <c r="BL212" s="16" t="s">
        <v>152</v>
      </c>
      <c r="BM212" s="144" t="s">
        <v>271</v>
      </c>
    </row>
    <row r="213" spans="2:51" s="12" customFormat="1" ht="22.5">
      <c r="B213" s="146"/>
      <c r="D213" s="147" t="s">
        <v>154</v>
      </c>
      <c r="E213" s="148" t="s">
        <v>1</v>
      </c>
      <c r="F213" s="149" t="s">
        <v>272</v>
      </c>
      <c r="H213" s="150">
        <v>89.8</v>
      </c>
      <c r="I213" s="151"/>
      <c r="L213" s="146"/>
      <c r="M213" s="152"/>
      <c r="T213" s="153"/>
      <c r="AT213" s="148" t="s">
        <v>154</v>
      </c>
      <c r="AU213" s="148" t="s">
        <v>86</v>
      </c>
      <c r="AV213" s="12" t="s">
        <v>86</v>
      </c>
      <c r="AW213" s="12" t="s">
        <v>32</v>
      </c>
      <c r="AX213" s="12" t="s">
        <v>84</v>
      </c>
      <c r="AY213" s="148" t="s">
        <v>146</v>
      </c>
    </row>
    <row r="214" spans="2:65" s="1" customFormat="1" ht="16.5" customHeight="1">
      <c r="B214" s="31"/>
      <c r="C214" s="132" t="s">
        <v>273</v>
      </c>
      <c r="D214" s="132" t="s">
        <v>148</v>
      </c>
      <c r="E214" s="133" t="s">
        <v>274</v>
      </c>
      <c r="F214" s="134" t="s">
        <v>275</v>
      </c>
      <c r="G214" s="135" t="s">
        <v>151</v>
      </c>
      <c r="H214" s="136">
        <v>89.8</v>
      </c>
      <c r="I214" s="137"/>
      <c r="J214" s="138">
        <f>ROUND(I214*H214,2)</f>
        <v>0</v>
      </c>
      <c r="K214" s="139"/>
      <c r="L214" s="31"/>
      <c r="M214" s="140" t="s">
        <v>1</v>
      </c>
      <c r="N214" s="141" t="s">
        <v>42</v>
      </c>
      <c r="P214" s="142">
        <f>O214*H214</f>
        <v>0</v>
      </c>
      <c r="Q214" s="142">
        <v>0</v>
      </c>
      <c r="R214" s="142">
        <f>Q214*H214</f>
        <v>0</v>
      </c>
      <c r="S214" s="142">
        <v>0</v>
      </c>
      <c r="T214" s="143">
        <f>S214*H214</f>
        <v>0</v>
      </c>
      <c r="AR214" s="144" t="s">
        <v>152</v>
      </c>
      <c r="AT214" s="144" t="s">
        <v>148</v>
      </c>
      <c r="AU214" s="144" t="s">
        <v>86</v>
      </c>
      <c r="AY214" s="16" t="s">
        <v>146</v>
      </c>
      <c r="BE214" s="145">
        <f>IF(N214="základní",J214,0)</f>
        <v>0</v>
      </c>
      <c r="BF214" s="145">
        <f>IF(N214="snížená",J214,0)</f>
        <v>0</v>
      </c>
      <c r="BG214" s="145">
        <f>IF(N214="zákl. přenesená",J214,0)</f>
        <v>0</v>
      </c>
      <c r="BH214" s="145">
        <f>IF(N214="sníž. přenesená",J214,0)</f>
        <v>0</v>
      </c>
      <c r="BI214" s="145">
        <f>IF(N214="nulová",J214,0)</f>
        <v>0</v>
      </c>
      <c r="BJ214" s="16" t="s">
        <v>84</v>
      </c>
      <c r="BK214" s="145">
        <f>ROUND(I214*H214,2)</f>
        <v>0</v>
      </c>
      <c r="BL214" s="16" t="s">
        <v>152</v>
      </c>
      <c r="BM214" s="144" t="s">
        <v>276</v>
      </c>
    </row>
    <row r="215" spans="2:65" s="1" customFormat="1" ht="21.75" customHeight="1">
      <c r="B215" s="31"/>
      <c r="C215" s="132" t="s">
        <v>277</v>
      </c>
      <c r="D215" s="132" t="s">
        <v>148</v>
      </c>
      <c r="E215" s="133" t="s">
        <v>278</v>
      </c>
      <c r="F215" s="134" t="s">
        <v>279</v>
      </c>
      <c r="G215" s="135" t="s">
        <v>192</v>
      </c>
      <c r="H215" s="136">
        <v>3.044</v>
      </c>
      <c r="I215" s="137"/>
      <c r="J215" s="138">
        <f>ROUND(I215*H215,2)</f>
        <v>0</v>
      </c>
      <c r="K215" s="139"/>
      <c r="L215" s="31"/>
      <c r="M215" s="140" t="s">
        <v>1</v>
      </c>
      <c r="N215" s="141" t="s">
        <v>42</v>
      </c>
      <c r="P215" s="142">
        <f>O215*H215</f>
        <v>0</v>
      </c>
      <c r="Q215" s="142">
        <v>1.06062</v>
      </c>
      <c r="R215" s="142">
        <f>Q215*H215</f>
        <v>3.2285272799999998</v>
      </c>
      <c r="S215" s="142">
        <v>0</v>
      </c>
      <c r="T215" s="143">
        <f>S215*H215</f>
        <v>0</v>
      </c>
      <c r="AR215" s="144" t="s">
        <v>152</v>
      </c>
      <c r="AT215" s="144" t="s">
        <v>148</v>
      </c>
      <c r="AU215" s="144" t="s">
        <v>86</v>
      </c>
      <c r="AY215" s="16" t="s">
        <v>146</v>
      </c>
      <c r="BE215" s="145">
        <f>IF(N215="základní",J215,0)</f>
        <v>0</v>
      </c>
      <c r="BF215" s="145">
        <f>IF(N215="snížená",J215,0)</f>
        <v>0</v>
      </c>
      <c r="BG215" s="145">
        <f>IF(N215="zákl. přenesená",J215,0)</f>
        <v>0</v>
      </c>
      <c r="BH215" s="145">
        <f>IF(N215="sníž. přenesená",J215,0)</f>
        <v>0</v>
      </c>
      <c r="BI215" s="145">
        <f>IF(N215="nulová",J215,0)</f>
        <v>0</v>
      </c>
      <c r="BJ215" s="16" t="s">
        <v>84</v>
      </c>
      <c r="BK215" s="145">
        <f>ROUND(I215*H215,2)</f>
        <v>0</v>
      </c>
      <c r="BL215" s="16" t="s">
        <v>152</v>
      </c>
      <c r="BM215" s="144" t="s">
        <v>280</v>
      </c>
    </row>
    <row r="216" spans="2:51" s="12" customFormat="1" ht="12">
      <c r="B216" s="146"/>
      <c r="D216" s="147" t="s">
        <v>154</v>
      </c>
      <c r="E216" s="148" t="s">
        <v>1</v>
      </c>
      <c r="F216" s="149" t="s">
        <v>281</v>
      </c>
      <c r="H216" s="150">
        <v>3.044</v>
      </c>
      <c r="I216" s="151"/>
      <c r="L216" s="146"/>
      <c r="M216" s="152"/>
      <c r="T216" s="153"/>
      <c r="AT216" s="148" t="s">
        <v>154</v>
      </c>
      <c r="AU216" s="148" t="s">
        <v>86</v>
      </c>
      <c r="AV216" s="12" t="s">
        <v>86</v>
      </c>
      <c r="AW216" s="12" t="s">
        <v>32</v>
      </c>
      <c r="AX216" s="12" t="s">
        <v>84</v>
      </c>
      <c r="AY216" s="148" t="s">
        <v>146</v>
      </c>
    </row>
    <row r="217" spans="2:63" s="11" customFormat="1" ht="22.7" customHeight="1">
      <c r="B217" s="120"/>
      <c r="D217" s="121" t="s">
        <v>76</v>
      </c>
      <c r="E217" s="130" t="s">
        <v>166</v>
      </c>
      <c r="F217" s="130" t="s">
        <v>282</v>
      </c>
      <c r="I217" s="123"/>
      <c r="J217" s="131">
        <f>BK217</f>
        <v>0</v>
      </c>
      <c r="L217" s="120"/>
      <c r="M217" s="125"/>
      <c r="P217" s="126">
        <f>SUM(P218:P296)</f>
        <v>0</v>
      </c>
      <c r="R217" s="126">
        <f>SUM(R218:R296)</f>
        <v>171.65808089000004</v>
      </c>
      <c r="T217" s="127">
        <f>SUM(T218:T296)</f>
        <v>0</v>
      </c>
      <c r="AR217" s="121" t="s">
        <v>84</v>
      </c>
      <c r="AT217" s="128" t="s">
        <v>76</v>
      </c>
      <c r="AU217" s="128" t="s">
        <v>84</v>
      </c>
      <c r="AY217" s="121" t="s">
        <v>146</v>
      </c>
      <c r="BK217" s="129">
        <f>SUM(BK218:BK296)</f>
        <v>0</v>
      </c>
    </row>
    <row r="218" spans="2:65" s="1" customFormat="1" ht="24.2" customHeight="1">
      <c r="B218" s="31"/>
      <c r="C218" s="132" t="s">
        <v>283</v>
      </c>
      <c r="D218" s="132" t="s">
        <v>148</v>
      </c>
      <c r="E218" s="133" t="s">
        <v>284</v>
      </c>
      <c r="F218" s="134" t="s">
        <v>285</v>
      </c>
      <c r="G218" s="135" t="s">
        <v>151</v>
      </c>
      <c r="H218" s="136">
        <v>6.555</v>
      </c>
      <c r="I218" s="137"/>
      <c r="J218" s="138">
        <f>ROUND(I218*H218,2)</f>
        <v>0</v>
      </c>
      <c r="K218" s="139"/>
      <c r="L218" s="31"/>
      <c r="M218" s="140" t="s">
        <v>1</v>
      </c>
      <c r="N218" s="141" t="s">
        <v>42</v>
      </c>
      <c r="P218" s="142">
        <f>O218*H218</f>
        <v>0</v>
      </c>
      <c r="Q218" s="142">
        <v>0.16119</v>
      </c>
      <c r="R218" s="142">
        <f>Q218*H218</f>
        <v>1.05660045</v>
      </c>
      <c r="S218" s="142">
        <v>0</v>
      </c>
      <c r="T218" s="143">
        <f>S218*H218</f>
        <v>0</v>
      </c>
      <c r="AR218" s="144" t="s">
        <v>152</v>
      </c>
      <c r="AT218" s="144" t="s">
        <v>148</v>
      </c>
      <c r="AU218" s="144" t="s">
        <v>86</v>
      </c>
      <c r="AY218" s="16" t="s">
        <v>146</v>
      </c>
      <c r="BE218" s="145">
        <f>IF(N218="základní",J218,0)</f>
        <v>0</v>
      </c>
      <c r="BF218" s="145">
        <f>IF(N218="snížená",J218,0)</f>
        <v>0</v>
      </c>
      <c r="BG218" s="145">
        <f>IF(N218="zákl. přenesená",J218,0)</f>
        <v>0</v>
      </c>
      <c r="BH218" s="145">
        <f>IF(N218="sníž. přenesená",J218,0)</f>
        <v>0</v>
      </c>
      <c r="BI218" s="145">
        <f>IF(N218="nulová",J218,0)</f>
        <v>0</v>
      </c>
      <c r="BJ218" s="16" t="s">
        <v>84</v>
      </c>
      <c r="BK218" s="145">
        <f>ROUND(I218*H218,2)</f>
        <v>0</v>
      </c>
      <c r="BL218" s="16" t="s">
        <v>152</v>
      </c>
      <c r="BM218" s="144" t="s">
        <v>286</v>
      </c>
    </row>
    <row r="219" spans="2:51" s="12" customFormat="1" ht="12">
      <c r="B219" s="146"/>
      <c r="D219" s="147" t="s">
        <v>154</v>
      </c>
      <c r="E219" s="148" t="s">
        <v>1</v>
      </c>
      <c r="F219" s="149" t="s">
        <v>287</v>
      </c>
      <c r="H219" s="150">
        <v>6.555</v>
      </c>
      <c r="I219" s="151"/>
      <c r="L219" s="146"/>
      <c r="M219" s="152"/>
      <c r="T219" s="153"/>
      <c r="AT219" s="148" t="s">
        <v>154</v>
      </c>
      <c r="AU219" s="148" t="s">
        <v>86</v>
      </c>
      <c r="AV219" s="12" t="s">
        <v>86</v>
      </c>
      <c r="AW219" s="12" t="s">
        <v>32</v>
      </c>
      <c r="AX219" s="12" t="s">
        <v>84</v>
      </c>
      <c r="AY219" s="148" t="s">
        <v>146</v>
      </c>
    </row>
    <row r="220" spans="2:65" s="1" customFormat="1" ht="16.5" customHeight="1">
      <c r="B220" s="31"/>
      <c r="C220" s="132" t="s">
        <v>288</v>
      </c>
      <c r="D220" s="132" t="s">
        <v>148</v>
      </c>
      <c r="E220" s="133" t="s">
        <v>289</v>
      </c>
      <c r="F220" s="134" t="s">
        <v>290</v>
      </c>
      <c r="G220" s="135" t="s">
        <v>161</v>
      </c>
      <c r="H220" s="136">
        <v>43.469</v>
      </c>
      <c r="I220" s="137"/>
      <c r="J220" s="138">
        <f>ROUND(I220*H220,2)</f>
        <v>0</v>
      </c>
      <c r="K220" s="139"/>
      <c r="L220" s="31"/>
      <c r="M220" s="140" t="s">
        <v>1</v>
      </c>
      <c r="N220" s="141" t="s">
        <v>42</v>
      </c>
      <c r="P220" s="142">
        <f>O220*H220</f>
        <v>0</v>
      </c>
      <c r="Q220" s="142">
        <v>2.45329</v>
      </c>
      <c r="R220" s="142">
        <f>Q220*H220</f>
        <v>106.64206301</v>
      </c>
      <c r="S220" s="142">
        <v>0</v>
      </c>
      <c r="T220" s="143">
        <f>S220*H220</f>
        <v>0</v>
      </c>
      <c r="AR220" s="144" t="s">
        <v>152</v>
      </c>
      <c r="AT220" s="144" t="s">
        <v>148</v>
      </c>
      <c r="AU220" s="144" t="s">
        <v>86</v>
      </c>
      <c r="AY220" s="16" t="s">
        <v>146</v>
      </c>
      <c r="BE220" s="145">
        <f>IF(N220="základní",J220,0)</f>
        <v>0</v>
      </c>
      <c r="BF220" s="145">
        <f>IF(N220="snížená",J220,0)</f>
        <v>0</v>
      </c>
      <c r="BG220" s="145">
        <f>IF(N220="zákl. přenesená",J220,0)</f>
        <v>0</v>
      </c>
      <c r="BH220" s="145">
        <f>IF(N220="sníž. přenesená",J220,0)</f>
        <v>0</v>
      </c>
      <c r="BI220" s="145">
        <f>IF(N220="nulová",J220,0)</f>
        <v>0</v>
      </c>
      <c r="BJ220" s="16" t="s">
        <v>84</v>
      </c>
      <c r="BK220" s="145">
        <f>ROUND(I220*H220,2)</f>
        <v>0</v>
      </c>
      <c r="BL220" s="16" t="s">
        <v>152</v>
      </c>
      <c r="BM220" s="144" t="s">
        <v>291</v>
      </c>
    </row>
    <row r="221" spans="2:51" s="12" customFormat="1" ht="22.5">
      <c r="B221" s="146"/>
      <c r="D221" s="147" t="s">
        <v>154</v>
      </c>
      <c r="E221" s="148" t="s">
        <v>1</v>
      </c>
      <c r="F221" s="149" t="s">
        <v>292</v>
      </c>
      <c r="H221" s="150">
        <v>1.743</v>
      </c>
      <c r="I221" s="151"/>
      <c r="L221" s="146"/>
      <c r="M221" s="152"/>
      <c r="T221" s="153"/>
      <c r="AT221" s="148" t="s">
        <v>154</v>
      </c>
      <c r="AU221" s="148" t="s">
        <v>86</v>
      </c>
      <c r="AV221" s="12" t="s">
        <v>86</v>
      </c>
      <c r="AW221" s="12" t="s">
        <v>32</v>
      </c>
      <c r="AX221" s="12" t="s">
        <v>77</v>
      </c>
      <c r="AY221" s="148" t="s">
        <v>146</v>
      </c>
    </row>
    <row r="222" spans="2:51" s="12" customFormat="1" ht="22.5">
      <c r="B222" s="146"/>
      <c r="D222" s="147" t="s">
        <v>154</v>
      </c>
      <c r="E222" s="148" t="s">
        <v>1</v>
      </c>
      <c r="F222" s="149" t="s">
        <v>293</v>
      </c>
      <c r="H222" s="150">
        <v>8.49</v>
      </c>
      <c r="I222" s="151"/>
      <c r="L222" s="146"/>
      <c r="M222" s="152"/>
      <c r="T222" s="153"/>
      <c r="AT222" s="148" t="s">
        <v>154</v>
      </c>
      <c r="AU222" s="148" t="s">
        <v>86</v>
      </c>
      <c r="AV222" s="12" t="s">
        <v>86</v>
      </c>
      <c r="AW222" s="12" t="s">
        <v>32</v>
      </c>
      <c r="AX222" s="12" t="s">
        <v>77</v>
      </c>
      <c r="AY222" s="148" t="s">
        <v>146</v>
      </c>
    </row>
    <row r="223" spans="2:51" s="12" customFormat="1" ht="22.5">
      <c r="B223" s="146"/>
      <c r="D223" s="147" t="s">
        <v>154</v>
      </c>
      <c r="E223" s="148" t="s">
        <v>1</v>
      </c>
      <c r="F223" s="149" t="s">
        <v>294</v>
      </c>
      <c r="H223" s="150">
        <v>5.044</v>
      </c>
      <c r="I223" s="151"/>
      <c r="L223" s="146"/>
      <c r="M223" s="152"/>
      <c r="T223" s="153"/>
      <c r="AT223" s="148" t="s">
        <v>154</v>
      </c>
      <c r="AU223" s="148" t="s">
        <v>86</v>
      </c>
      <c r="AV223" s="12" t="s">
        <v>86</v>
      </c>
      <c r="AW223" s="12" t="s">
        <v>32</v>
      </c>
      <c r="AX223" s="12" t="s">
        <v>77</v>
      </c>
      <c r="AY223" s="148" t="s">
        <v>146</v>
      </c>
    </row>
    <row r="224" spans="2:51" s="12" customFormat="1" ht="33.75">
      <c r="B224" s="146"/>
      <c r="D224" s="147" t="s">
        <v>154</v>
      </c>
      <c r="E224" s="148" t="s">
        <v>1</v>
      </c>
      <c r="F224" s="149" t="s">
        <v>295</v>
      </c>
      <c r="H224" s="150">
        <v>24.792</v>
      </c>
      <c r="I224" s="151"/>
      <c r="L224" s="146"/>
      <c r="M224" s="152"/>
      <c r="T224" s="153"/>
      <c r="AT224" s="148" t="s">
        <v>154</v>
      </c>
      <c r="AU224" s="148" t="s">
        <v>86</v>
      </c>
      <c r="AV224" s="12" t="s">
        <v>86</v>
      </c>
      <c r="AW224" s="12" t="s">
        <v>32</v>
      </c>
      <c r="AX224" s="12" t="s">
        <v>77</v>
      </c>
      <c r="AY224" s="148" t="s">
        <v>146</v>
      </c>
    </row>
    <row r="225" spans="2:51" s="12" customFormat="1" ht="12">
      <c r="B225" s="146"/>
      <c r="D225" s="147" t="s">
        <v>154</v>
      </c>
      <c r="E225" s="148" t="s">
        <v>1</v>
      </c>
      <c r="F225" s="149" t="s">
        <v>296</v>
      </c>
      <c r="H225" s="150">
        <v>3.4</v>
      </c>
      <c r="I225" s="151"/>
      <c r="L225" s="146"/>
      <c r="M225" s="152"/>
      <c r="T225" s="153"/>
      <c r="AT225" s="148" t="s">
        <v>154</v>
      </c>
      <c r="AU225" s="148" t="s">
        <v>86</v>
      </c>
      <c r="AV225" s="12" t="s">
        <v>86</v>
      </c>
      <c r="AW225" s="12" t="s">
        <v>32</v>
      </c>
      <c r="AX225" s="12" t="s">
        <v>77</v>
      </c>
      <c r="AY225" s="148" t="s">
        <v>146</v>
      </c>
    </row>
    <row r="226" spans="2:51" s="13" customFormat="1" ht="12">
      <c r="B226" s="154"/>
      <c r="D226" s="147" t="s">
        <v>154</v>
      </c>
      <c r="E226" s="155" t="s">
        <v>1</v>
      </c>
      <c r="F226" s="156" t="s">
        <v>158</v>
      </c>
      <c r="H226" s="157">
        <v>43.469</v>
      </c>
      <c r="I226" s="158"/>
      <c r="L226" s="154"/>
      <c r="M226" s="159"/>
      <c r="T226" s="160"/>
      <c r="AT226" s="155" t="s">
        <v>154</v>
      </c>
      <c r="AU226" s="155" t="s">
        <v>86</v>
      </c>
      <c r="AV226" s="13" t="s">
        <v>152</v>
      </c>
      <c r="AW226" s="13" t="s">
        <v>32</v>
      </c>
      <c r="AX226" s="13" t="s">
        <v>84</v>
      </c>
      <c r="AY226" s="155" t="s">
        <v>146</v>
      </c>
    </row>
    <row r="227" spans="2:65" s="1" customFormat="1" ht="24.2" customHeight="1">
      <c r="B227" s="31"/>
      <c r="C227" s="132" t="s">
        <v>297</v>
      </c>
      <c r="D227" s="132" t="s">
        <v>148</v>
      </c>
      <c r="E227" s="133" t="s">
        <v>298</v>
      </c>
      <c r="F227" s="134" t="s">
        <v>299</v>
      </c>
      <c r="G227" s="135" t="s">
        <v>151</v>
      </c>
      <c r="H227" s="136">
        <v>418.62</v>
      </c>
      <c r="I227" s="137"/>
      <c r="J227" s="138">
        <f>ROUND(I227*H227,2)</f>
        <v>0</v>
      </c>
      <c r="K227" s="139"/>
      <c r="L227" s="31"/>
      <c r="M227" s="140" t="s">
        <v>1</v>
      </c>
      <c r="N227" s="141" t="s">
        <v>42</v>
      </c>
      <c r="P227" s="142">
        <f>O227*H227</f>
        <v>0</v>
      </c>
      <c r="Q227" s="142">
        <v>0.00275</v>
      </c>
      <c r="R227" s="142">
        <f>Q227*H227</f>
        <v>1.151205</v>
      </c>
      <c r="S227" s="142">
        <v>0</v>
      </c>
      <c r="T227" s="143">
        <f>S227*H227</f>
        <v>0</v>
      </c>
      <c r="AR227" s="144" t="s">
        <v>152</v>
      </c>
      <c r="AT227" s="144" t="s">
        <v>148</v>
      </c>
      <c r="AU227" s="144" t="s">
        <v>86</v>
      </c>
      <c r="AY227" s="16" t="s">
        <v>146</v>
      </c>
      <c r="BE227" s="145">
        <f>IF(N227="základní",J227,0)</f>
        <v>0</v>
      </c>
      <c r="BF227" s="145">
        <f>IF(N227="snížená",J227,0)</f>
        <v>0</v>
      </c>
      <c r="BG227" s="145">
        <f>IF(N227="zákl. přenesená",J227,0)</f>
        <v>0</v>
      </c>
      <c r="BH227" s="145">
        <f>IF(N227="sníž. přenesená",J227,0)</f>
        <v>0</v>
      </c>
      <c r="BI227" s="145">
        <f>IF(N227="nulová",J227,0)</f>
        <v>0</v>
      </c>
      <c r="BJ227" s="16" t="s">
        <v>84</v>
      </c>
      <c r="BK227" s="145">
        <f>ROUND(I227*H227,2)</f>
        <v>0</v>
      </c>
      <c r="BL227" s="16" t="s">
        <v>152</v>
      </c>
      <c r="BM227" s="144" t="s">
        <v>300</v>
      </c>
    </row>
    <row r="228" spans="2:51" s="12" customFormat="1" ht="22.5">
      <c r="B228" s="146"/>
      <c r="D228" s="147" t="s">
        <v>154</v>
      </c>
      <c r="E228" s="148" t="s">
        <v>1</v>
      </c>
      <c r="F228" s="149" t="s">
        <v>301</v>
      </c>
      <c r="H228" s="150">
        <v>13.94</v>
      </c>
      <c r="I228" s="151"/>
      <c r="L228" s="146"/>
      <c r="M228" s="152"/>
      <c r="T228" s="153"/>
      <c r="AT228" s="148" t="s">
        <v>154</v>
      </c>
      <c r="AU228" s="148" t="s">
        <v>86</v>
      </c>
      <c r="AV228" s="12" t="s">
        <v>86</v>
      </c>
      <c r="AW228" s="12" t="s">
        <v>32</v>
      </c>
      <c r="AX228" s="12" t="s">
        <v>77</v>
      </c>
      <c r="AY228" s="148" t="s">
        <v>146</v>
      </c>
    </row>
    <row r="229" spans="2:51" s="12" customFormat="1" ht="12">
      <c r="B229" s="146"/>
      <c r="D229" s="147" t="s">
        <v>154</v>
      </c>
      <c r="E229" s="148" t="s">
        <v>1</v>
      </c>
      <c r="F229" s="149" t="s">
        <v>302</v>
      </c>
      <c r="H229" s="150">
        <v>72.32</v>
      </c>
      <c r="I229" s="151"/>
      <c r="L229" s="146"/>
      <c r="M229" s="152"/>
      <c r="T229" s="153"/>
      <c r="AT229" s="148" t="s">
        <v>154</v>
      </c>
      <c r="AU229" s="148" t="s">
        <v>86</v>
      </c>
      <c r="AV229" s="12" t="s">
        <v>86</v>
      </c>
      <c r="AW229" s="12" t="s">
        <v>32</v>
      </c>
      <c r="AX229" s="12" t="s">
        <v>77</v>
      </c>
      <c r="AY229" s="148" t="s">
        <v>146</v>
      </c>
    </row>
    <row r="230" spans="2:51" s="12" customFormat="1" ht="22.5">
      <c r="B230" s="146"/>
      <c r="D230" s="147" t="s">
        <v>154</v>
      </c>
      <c r="E230" s="148" t="s">
        <v>1</v>
      </c>
      <c r="F230" s="149" t="s">
        <v>303</v>
      </c>
      <c r="H230" s="150">
        <v>50.44</v>
      </c>
      <c r="I230" s="151"/>
      <c r="L230" s="146"/>
      <c r="M230" s="152"/>
      <c r="T230" s="153"/>
      <c r="AT230" s="148" t="s">
        <v>154</v>
      </c>
      <c r="AU230" s="148" t="s">
        <v>86</v>
      </c>
      <c r="AV230" s="12" t="s">
        <v>86</v>
      </c>
      <c r="AW230" s="12" t="s">
        <v>32</v>
      </c>
      <c r="AX230" s="12" t="s">
        <v>77</v>
      </c>
      <c r="AY230" s="148" t="s">
        <v>146</v>
      </c>
    </row>
    <row r="231" spans="2:51" s="12" customFormat="1" ht="33.75">
      <c r="B231" s="146"/>
      <c r="D231" s="147" t="s">
        <v>154</v>
      </c>
      <c r="E231" s="148" t="s">
        <v>1</v>
      </c>
      <c r="F231" s="149" t="s">
        <v>304</v>
      </c>
      <c r="H231" s="150">
        <v>247.92</v>
      </c>
      <c r="I231" s="151"/>
      <c r="L231" s="146"/>
      <c r="M231" s="152"/>
      <c r="T231" s="153"/>
      <c r="AT231" s="148" t="s">
        <v>154</v>
      </c>
      <c r="AU231" s="148" t="s">
        <v>86</v>
      </c>
      <c r="AV231" s="12" t="s">
        <v>86</v>
      </c>
      <c r="AW231" s="12" t="s">
        <v>32</v>
      </c>
      <c r="AX231" s="12" t="s">
        <v>77</v>
      </c>
      <c r="AY231" s="148" t="s">
        <v>146</v>
      </c>
    </row>
    <row r="232" spans="2:51" s="12" customFormat="1" ht="12">
      <c r="B232" s="146"/>
      <c r="D232" s="147" t="s">
        <v>154</v>
      </c>
      <c r="E232" s="148" t="s">
        <v>1</v>
      </c>
      <c r="F232" s="149" t="s">
        <v>305</v>
      </c>
      <c r="H232" s="150">
        <v>34</v>
      </c>
      <c r="I232" s="151"/>
      <c r="L232" s="146"/>
      <c r="M232" s="152"/>
      <c r="T232" s="153"/>
      <c r="AT232" s="148" t="s">
        <v>154</v>
      </c>
      <c r="AU232" s="148" t="s">
        <v>86</v>
      </c>
      <c r="AV232" s="12" t="s">
        <v>86</v>
      </c>
      <c r="AW232" s="12" t="s">
        <v>32</v>
      </c>
      <c r="AX232" s="12" t="s">
        <v>77</v>
      </c>
      <c r="AY232" s="148" t="s">
        <v>146</v>
      </c>
    </row>
    <row r="233" spans="2:51" s="13" customFormat="1" ht="12">
      <c r="B233" s="154"/>
      <c r="D233" s="147" t="s">
        <v>154</v>
      </c>
      <c r="E233" s="155" t="s">
        <v>1</v>
      </c>
      <c r="F233" s="156" t="s">
        <v>158</v>
      </c>
      <c r="H233" s="157">
        <v>418.62</v>
      </c>
      <c r="I233" s="158"/>
      <c r="L233" s="154"/>
      <c r="M233" s="159"/>
      <c r="T233" s="160"/>
      <c r="AT233" s="155" t="s">
        <v>154</v>
      </c>
      <c r="AU233" s="155" t="s">
        <v>86</v>
      </c>
      <c r="AV233" s="13" t="s">
        <v>152</v>
      </c>
      <c r="AW233" s="13" t="s">
        <v>32</v>
      </c>
      <c r="AX233" s="13" t="s">
        <v>84</v>
      </c>
      <c r="AY233" s="155" t="s">
        <v>146</v>
      </c>
    </row>
    <row r="234" spans="2:65" s="1" customFormat="1" ht="24.2" customHeight="1">
      <c r="B234" s="31"/>
      <c r="C234" s="132" t="s">
        <v>306</v>
      </c>
      <c r="D234" s="132" t="s">
        <v>148</v>
      </c>
      <c r="E234" s="133" t="s">
        <v>307</v>
      </c>
      <c r="F234" s="134" t="s">
        <v>308</v>
      </c>
      <c r="G234" s="135" t="s">
        <v>151</v>
      </c>
      <c r="H234" s="136">
        <v>418.62</v>
      </c>
      <c r="I234" s="137"/>
      <c r="J234" s="138">
        <f>ROUND(I234*H234,2)</f>
        <v>0</v>
      </c>
      <c r="K234" s="139"/>
      <c r="L234" s="31"/>
      <c r="M234" s="140" t="s">
        <v>1</v>
      </c>
      <c r="N234" s="141" t="s">
        <v>42</v>
      </c>
      <c r="P234" s="142">
        <f>O234*H234</f>
        <v>0</v>
      </c>
      <c r="Q234" s="142">
        <v>0</v>
      </c>
      <c r="R234" s="142">
        <f>Q234*H234</f>
        <v>0</v>
      </c>
      <c r="S234" s="142">
        <v>0</v>
      </c>
      <c r="T234" s="143">
        <f>S234*H234</f>
        <v>0</v>
      </c>
      <c r="AR234" s="144" t="s">
        <v>152</v>
      </c>
      <c r="AT234" s="144" t="s">
        <v>148</v>
      </c>
      <c r="AU234" s="144" t="s">
        <v>86</v>
      </c>
      <c r="AY234" s="16" t="s">
        <v>146</v>
      </c>
      <c r="BE234" s="145">
        <f>IF(N234="základní",J234,0)</f>
        <v>0</v>
      </c>
      <c r="BF234" s="145">
        <f>IF(N234="snížená",J234,0)</f>
        <v>0</v>
      </c>
      <c r="BG234" s="145">
        <f>IF(N234="zákl. přenesená",J234,0)</f>
        <v>0</v>
      </c>
      <c r="BH234" s="145">
        <f>IF(N234="sníž. přenesená",J234,0)</f>
        <v>0</v>
      </c>
      <c r="BI234" s="145">
        <f>IF(N234="nulová",J234,0)</f>
        <v>0</v>
      </c>
      <c r="BJ234" s="16" t="s">
        <v>84</v>
      </c>
      <c r="BK234" s="145">
        <f>ROUND(I234*H234,2)</f>
        <v>0</v>
      </c>
      <c r="BL234" s="16" t="s">
        <v>152</v>
      </c>
      <c r="BM234" s="144" t="s">
        <v>309</v>
      </c>
    </row>
    <row r="235" spans="2:65" s="1" customFormat="1" ht="16.5" customHeight="1">
      <c r="B235" s="31"/>
      <c r="C235" s="132" t="s">
        <v>310</v>
      </c>
      <c r="D235" s="132" t="s">
        <v>148</v>
      </c>
      <c r="E235" s="133" t="s">
        <v>311</v>
      </c>
      <c r="F235" s="134" t="s">
        <v>312</v>
      </c>
      <c r="G235" s="135" t="s">
        <v>192</v>
      </c>
      <c r="H235" s="136">
        <v>5.045</v>
      </c>
      <c r="I235" s="137"/>
      <c r="J235" s="138">
        <f>ROUND(I235*H235,2)</f>
        <v>0</v>
      </c>
      <c r="K235" s="139"/>
      <c r="L235" s="31"/>
      <c r="M235" s="140" t="s">
        <v>1</v>
      </c>
      <c r="N235" s="141" t="s">
        <v>42</v>
      </c>
      <c r="P235" s="142">
        <f>O235*H235</f>
        <v>0</v>
      </c>
      <c r="Q235" s="142">
        <v>1.04922</v>
      </c>
      <c r="R235" s="142">
        <f>Q235*H235</f>
        <v>5.2933149</v>
      </c>
      <c r="S235" s="142">
        <v>0</v>
      </c>
      <c r="T235" s="143">
        <f>S235*H235</f>
        <v>0</v>
      </c>
      <c r="AR235" s="144" t="s">
        <v>152</v>
      </c>
      <c r="AT235" s="144" t="s">
        <v>148</v>
      </c>
      <c r="AU235" s="144" t="s">
        <v>86</v>
      </c>
      <c r="AY235" s="16" t="s">
        <v>146</v>
      </c>
      <c r="BE235" s="145">
        <f>IF(N235="základní",J235,0)</f>
        <v>0</v>
      </c>
      <c r="BF235" s="145">
        <f>IF(N235="snížená",J235,0)</f>
        <v>0</v>
      </c>
      <c r="BG235" s="145">
        <f>IF(N235="zákl. přenesená",J235,0)</f>
        <v>0</v>
      </c>
      <c r="BH235" s="145">
        <f>IF(N235="sníž. přenesená",J235,0)</f>
        <v>0</v>
      </c>
      <c r="BI235" s="145">
        <f>IF(N235="nulová",J235,0)</f>
        <v>0</v>
      </c>
      <c r="BJ235" s="16" t="s">
        <v>84</v>
      </c>
      <c r="BK235" s="145">
        <f>ROUND(I235*H235,2)</f>
        <v>0</v>
      </c>
      <c r="BL235" s="16" t="s">
        <v>152</v>
      </c>
      <c r="BM235" s="144" t="s">
        <v>313</v>
      </c>
    </row>
    <row r="236" spans="2:51" s="12" customFormat="1" ht="12">
      <c r="B236" s="146"/>
      <c r="D236" s="147" t="s">
        <v>154</v>
      </c>
      <c r="E236" s="148" t="s">
        <v>1</v>
      </c>
      <c r="F236" s="149" t="s">
        <v>314</v>
      </c>
      <c r="H236" s="150">
        <v>0.893</v>
      </c>
      <c r="I236" s="151"/>
      <c r="L236" s="146"/>
      <c r="M236" s="152"/>
      <c r="T236" s="153"/>
      <c r="AT236" s="148" t="s">
        <v>154</v>
      </c>
      <c r="AU236" s="148" t="s">
        <v>86</v>
      </c>
      <c r="AV236" s="12" t="s">
        <v>86</v>
      </c>
      <c r="AW236" s="12" t="s">
        <v>32</v>
      </c>
      <c r="AX236" s="12" t="s">
        <v>77</v>
      </c>
      <c r="AY236" s="148" t="s">
        <v>146</v>
      </c>
    </row>
    <row r="237" spans="2:51" s="12" customFormat="1" ht="12">
      <c r="B237" s="146"/>
      <c r="D237" s="147" t="s">
        <v>154</v>
      </c>
      <c r="E237" s="148" t="s">
        <v>1</v>
      </c>
      <c r="F237" s="149" t="s">
        <v>315</v>
      </c>
      <c r="H237" s="150">
        <v>0.663</v>
      </c>
      <c r="I237" s="151"/>
      <c r="L237" s="146"/>
      <c r="M237" s="152"/>
      <c r="T237" s="153"/>
      <c r="AT237" s="148" t="s">
        <v>154</v>
      </c>
      <c r="AU237" s="148" t="s">
        <v>86</v>
      </c>
      <c r="AV237" s="12" t="s">
        <v>86</v>
      </c>
      <c r="AW237" s="12" t="s">
        <v>32</v>
      </c>
      <c r="AX237" s="12" t="s">
        <v>77</v>
      </c>
      <c r="AY237" s="148" t="s">
        <v>146</v>
      </c>
    </row>
    <row r="238" spans="2:51" s="12" customFormat="1" ht="12">
      <c r="B238" s="146"/>
      <c r="D238" s="147" t="s">
        <v>154</v>
      </c>
      <c r="E238" s="148" t="s">
        <v>1</v>
      </c>
      <c r="F238" s="149" t="s">
        <v>316</v>
      </c>
      <c r="H238" s="150">
        <v>3.489</v>
      </c>
      <c r="I238" s="151"/>
      <c r="L238" s="146"/>
      <c r="M238" s="152"/>
      <c r="T238" s="153"/>
      <c r="AT238" s="148" t="s">
        <v>154</v>
      </c>
      <c r="AU238" s="148" t="s">
        <v>86</v>
      </c>
      <c r="AV238" s="12" t="s">
        <v>86</v>
      </c>
      <c r="AW238" s="12" t="s">
        <v>32</v>
      </c>
      <c r="AX238" s="12" t="s">
        <v>77</v>
      </c>
      <c r="AY238" s="148" t="s">
        <v>146</v>
      </c>
    </row>
    <row r="239" spans="2:51" s="13" customFormat="1" ht="12">
      <c r="B239" s="154"/>
      <c r="D239" s="147" t="s">
        <v>154</v>
      </c>
      <c r="E239" s="155" t="s">
        <v>1</v>
      </c>
      <c r="F239" s="156" t="s">
        <v>158</v>
      </c>
      <c r="H239" s="157">
        <v>5.045</v>
      </c>
      <c r="I239" s="158"/>
      <c r="L239" s="154"/>
      <c r="M239" s="159"/>
      <c r="T239" s="160"/>
      <c r="AT239" s="155" t="s">
        <v>154</v>
      </c>
      <c r="AU239" s="155" t="s">
        <v>86</v>
      </c>
      <c r="AV239" s="13" t="s">
        <v>152</v>
      </c>
      <c r="AW239" s="13" t="s">
        <v>32</v>
      </c>
      <c r="AX239" s="13" t="s">
        <v>84</v>
      </c>
      <c r="AY239" s="155" t="s">
        <v>146</v>
      </c>
    </row>
    <row r="240" spans="2:65" s="1" customFormat="1" ht="37.7" customHeight="1">
      <c r="B240" s="31"/>
      <c r="C240" s="132" t="s">
        <v>317</v>
      </c>
      <c r="D240" s="132" t="s">
        <v>148</v>
      </c>
      <c r="E240" s="133" t="s">
        <v>318</v>
      </c>
      <c r="F240" s="134" t="s">
        <v>319</v>
      </c>
      <c r="G240" s="135" t="s">
        <v>161</v>
      </c>
      <c r="H240" s="136">
        <v>20.947</v>
      </c>
      <c r="I240" s="137"/>
      <c r="J240" s="138">
        <f>ROUND(I240*H240,2)</f>
        <v>0</v>
      </c>
      <c r="K240" s="139"/>
      <c r="L240" s="31"/>
      <c r="M240" s="140" t="s">
        <v>1</v>
      </c>
      <c r="N240" s="141" t="s">
        <v>42</v>
      </c>
      <c r="P240" s="142">
        <f>O240*H240</f>
        <v>0</v>
      </c>
      <c r="Q240" s="142">
        <v>2.06086</v>
      </c>
      <c r="R240" s="142">
        <f>Q240*H240</f>
        <v>43.168834419999996</v>
      </c>
      <c r="S240" s="142">
        <v>0</v>
      </c>
      <c r="T240" s="143">
        <f>S240*H240</f>
        <v>0</v>
      </c>
      <c r="AR240" s="144" t="s">
        <v>152</v>
      </c>
      <c r="AT240" s="144" t="s">
        <v>148</v>
      </c>
      <c r="AU240" s="144" t="s">
        <v>86</v>
      </c>
      <c r="AY240" s="16" t="s">
        <v>146</v>
      </c>
      <c r="BE240" s="145">
        <f>IF(N240="základní",J240,0)</f>
        <v>0</v>
      </c>
      <c r="BF240" s="145">
        <f>IF(N240="snížená",J240,0)</f>
        <v>0</v>
      </c>
      <c r="BG240" s="145">
        <f>IF(N240="zákl. přenesená",J240,0)</f>
        <v>0</v>
      </c>
      <c r="BH240" s="145">
        <f>IF(N240="sníž. přenesená",J240,0)</f>
        <v>0</v>
      </c>
      <c r="BI240" s="145">
        <f>IF(N240="nulová",J240,0)</f>
        <v>0</v>
      </c>
      <c r="BJ240" s="16" t="s">
        <v>84</v>
      </c>
      <c r="BK240" s="145">
        <f>ROUND(I240*H240,2)</f>
        <v>0</v>
      </c>
      <c r="BL240" s="16" t="s">
        <v>152</v>
      </c>
      <c r="BM240" s="144" t="s">
        <v>320</v>
      </c>
    </row>
    <row r="241" spans="2:51" s="14" customFormat="1" ht="12">
      <c r="B241" s="161"/>
      <c r="D241" s="147" t="s">
        <v>154</v>
      </c>
      <c r="E241" s="162" t="s">
        <v>1</v>
      </c>
      <c r="F241" s="163" t="s">
        <v>321</v>
      </c>
      <c r="H241" s="162" t="s">
        <v>1</v>
      </c>
      <c r="I241" s="164"/>
      <c r="L241" s="161"/>
      <c r="M241" s="165"/>
      <c r="T241" s="166"/>
      <c r="AT241" s="162" t="s">
        <v>154</v>
      </c>
      <c r="AU241" s="162" t="s">
        <v>86</v>
      </c>
      <c r="AV241" s="14" t="s">
        <v>84</v>
      </c>
      <c r="AW241" s="14" t="s">
        <v>32</v>
      </c>
      <c r="AX241" s="14" t="s">
        <v>77</v>
      </c>
      <c r="AY241" s="162" t="s">
        <v>146</v>
      </c>
    </row>
    <row r="242" spans="2:51" s="12" customFormat="1" ht="12">
      <c r="B242" s="146"/>
      <c r="D242" s="147" t="s">
        <v>154</v>
      </c>
      <c r="E242" s="148" t="s">
        <v>1</v>
      </c>
      <c r="F242" s="149" t="s">
        <v>322</v>
      </c>
      <c r="H242" s="150">
        <v>2.755</v>
      </c>
      <c r="I242" s="151"/>
      <c r="L242" s="146"/>
      <c r="M242" s="152"/>
      <c r="T242" s="153"/>
      <c r="AT242" s="148" t="s">
        <v>154</v>
      </c>
      <c r="AU242" s="148" t="s">
        <v>86</v>
      </c>
      <c r="AV242" s="12" t="s">
        <v>86</v>
      </c>
      <c r="AW242" s="12" t="s">
        <v>32</v>
      </c>
      <c r="AX242" s="12" t="s">
        <v>77</v>
      </c>
      <c r="AY242" s="148" t="s">
        <v>146</v>
      </c>
    </row>
    <row r="243" spans="2:51" s="12" customFormat="1" ht="12">
      <c r="B243" s="146"/>
      <c r="D243" s="147" t="s">
        <v>154</v>
      </c>
      <c r="E243" s="148" t="s">
        <v>1</v>
      </c>
      <c r="F243" s="149" t="s">
        <v>323</v>
      </c>
      <c r="H243" s="150">
        <v>4.554</v>
      </c>
      <c r="I243" s="151"/>
      <c r="L243" s="146"/>
      <c r="M243" s="152"/>
      <c r="T243" s="153"/>
      <c r="AT243" s="148" t="s">
        <v>154</v>
      </c>
      <c r="AU243" s="148" t="s">
        <v>86</v>
      </c>
      <c r="AV243" s="12" t="s">
        <v>86</v>
      </c>
      <c r="AW243" s="12" t="s">
        <v>32</v>
      </c>
      <c r="AX243" s="12" t="s">
        <v>77</v>
      </c>
      <c r="AY243" s="148" t="s">
        <v>146</v>
      </c>
    </row>
    <row r="244" spans="2:51" s="14" customFormat="1" ht="12">
      <c r="B244" s="161"/>
      <c r="D244" s="147" t="s">
        <v>154</v>
      </c>
      <c r="E244" s="162" t="s">
        <v>1</v>
      </c>
      <c r="F244" s="163" t="s">
        <v>324</v>
      </c>
      <c r="H244" s="162" t="s">
        <v>1</v>
      </c>
      <c r="I244" s="164"/>
      <c r="L244" s="161"/>
      <c r="M244" s="165"/>
      <c r="T244" s="166"/>
      <c r="AT244" s="162" t="s">
        <v>154</v>
      </c>
      <c r="AU244" s="162" t="s">
        <v>86</v>
      </c>
      <c r="AV244" s="14" t="s">
        <v>84</v>
      </c>
      <c r="AW244" s="14" t="s">
        <v>32</v>
      </c>
      <c r="AX244" s="14" t="s">
        <v>77</v>
      </c>
      <c r="AY244" s="162" t="s">
        <v>146</v>
      </c>
    </row>
    <row r="245" spans="2:51" s="12" customFormat="1" ht="12">
      <c r="B245" s="146"/>
      <c r="D245" s="147" t="s">
        <v>154</v>
      </c>
      <c r="E245" s="148" t="s">
        <v>1</v>
      </c>
      <c r="F245" s="149" t="s">
        <v>325</v>
      </c>
      <c r="H245" s="150">
        <v>4.329</v>
      </c>
      <c r="I245" s="151"/>
      <c r="L245" s="146"/>
      <c r="M245" s="152"/>
      <c r="T245" s="153"/>
      <c r="AT245" s="148" t="s">
        <v>154</v>
      </c>
      <c r="AU245" s="148" t="s">
        <v>86</v>
      </c>
      <c r="AV245" s="12" t="s">
        <v>86</v>
      </c>
      <c r="AW245" s="12" t="s">
        <v>32</v>
      </c>
      <c r="AX245" s="12" t="s">
        <v>77</v>
      </c>
      <c r="AY245" s="148" t="s">
        <v>146</v>
      </c>
    </row>
    <row r="246" spans="2:51" s="12" customFormat="1" ht="12">
      <c r="B246" s="146"/>
      <c r="D246" s="147" t="s">
        <v>154</v>
      </c>
      <c r="E246" s="148" t="s">
        <v>1</v>
      </c>
      <c r="F246" s="149" t="s">
        <v>326</v>
      </c>
      <c r="H246" s="150">
        <v>0.9</v>
      </c>
      <c r="I246" s="151"/>
      <c r="L246" s="146"/>
      <c r="M246" s="152"/>
      <c r="T246" s="153"/>
      <c r="AT246" s="148" t="s">
        <v>154</v>
      </c>
      <c r="AU246" s="148" t="s">
        <v>86</v>
      </c>
      <c r="AV246" s="12" t="s">
        <v>86</v>
      </c>
      <c r="AW246" s="12" t="s">
        <v>32</v>
      </c>
      <c r="AX246" s="12" t="s">
        <v>77</v>
      </c>
      <c r="AY246" s="148" t="s">
        <v>146</v>
      </c>
    </row>
    <row r="247" spans="2:51" s="12" customFormat="1" ht="12">
      <c r="B247" s="146"/>
      <c r="D247" s="147" t="s">
        <v>154</v>
      </c>
      <c r="E247" s="148" t="s">
        <v>1</v>
      </c>
      <c r="F247" s="149" t="s">
        <v>327</v>
      </c>
      <c r="H247" s="150">
        <v>1.974</v>
      </c>
      <c r="I247" s="151"/>
      <c r="L247" s="146"/>
      <c r="M247" s="152"/>
      <c r="T247" s="153"/>
      <c r="AT247" s="148" t="s">
        <v>154</v>
      </c>
      <c r="AU247" s="148" t="s">
        <v>86</v>
      </c>
      <c r="AV247" s="12" t="s">
        <v>86</v>
      </c>
      <c r="AW247" s="12" t="s">
        <v>32</v>
      </c>
      <c r="AX247" s="12" t="s">
        <v>77</v>
      </c>
      <c r="AY247" s="148" t="s">
        <v>146</v>
      </c>
    </row>
    <row r="248" spans="2:51" s="12" customFormat="1" ht="12">
      <c r="B248" s="146"/>
      <c r="D248" s="147" t="s">
        <v>154</v>
      </c>
      <c r="E248" s="148" t="s">
        <v>1</v>
      </c>
      <c r="F248" s="149" t="s">
        <v>328</v>
      </c>
      <c r="H248" s="150">
        <v>5.43</v>
      </c>
      <c r="I248" s="151"/>
      <c r="L248" s="146"/>
      <c r="M248" s="152"/>
      <c r="T248" s="153"/>
      <c r="AT248" s="148" t="s">
        <v>154</v>
      </c>
      <c r="AU248" s="148" t="s">
        <v>86</v>
      </c>
      <c r="AV248" s="12" t="s">
        <v>86</v>
      </c>
      <c r="AW248" s="12" t="s">
        <v>32</v>
      </c>
      <c r="AX248" s="12" t="s">
        <v>77</v>
      </c>
      <c r="AY248" s="148" t="s">
        <v>146</v>
      </c>
    </row>
    <row r="249" spans="2:51" s="12" customFormat="1" ht="12">
      <c r="B249" s="146"/>
      <c r="D249" s="147" t="s">
        <v>154</v>
      </c>
      <c r="E249" s="148" t="s">
        <v>1</v>
      </c>
      <c r="F249" s="149" t="s">
        <v>329</v>
      </c>
      <c r="H249" s="150">
        <v>1.005</v>
      </c>
      <c r="I249" s="151"/>
      <c r="L249" s="146"/>
      <c r="M249" s="152"/>
      <c r="T249" s="153"/>
      <c r="AT249" s="148" t="s">
        <v>154</v>
      </c>
      <c r="AU249" s="148" t="s">
        <v>86</v>
      </c>
      <c r="AV249" s="12" t="s">
        <v>86</v>
      </c>
      <c r="AW249" s="12" t="s">
        <v>32</v>
      </c>
      <c r="AX249" s="12" t="s">
        <v>77</v>
      </c>
      <c r="AY249" s="148" t="s">
        <v>146</v>
      </c>
    </row>
    <row r="250" spans="2:51" s="13" customFormat="1" ht="12">
      <c r="B250" s="154"/>
      <c r="D250" s="147" t="s">
        <v>154</v>
      </c>
      <c r="E250" s="155" t="s">
        <v>1</v>
      </c>
      <c r="F250" s="156" t="s">
        <v>158</v>
      </c>
      <c r="H250" s="157">
        <v>20.947</v>
      </c>
      <c r="I250" s="158"/>
      <c r="L250" s="154"/>
      <c r="M250" s="159"/>
      <c r="T250" s="160"/>
      <c r="AT250" s="155" t="s">
        <v>154</v>
      </c>
      <c r="AU250" s="155" t="s">
        <v>86</v>
      </c>
      <c r="AV250" s="13" t="s">
        <v>152</v>
      </c>
      <c r="AW250" s="13" t="s">
        <v>32</v>
      </c>
      <c r="AX250" s="13" t="s">
        <v>84</v>
      </c>
      <c r="AY250" s="155" t="s">
        <v>146</v>
      </c>
    </row>
    <row r="251" spans="2:65" s="1" customFormat="1" ht="37.7" customHeight="1">
      <c r="B251" s="31"/>
      <c r="C251" s="132" t="s">
        <v>330</v>
      </c>
      <c r="D251" s="132" t="s">
        <v>148</v>
      </c>
      <c r="E251" s="133" t="s">
        <v>331</v>
      </c>
      <c r="F251" s="134" t="s">
        <v>332</v>
      </c>
      <c r="G251" s="135" t="s">
        <v>227</v>
      </c>
      <c r="H251" s="136">
        <v>6.74</v>
      </c>
      <c r="I251" s="137"/>
      <c r="J251" s="138">
        <f>ROUND(I251*H251,2)</f>
        <v>0</v>
      </c>
      <c r="K251" s="139"/>
      <c r="L251" s="31"/>
      <c r="M251" s="140" t="s">
        <v>1</v>
      </c>
      <c r="N251" s="141" t="s">
        <v>42</v>
      </c>
      <c r="P251" s="142">
        <f>O251*H251</f>
        <v>0</v>
      </c>
      <c r="Q251" s="142">
        <v>0.03773</v>
      </c>
      <c r="R251" s="142">
        <f>Q251*H251</f>
        <v>0.25430020000000003</v>
      </c>
      <c r="S251" s="142">
        <v>0</v>
      </c>
      <c r="T251" s="143">
        <f>S251*H251</f>
        <v>0</v>
      </c>
      <c r="AR251" s="144" t="s">
        <v>152</v>
      </c>
      <c r="AT251" s="144" t="s">
        <v>148</v>
      </c>
      <c r="AU251" s="144" t="s">
        <v>86</v>
      </c>
      <c r="AY251" s="16" t="s">
        <v>146</v>
      </c>
      <c r="BE251" s="145">
        <f>IF(N251="základní",J251,0)</f>
        <v>0</v>
      </c>
      <c r="BF251" s="145">
        <f>IF(N251="snížená",J251,0)</f>
        <v>0</v>
      </c>
      <c r="BG251" s="145">
        <f>IF(N251="zákl. přenesená",J251,0)</f>
        <v>0</v>
      </c>
      <c r="BH251" s="145">
        <f>IF(N251="sníž. přenesená",J251,0)</f>
        <v>0</v>
      </c>
      <c r="BI251" s="145">
        <f>IF(N251="nulová",J251,0)</f>
        <v>0</v>
      </c>
      <c r="BJ251" s="16" t="s">
        <v>84</v>
      </c>
      <c r="BK251" s="145">
        <f>ROUND(I251*H251,2)</f>
        <v>0</v>
      </c>
      <c r="BL251" s="16" t="s">
        <v>152</v>
      </c>
      <c r="BM251" s="144" t="s">
        <v>333</v>
      </c>
    </row>
    <row r="252" spans="2:51" s="12" customFormat="1" ht="12">
      <c r="B252" s="146"/>
      <c r="D252" s="147" t="s">
        <v>154</v>
      </c>
      <c r="E252" s="148" t="s">
        <v>1</v>
      </c>
      <c r="F252" s="149" t="s">
        <v>334</v>
      </c>
      <c r="H252" s="150">
        <v>6.74</v>
      </c>
      <c r="I252" s="151"/>
      <c r="L252" s="146"/>
      <c r="M252" s="152"/>
      <c r="T252" s="153"/>
      <c r="AT252" s="148" t="s">
        <v>154</v>
      </c>
      <c r="AU252" s="148" t="s">
        <v>86</v>
      </c>
      <c r="AV252" s="12" t="s">
        <v>86</v>
      </c>
      <c r="AW252" s="12" t="s">
        <v>32</v>
      </c>
      <c r="AX252" s="12" t="s">
        <v>84</v>
      </c>
      <c r="AY252" s="148" t="s">
        <v>146</v>
      </c>
    </row>
    <row r="253" spans="2:65" s="1" customFormat="1" ht="24.2" customHeight="1">
      <c r="B253" s="31"/>
      <c r="C253" s="132" t="s">
        <v>335</v>
      </c>
      <c r="D253" s="132" t="s">
        <v>148</v>
      </c>
      <c r="E253" s="133" t="s">
        <v>336</v>
      </c>
      <c r="F253" s="134" t="s">
        <v>337</v>
      </c>
      <c r="G253" s="135" t="s">
        <v>192</v>
      </c>
      <c r="H253" s="136">
        <v>0.149</v>
      </c>
      <c r="I253" s="137"/>
      <c r="J253" s="138">
        <f>ROUND(I253*H253,2)</f>
        <v>0</v>
      </c>
      <c r="K253" s="139"/>
      <c r="L253" s="31"/>
      <c r="M253" s="140" t="s">
        <v>1</v>
      </c>
      <c r="N253" s="141" t="s">
        <v>42</v>
      </c>
      <c r="P253" s="142">
        <f>O253*H253</f>
        <v>0</v>
      </c>
      <c r="Q253" s="142">
        <v>0.01954</v>
      </c>
      <c r="R253" s="142">
        <f>Q253*H253</f>
        <v>0.00291146</v>
      </c>
      <c r="S253" s="142">
        <v>0</v>
      </c>
      <c r="T253" s="143">
        <f>S253*H253</f>
        <v>0</v>
      </c>
      <c r="AR253" s="144" t="s">
        <v>152</v>
      </c>
      <c r="AT253" s="144" t="s">
        <v>148</v>
      </c>
      <c r="AU253" s="144" t="s">
        <v>86</v>
      </c>
      <c r="AY253" s="16" t="s">
        <v>146</v>
      </c>
      <c r="BE253" s="145">
        <f>IF(N253="základní",J253,0)</f>
        <v>0</v>
      </c>
      <c r="BF253" s="145">
        <f>IF(N253="snížená",J253,0)</f>
        <v>0</v>
      </c>
      <c r="BG253" s="145">
        <f>IF(N253="zákl. přenesená",J253,0)</f>
        <v>0</v>
      </c>
      <c r="BH253" s="145">
        <f>IF(N253="sníž. přenesená",J253,0)</f>
        <v>0</v>
      </c>
      <c r="BI253" s="145">
        <f>IF(N253="nulová",J253,0)</f>
        <v>0</v>
      </c>
      <c r="BJ253" s="16" t="s">
        <v>84</v>
      </c>
      <c r="BK253" s="145">
        <f>ROUND(I253*H253,2)</f>
        <v>0</v>
      </c>
      <c r="BL253" s="16" t="s">
        <v>152</v>
      </c>
      <c r="BM253" s="144" t="s">
        <v>338</v>
      </c>
    </row>
    <row r="254" spans="2:51" s="14" customFormat="1" ht="12">
      <c r="B254" s="161"/>
      <c r="D254" s="147" t="s">
        <v>154</v>
      </c>
      <c r="E254" s="162" t="s">
        <v>1</v>
      </c>
      <c r="F254" s="163" t="s">
        <v>339</v>
      </c>
      <c r="H254" s="162" t="s">
        <v>1</v>
      </c>
      <c r="I254" s="164"/>
      <c r="L254" s="161"/>
      <c r="M254" s="165"/>
      <c r="T254" s="166"/>
      <c r="AT254" s="162" t="s">
        <v>154</v>
      </c>
      <c r="AU254" s="162" t="s">
        <v>86</v>
      </c>
      <c r="AV254" s="14" t="s">
        <v>84</v>
      </c>
      <c r="AW254" s="14" t="s">
        <v>32</v>
      </c>
      <c r="AX254" s="14" t="s">
        <v>77</v>
      </c>
      <c r="AY254" s="162" t="s">
        <v>146</v>
      </c>
    </row>
    <row r="255" spans="2:51" s="12" customFormat="1" ht="12">
      <c r="B255" s="146"/>
      <c r="D255" s="147" t="s">
        <v>154</v>
      </c>
      <c r="E255" s="148" t="s">
        <v>1</v>
      </c>
      <c r="F255" s="149" t="s">
        <v>340</v>
      </c>
      <c r="H255" s="150">
        <v>0.149</v>
      </c>
      <c r="I255" s="151"/>
      <c r="L255" s="146"/>
      <c r="M255" s="152"/>
      <c r="T255" s="153"/>
      <c r="AT255" s="148" t="s">
        <v>154</v>
      </c>
      <c r="AU255" s="148" t="s">
        <v>86</v>
      </c>
      <c r="AV255" s="12" t="s">
        <v>86</v>
      </c>
      <c r="AW255" s="12" t="s">
        <v>32</v>
      </c>
      <c r="AX255" s="12" t="s">
        <v>84</v>
      </c>
      <c r="AY255" s="148" t="s">
        <v>146</v>
      </c>
    </row>
    <row r="256" spans="2:65" s="1" customFormat="1" ht="16.5" customHeight="1">
      <c r="B256" s="31"/>
      <c r="C256" s="167" t="s">
        <v>341</v>
      </c>
      <c r="D256" s="167" t="s">
        <v>237</v>
      </c>
      <c r="E256" s="168" t="s">
        <v>342</v>
      </c>
      <c r="F256" s="169" t="s">
        <v>343</v>
      </c>
      <c r="G256" s="170" t="s">
        <v>192</v>
      </c>
      <c r="H256" s="171">
        <v>0.149</v>
      </c>
      <c r="I256" s="172"/>
      <c r="J256" s="173">
        <f>ROUND(I256*H256,2)</f>
        <v>0</v>
      </c>
      <c r="K256" s="174"/>
      <c r="L256" s="175"/>
      <c r="M256" s="176" t="s">
        <v>1</v>
      </c>
      <c r="N256" s="177" t="s">
        <v>42</v>
      </c>
      <c r="P256" s="142">
        <f>O256*H256</f>
        <v>0</v>
      </c>
      <c r="Q256" s="142">
        <v>1</v>
      </c>
      <c r="R256" s="142">
        <f>Q256*H256</f>
        <v>0.149</v>
      </c>
      <c r="S256" s="142">
        <v>0</v>
      </c>
      <c r="T256" s="143">
        <f>S256*H256</f>
        <v>0</v>
      </c>
      <c r="AR256" s="144" t="s">
        <v>195</v>
      </c>
      <c r="AT256" s="144" t="s">
        <v>237</v>
      </c>
      <c r="AU256" s="144" t="s">
        <v>86</v>
      </c>
      <c r="AY256" s="16" t="s">
        <v>146</v>
      </c>
      <c r="BE256" s="145">
        <f>IF(N256="základní",J256,0)</f>
        <v>0</v>
      </c>
      <c r="BF256" s="145">
        <f>IF(N256="snížená",J256,0)</f>
        <v>0</v>
      </c>
      <c r="BG256" s="145">
        <f>IF(N256="zákl. přenesená",J256,0)</f>
        <v>0</v>
      </c>
      <c r="BH256" s="145">
        <f>IF(N256="sníž. přenesená",J256,0)</f>
        <v>0</v>
      </c>
      <c r="BI256" s="145">
        <f>IF(N256="nulová",J256,0)</f>
        <v>0</v>
      </c>
      <c r="BJ256" s="16" t="s">
        <v>84</v>
      </c>
      <c r="BK256" s="145">
        <f>ROUND(I256*H256,2)</f>
        <v>0</v>
      </c>
      <c r="BL256" s="16" t="s">
        <v>152</v>
      </c>
      <c r="BM256" s="144" t="s">
        <v>344</v>
      </c>
    </row>
    <row r="257" spans="2:65" s="1" customFormat="1" ht="24.2" customHeight="1">
      <c r="B257" s="31"/>
      <c r="C257" s="132" t="s">
        <v>345</v>
      </c>
      <c r="D257" s="132" t="s">
        <v>148</v>
      </c>
      <c r="E257" s="133" t="s">
        <v>346</v>
      </c>
      <c r="F257" s="134" t="s">
        <v>347</v>
      </c>
      <c r="G257" s="135" t="s">
        <v>192</v>
      </c>
      <c r="H257" s="136">
        <v>0.109</v>
      </c>
      <c r="I257" s="137"/>
      <c r="J257" s="138">
        <f>ROUND(I257*H257,2)</f>
        <v>0</v>
      </c>
      <c r="K257" s="139"/>
      <c r="L257" s="31"/>
      <c r="M257" s="140" t="s">
        <v>1</v>
      </c>
      <c r="N257" s="141" t="s">
        <v>42</v>
      </c>
      <c r="P257" s="142">
        <f>O257*H257</f>
        <v>0</v>
      </c>
      <c r="Q257" s="142">
        <v>0.01709</v>
      </c>
      <c r="R257" s="142">
        <f>Q257*H257</f>
        <v>0.0018628100000000001</v>
      </c>
      <c r="S257" s="142">
        <v>0</v>
      </c>
      <c r="T257" s="143">
        <f>S257*H257</f>
        <v>0</v>
      </c>
      <c r="AR257" s="144" t="s">
        <v>152</v>
      </c>
      <c r="AT257" s="144" t="s">
        <v>148</v>
      </c>
      <c r="AU257" s="144" t="s">
        <v>86</v>
      </c>
      <c r="AY257" s="16" t="s">
        <v>146</v>
      </c>
      <c r="BE257" s="145">
        <f>IF(N257="základní",J257,0)</f>
        <v>0</v>
      </c>
      <c r="BF257" s="145">
        <f>IF(N257="snížená",J257,0)</f>
        <v>0</v>
      </c>
      <c r="BG257" s="145">
        <f>IF(N257="zákl. přenesená",J257,0)</f>
        <v>0</v>
      </c>
      <c r="BH257" s="145">
        <f>IF(N257="sníž. přenesená",J257,0)</f>
        <v>0</v>
      </c>
      <c r="BI257" s="145">
        <f>IF(N257="nulová",J257,0)</f>
        <v>0</v>
      </c>
      <c r="BJ257" s="16" t="s">
        <v>84</v>
      </c>
      <c r="BK257" s="145">
        <f>ROUND(I257*H257,2)</f>
        <v>0</v>
      </c>
      <c r="BL257" s="16" t="s">
        <v>152</v>
      </c>
      <c r="BM257" s="144" t="s">
        <v>348</v>
      </c>
    </row>
    <row r="258" spans="2:51" s="12" customFormat="1" ht="12">
      <c r="B258" s="146"/>
      <c r="D258" s="147" t="s">
        <v>154</v>
      </c>
      <c r="E258" s="148" t="s">
        <v>1</v>
      </c>
      <c r="F258" s="149" t="s">
        <v>349</v>
      </c>
      <c r="H258" s="150">
        <v>0.109</v>
      </c>
      <c r="I258" s="151"/>
      <c r="L258" s="146"/>
      <c r="M258" s="152"/>
      <c r="T258" s="153"/>
      <c r="AT258" s="148" t="s">
        <v>154</v>
      </c>
      <c r="AU258" s="148" t="s">
        <v>86</v>
      </c>
      <c r="AV258" s="12" t="s">
        <v>86</v>
      </c>
      <c r="AW258" s="12" t="s">
        <v>32</v>
      </c>
      <c r="AX258" s="12" t="s">
        <v>84</v>
      </c>
      <c r="AY258" s="148" t="s">
        <v>146</v>
      </c>
    </row>
    <row r="259" spans="2:65" s="1" customFormat="1" ht="16.5" customHeight="1">
      <c r="B259" s="31"/>
      <c r="C259" s="167" t="s">
        <v>350</v>
      </c>
      <c r="D259" s="167" t="s">
        <v>237</v>
      </c>
      <c r="E259" s="168" t="s">
        <v>351</v>
      </c>
      <c r="F259" s="169" t="s">
        <v>352</v>
      </c>
      <c r="G259" s="170" t="s">
        <v>192</v>
      </c>
      <c r="H259" s="171">
        <v>0.109</v>
      </c>
      <c r="I259" s="172"/>
      <c r="J259" s="173">
        <f>ROUND(I259*H259,2)</f>
        <v>0</v>
      </c>
      <c r="K259" s="174"/>
      <c r="L259" s="175"/>
      <c r="M259" s="176" t="s">
        <v>1</v>
      </c>
      <c r="N259" s="177" t="s">
        <v>42</v>
      </c>
      <c r="P259" s="142">
        <f>O259*H259</f>
        <v>0</v>
      </c>
      <c r="Q259" s="142">
        <v>1</v>
      </c>
      <c r="R259" s="142">
        <f>Q259*H259</f>
        <v>0.109</v>
      </c>
      <c r="S259" s="142">
        <v>0</v>
      </c>
      <c r="T259" s="143">
        <f>S259*H259</f>
        <v>0</v>
      </c>
      <c r="AR259" s="144" t="s">
        <v>195</v>
      </c>
      <c r="AT259" s="144" t="s">
        <v>237</v>
      </c>
      <c r="AU259" s="144" t="s">
        <v>86</v>
      </c>
      <c r="AY259" s="16" t="s">
        <v>146</v>
      </c>
      <c r="BE259" s="145">
        <f>IF(N259="základní",J259,0)</f>
        <v>0</v>
      </c>
      <c r="BF259" s="145">
        <f>IF(N259="snížená",J259,0)</f>
        <v>0</v>
      </c>
      <c r="BG259" s="145">
        <f>IF(N259="zákl. přenesená",J259,0)</f>
        <v>0</v>
      </c>
      <c r="BH259" s="145">
        <f>IF(N259="sníž. přenesená",J259,0)</f>
        <v>0</v>
      </c>
      <c r="BI259" s="145">
        <f>IF(N259="nulová",J259,0)</f>
        <v>0</v>
      </c>
      <c r="BJ259" s="16" t="s">
        <v>84</v>
      </c>
      <c r="BK259" s="145">
        <f>ROUND(I259*H259,2)</f>
        <v>0</v>
      </c>
      <c r="BL259" s="16" t="s">
        <v>152</v>
      </c>
      <c r="BM259" s="144" t="s">
        <v>353</v>
      </c>
    </row>
    <row r="260" spans="2:51" s="12" customFormat="1" ht="12">
      <c r="B260" s="146"/>
      <c r="D260" s="147" t="s">
        <v>154</v>
      </c>
      <c r="E260" s="148" t="s">
        <v>1</v>
      </c>
      <c r="F260" s="149" t="s">
        <v>349</v>
      </c>
      <c r="H260" s="150">
        <v>0.109</v>
      </c>
      <c r="I260" s="151"/>
      <c r="L260" s="146"/>
      <c r="M260" s="152"/>
      <c r="T260" s="153"/>
      <c r="AT260" s="148" t="s">
        <v>154</v>
      </c>
      <c r="AU260" s="148" t="s">
        <v>86</v>
      </c>
      <c r="AV260" s="12" t="s">
        <v>86</v>
      </c>
      <c r="AW260" s="12" t="s">
        <v>32</v>
      </c>
      <c r="AX260" s="12" t="s">
        <v>84</v>
      </c>
      <c r="AY260" s="148" t="s">
        <v>146</v>
      </c>
    </row>
    <row r="261" spans="2:65" s="1" customFormat="1" ht="16.5" customHeight="1">
      <c r="B261" s="31"/>
      <c r="C261" s="132" t="s">
        <v>354</v>
      </c>
      <c r="D261" s="132" t="s">
        <v>148</v>
      </c>
      <c r="E261" s="133" t="s">
        <v>355</v>
      </c>
      <c r="F261" s="134" t="s">
        <v>356</v>
      </c>
      <c r="G261" s="135" t="s">
        <v>357</v>
      </c>
      <c r="H261" s="136">
        <v>1</v>
      </c>
      <c r="I261" s="137"/>
      <c r="J261" s="138">
        <f>ROUND(I261*H261,2)</f>
        <v>0</v>
      </c>
      <c r="K261" s="139"/>
      <c r="L261" s="31"/>
      <c r="M261" s="140" t="s">
        <v>1</v>
      </c>
      <c r="N261" s="141" t="s">
        <v>42</v>
      </c>
      <c r="P261" s="142">
        <f>O261*H261</f>
        <v>0</v>
      </c>
      <c r="Q261" s="142">
        <v>0.01221</v>
      </c>
      <c r="R261" s="142">
        <f>Q261*H261</f>
        <v>0.01221</v>
      </c>
      <c r="S261" s="142">
        <v>0</v>
      </c>
      <c r="T261" s="143">
        <f>S261*H261</f>
        <v>0</v>
      </c>
      <c r="AR261" s="144" t="s">
        <v>152</v>
      </c>
      <c r="AT261" s="144" t="s">
        <v>148</v>
      </c>
      <c r="AU261" s="144" t="s">
        <v>86</v>
      </c>
      <c r="AY261" s="16" t="s">
        <v>146</v>
      </c>
      <c r="BE261" s="145">
        <f>IF(N261="základní",J261,0)</f>
        <v>0</v>
      </c>
      <c r="BF261" s="145">
        <f>IF(N261="snížená",J261,0)</f>
        <v>0</v>
      </c>
      <c r="BG261" s="145">
        <f>IF(N261="zákl. přenesená",J261,0)</f>
        <v>0</v>
      </c>
      <c r="BH261" s="145">
        <f>IF(N261="sníž. přenesená",J261,0)</f>
        <v>0</v>
      </c>
      <c r="BI261" s="145">
        <f>IF(N261="nulová",J261,0)</f>
        <v>0</v>
      </c>
      <c r="BJ261" s="16" t="s">
        <v>84</v>
      </c>
      <c r="BK261" s="145">
        <f>ROUND(I261*H261,2)</f>
        <v>0</v>
      </c>
      <c r="BL261" s="16" t="s">
        <v>152</v>
      </c>
      <c r="BM261" s="144" t="s">
        <v>358</v>
      </c>
    </row>
    <row r="262" spans="2:65" s="1" customFormat="1" ht="24.2" customHeight="1">
      <c r="B262" s="31"/>
      <c r="C262" s="132" t="s">
        <v>359</v>
      </c>
      <c r="D262" s="132" t="s">
        <v>148</v>
      </c>
      <c r="E262" s="133" t="s">
        <v>360</v>
      </c>
      <c r="F262" s="134" t="s">
        <v>361</v>
      </c>
      <c r="G262" s="135" t="s">
        <v>161</v>
      </c>
      <c r="H262" s="136">
        <v>2.796</v>
      </c>
      <c r="I262" s="137"/>
      <c r="J262" s="138">
        <f>ROUND(I262*H262,2)</f>
        <v>0</v>
      </c>
      <c r="K262" s="139"/>
      <c r="L262" s="31"/>
      <c r="M262" s="140" t="s">
        <v>1</v>
      </c>
      <c r="N262" s="141" t="s">
        <v>42</v>
      </c>
      <c r="P262" s="142">
        <f>O262*H262</f>
        <v>0</v>
      </c>
      <c r="Q262" s="142">
        <v>0</v>
      </c>
      <c r="R262" s="142">
        <f>Q262*H262</f>
        <v>0</v>
      </c>
      <c r="S262" s="142">
        <v>0</v>
      </c>
      <c r="T262" s="143">
        <f>S262*H262</f>
        <v>0</v>
      </c>
      <c r="AR262" s="144" t="s">
        <v>152</v>
      </c>
      <c r="AT262" s="144" t="s">
        <v>148</v>
      </c>
      <c r="AU262" s="144" t="s">
        <v>86</v>
      </c>
      <c r="AY262" s="16" t="s">
        <v>146</v>
      </c>
      <c r="BE262" s="145">
        <f>IF(N262="základní",J262,0)</f>
        <v>0</v>
      </c>
      <c r="BF262" s="145">
        <f>IF(N262="snížená",J262,0)</f>
        <v>0</v>
      </c>
      <c r="BG262" s="145">
        <f>IF(N262="zákl. přenesená",J262,0)</f>
        <v>0</v>
      </c>
      <c r="BH262" s="145">
        <f>IF(N262="sníž. přenesená",J262,0)</f>
        <v>0</v>
      </c>
      <c r="BI262" s="145">
        <f>IF(N262="nulová",J262,0)</f>
        <v>0</v>
      </c>
      <c r="BJ262" s="16" t="s">
        <v>84</v>
      </c>
      <c r="BK262" s="145">
        <f>ROUND(I262*H262,2)</f>
        <v>0</v>
      </c>
      <c r="BL262" s="16" t="s">
        <v>152</v>
      </c>
      <c r="BM262" s="144" t="s">
        <v>362</v>
      </c>
    </row>
    <row r="263" spans="2:51" s="12" customFormat="1" ht="12">
      <c r="B263" s="146"/>
      <c r="D263" s="147" t="s">
        <v>154</v>
      </c>
      <c r="E263" s="148" t="s">
        <v>1</v>
      </c>
      <c r="F263" s="149" t="s">
        <v>363</v>
      </c>
      <c r="H263" s="150">
        <v>0.86</v>
      </c>
      <c r="I263" s="151"/>
      <c r="L263" s="146"/>
      <c r="M263" s="152"/>
      <c r="T263" s="153"/>
      <c r="AT263" s="148" t="s">
        <v>154</v>
      </c>
      <c r="AU263" s="148" t="s">
        <v>86</v>
      </c>
      <c r="AV263" s="12" t="s">
        <v>86</v>
      </c>
      <c r="AW263" s="12" t="s">
        <v>32</v>
      </c>
      <c r="AX263" s="12" t="s">
        <v>77</v>
      </c>
      <c r="AY263" s="148" t="s">
        <v>146</v>
      </c>
    </row>
    <row r="264" spans="2:51" s="12" customFormat="1" ht="12">
      <c r="B264" s="146"/>
      <c r="D264" s="147" t="s">
        <v>154</v>
      </c>
      <c r="E264" s="148" t="s">
        <v>1</v>
      </c>
      <c r="F264" s="149" t="s">
        <v>364</v>
      </c>
      <c r="H264" s="150">
        <v>1.936</v>
      </c>
      <c r="I264" s="151"/>
      <c r="L264" s="146"/>
      <c r="M264" s="152"/>
      <c r="T264" s="153"/>
      <c r="AT264" s="148" t="s">
        <v>154</v>
      </c>
      <c r="AU264" s="148" t="s">
        <v>86</v>
      </c>
      <c r="AV264" s="12" t="s">
        <v>86</v>
      </c>
      <c r="AW264" s="12" t="s">
        <v>32</v>
      </c>
      <c r="AX264" s="12" t="s">
        <v>77</v>
      </c>
      <c r="AY264" s="148" t="s">
        <v>146</v>
      </c>
    </row>
    <row r="265" spans="2:51" s="13" customFormat="1" ht="12">
      <c r="B265" s="154"/>
      <c r="D265" s="147" t="s">
        <v>154</v>
      </c>
      <c r="E265" s="155" t="s">
        <v>1</v>
      </c>
      <c r="F265" s="156" t="s">
        <v>158</v>
      </c>
      <c r="H265" s="157">
        <v>2.796</v>
      </c>
      <c r="I265" s="158"/>
      <c r="L265" s="154"/>
      <c r="M265" s="159"/>
      <c r="T265" s="160"/>
      <c r="AT265" s="155" t="s">
        <v>154</v>
      </c>
      <c r="AU265" s="155" t="s">
        <v>86</v>
      </c>
      <c r="AV265" s="13" t="s">
        <v>152</v>
      </c>
      <c r="AW265" s="13" t="s">
        <v>32</v>
      </c>
      <c r="AX265" s="13" t="s">
        <v>84</v>
      </c>
      <c r="AY265" s="155" t="s">
        <v>146</v>
      </c>
    </row>
    <row r="266" spans="2:65" s="1" customFormat="1" ht="24.2" customHeight="1">
      <c r="B266" s="31"/>
      <c r="C266" s="132" t="s">
        <v>365</v>
      </c>
      <c r="D266" s="132" t="s">
        <v>148</v>
      </c>
      <c r="E266" s="133" t="s">
        <v>366</v>
      </c>
      <c r="F266" s="134" t="s">
        <v>367</v>
      </c>
      <c r="G266" s="135" t="s">
        <v>151</v>
      </c>
      <c r="H266" s="136">
        <v>28.4</v>
      </c>
      <c r="I266" s="137"/>
      <c r="J266" s="138">
        <f>ROUND(I266*H266,2)</f>
        <v>0</v>
      </c>
      <c r="K266" s="139"/>
      <c r="L266" s="31"/>
      <c r="M266" s="140" t="s">
        <v>1</v>
      </c>
      <c r="N266" s="141" t="s">
        <v>42</v>
      </c>
      <c r="P266" s="142">
        <f>O266*H266</f>
        <v>0</v>
      </c>
      <c r="Q266" s="142">
        <v>0.00237</v>
      </c>
      <c r="R266" s="142">
        <f>Q266*H266</f>
        <v>0.067308</v>
      </c>
      <c r="S266" s="142">
        <v>0</v>
      </c>
      <c r="T266" s="143">
        <f>S266*H266</f>
        <v>0</v>
      </c>
      <c r="AR266" s="144" t="s">
        <v>152</v>
      </c>
      <c r="AT266" s="144" t="s">
        <v>148</v>
      </c>
      <c r="AU266" s="144" t="s">
        <v>86</v>
      </c>
      <c r="AY266" s="16" t="s">
        <v>146</v>
      </c>
      <c r="BE266" s="145">
        <f>IF(N266="základní",J266,0)</f>
        <v>0</v>
      </c>
      <c r="BF266" s="145">
        <f>IF(N266="snížená",J266,0)</f>
        <v>0</v>
      </c>
      <c r="BG266" s="145">
        <f>IF(N266="zákl. přenesená",J266,0)</f>
        <v>0</v>
      </c>
      <c r="BH266" s="145">
        <f>IF(N266="sníž. přenesená",J266,0)</f>
        <v>0</v>
      </c>
      <c r="BI266" s="145">
        <f>IF(N266="nulová",J266,0)</f>
        <v>0</v>
      </c>
      <c r="BJ266" s="16" t="s">
        <v>84</v>
      </c>
      <c r="BK266" s="145">
        <f>ROUND(I266*H266,2)</f>
        <v>0</v>
      </c>
      <c r="BL266" s="16" t="s">
        <v>152</v>
      </c>
      <c r="BM266" s="144" t="s">
        <v>368</v>
      </c>
    </row>
    <row r="267" spans="2:51" s="12" customFormat="1" ht="12">
      <c r="B267" s="146"/>
      <c r="D267" s="147" t="s">
        <v>154</v>
      </c>
      <c r="E267" s="148" t="s">
        <v>1</v>
      </c>
      <c r="F267" s="149" t="s">
        <v>369</v>
      </c>
      <c r="H267" s="150">
        <v>8.6</v>
      </c>
      <c r="I267" s="151"/>
      <c r="L267" s="146"/>
      <c r="M267" s="152"/>
      <c r="T267" s="153"/>
      <c r="AT267" s="148" t="s">
        <v>154</v>
      </c>
      <c r="AU267" s="148" t="s">
        <v>86</v>
      </c>
      <c r="AV267" s="12" t="s">
        <v>86</v>
      </c>
      <c r="AW267" s="12" t="s">
        <v>32</v>
      </c>
      <c r="AX267" s="12" t="s">
        <v>77</v>
      </c>
      <c r="AY267" s="148" t="s">
        <v>146</v>
      </c>
    </row>
    <row r="268" spans="2:51" s="12" customFormat="1" ht="12">
      <c r="B268" s="146"/>
      <c r="D268" s="147" t="s">
        <v>154</v>
      </c>
      <c r="E268" s="148" t="s">
        <v>1</v>
      </c>
      <c r="F268" s="149" t="s">
        <v>370</v>
      </c>
      <c r="H268" s="150">
        <v>19.8</v>
      </c>
      <c r="I268" s="151"/>
      <c r="L268" s="146"/>
      <c r="M268" s="152"/>
      <c r="T268" s="153"/>
      <c r="AT268" s="148" t="s">
        <v>154</v>
      </c>
      <c r="AU268" s="148" t="s">
        <v>86</v>
      </c>
      <c r="AV268" s="12" t="s">
        <v>86</v>
      </c>
      <c r="AW268" s="12" t="s">
        <v>32</v>
      </c>
      <c r="AX268" s="12" t="s">
        <v>77</v>
      </c>
      <c r="AY268" s="148" t="s">
        <v>146</v>
      </c>
    </row>
    <row r="269" spans="2:51" s="13" customFormat="1" ht="12">
      <c r="B269" s="154"/>
      <c r="D269" s="147" t="s">
        <v>154</v>
      </c>
      <c r="E269" s="155" t="s">
        <v>1</v>
      </c>
      <c r="F269" s="156" t="s">
        <v>158</v>
      </c>
      <c r="H269" s="157">
        <v>28.4</v>
      </c>
      <c r="I269" s="158"/>
      <c r="L269" s="154"/>
      <c r="M269" s="159"/>
      <c r="T269" s="160"/>
      <c r="AT269" s="155" t="s">
        <v>154</v>
      </c>
      <c r="AU269" s="155" t="s">
        <v>86</v>
      </c>
      <c r="AV269" s="13" t="s">
        <v>152</v>
      </c>
      <c r="AW269" s="13" t="s">
        <v>32</v>
      </c>
      <c r="AX269" s="13" t="s">
        <v>84</v>
      </c>
      <c r="AY269" s="155" t="s">
        <v>146</v>
      </c>
    </row>
    <row r="270" spans="2:65" s="1" customFormat="1" ht="24.2" customHeight="1">
      <c r="B270" s="31"/>
      <c r="C270" s="132" t="s">
        <v>371</v>
      </c>
      <c r="D270" s="132" t="s">
        <v>148</v>
      </c>
      <c r="E270" s="133" t="s">
        <v>372</v>
      </c>
      <c r="F270" s="134" t="s">
        <v>373</v>
      </c>
      <c r="G270" s="135" t="s">
        <v>151</v>
      </c>
      <c r="H270" s="136">
        <v>28.4</v>
      </c>
      <c r="I270" s="137"/>
      <c r="J270" s="138">
        <f>ROUND(I270*H270,2)</f>
        <v>0</v>
      </c>
      <c r="K270" s="139"/>
      <c r="L270" s="31"/>
      <c r="M270" s="140" t="s">
        <v>1</v>
      </c>
      <c r="N270" s="141" t="s">
        <v>42</v>
      </c>
      <c r="P270" s="142">
        <f>O270*H270</f>
        <v>0</v>
      </c>
      <c r="Q270" s="142">
        <v>0</v>
      </c>
      <c r="R270" s="142">
        <f>Q270*H270</f>
        <v>0</v>
      </c>
      <c r="S270" s="142">
        <v>0</v>
      </c>
      <c r="T270" s="143">
        <f>S270*H270</f>
        <v>0</v>
      </c>
      <c r="AR270" s="144" t="s">
        <v>152</v>
      </c>
      <c r="AT270" s="144" t="s">
        <v>148</v>
      </c>
      <c r="AU270" s="144" t="s">
        <v>86</v>
      </c>
      <c r="AY270" s="16" t="s">
        <v>146</v>
      </c>
      <c r="BE270" s="145">
        <f>IF(N270="základní",J270,0)</f>
        <v>0</v>
      </c>
      <c r="BF270" s="145">
        <f>IF(N270="snížená",J270,0)</f>
        <v>0</v>
      </c>
      <c r="BG270" s="145">
        <f>IF(N270="zákl. přenesená",J270,0)</f>
        <v>0</v>
      </c>
      <c r="BH270" s="145">
        <f>IF(N270="sníž. přenesená",J270,0)</f>
        <v>0</v>
      </c>
      <c r="BI270" s="145">
        <f>IF(N270="nulová",J270,0)</f>
        <v>0</v>
      </c>
      <c r="BJ270" s="16" t="s">
        <v>84</v>
      </c>
      <c r="BK270" s="145">
        <f>ROUND(I270*H270,2)</f>
        <v>0</v>
      </c>
      <c r="BL270" s="16" t="s">
        <v>152</v>
      </c>
      <c r="BM270" s="144" t="s">
        <v>374</v>
      </c>
    </row>
    <row r="271" spans="2:65" s="1" customFormat="1" ht="21.75" customHeight="1">
      <c r="B271" s="31"/>
      <c r="C271" s="132" t="s">
        <v>375</v>
      </c>
      <c r="D271" s="132" t="s">
        <v>148</v>
      </c>
      <c r="E271" s="133" t="s">
        <v>376</v>
      </c>
      <c r="F271" s="134" t="s">
        <v>377</v>
      </c>
      <c r="G271" s="135" t="s">
        <v>161</v>
      </c>
      <c r="H271" s="136">
        <v>0.232</v>
      </c>
      <c r="I271" s="137"/>
      <c r="J271" s="138">
        <f>ROUND(I271*H271,2)</f>
        <v>0</v>
      </c>
      <c r="K271" s="139"/>
      <c r="L271" s="31"/>
      <c r="M271" s="140" t="s">
        <v>1</v>
      </c>
      <c r="N271" s="141" t="s">
        <v>42</v>
      </c>
      <c r="P271" s="142">
        <f>O271*H271</f>
        <v>0</v>
      </c>
      <c r="Q271" s="142">
        <v>2.45329</v>
      </c>
      <c r="R271" s="142">
        <f>Q271*H271</f>
        <v>0.56916328</v>
      </c>
      <c r="S271" s="142">
        <v>0</v>
      </c>
      <c r="T271" s="143">
        <f>S271*H271</f>
        <v>0</v>
      </c>
      <c r="AR271" s="144" t="s">
        <v>152</v>
      </c>
      <c r="AT271" s="144" t="s">
        <v>148</v>
      </c>
      <c r="AU271" s="144" t="s">
        <v>86</v>
      </c>
      <c r="AY271" s="16" t="s">
        <v>146</v>
      </c>
      <c r="BE271" s="145">
        <f>IF(N271="základní",J271,0)</f>
        <v>0</v>
      </c>
      <c r="BF271" s="145">
        <f>IF(N271="snížená",J271,0)</f>
        <v>0</v>
      </c>
      <c r="BG271" s="145">
        <f>IF(N271="zákl. přenesená",J271,0)</f>
        <v>0</v>
      </c>
      <c r="BH271" s="145">
        <f>IF(N271="sníž. přenesená",J271,0)</f>
        <v>0</v>
      </c>
      <c r="BI271" s="145">
        <f>IF(N271="nulová",J271,0)</f>
        <v>0</v>
      </c>
      <c r="BJ271" s="16" t="s">
        <v>84</v>
      </c>
      <c r="BK271" s="145">
        <f>ROUND(I271*H271,2)</f>
        <v>0</v>
      </c>
      <c r="BL271" s="16" t="s">
        <v>152</v>
      </c>
      <c r="BM271" s="144" t="s">
        <v>378</v>
      </c>
    </row>
    <row r="272" spans="2:51" s="12" customFormat="1" ht="12">
      <c r="B272" s="146"/>
      <c r="D272" s="147" t="s">
        <v>154</v>
      </c>
      <c r="E272" s="148" t="s">
        <v>1</v>
      </c>
      <c r="F272" s="149" t="s">
        <v>379</v>
      </c>
      <c r="H272" s="150">
        <v>0.232</v>
      </c>
      <c r="I272" s="151"/>
      <c r="L272" s="146"/>
      <c r="M272" s="152"/>
      <c r="T272" s="153"/>
      <c r="AT272" s="148" t="s">
        <v>154</v>
      </c>
      <c r="AU272" s="148" t="s">
        <v>86</v>
      </c>
      <c r="AV272" s="12" t="s">
        <v>86</v>
      </c>
      <c r="AW272" s="12" t="s">
        <v>32</v>
      </c>
      <c r="AX272" s="12" t="s">
        <v>84</v>
      </c>
      <c r="AY272" s="148" t="s">
        <v>146</v>
      </c>
    </row>
    <row r="273" spans="2:65" s="1" customFormat="1" ht="24.2" customHeight="1">
      <c r="B273" s="31"/>
      <c r="C273" s="132" t="s">
        <v>380</v>
      </c>
      <c r="D273" s="132" t="s">
        <v>148</v>
      </c>
      <c r="E273" s="133" t="s">
        <v>381</v>
      </c>
      <c r="F273" s="134" t="s">
        <v>382</v>
      </c>
      <c r="G273" s="135" t="s">
        <v>151</v>
      </c>
      <c r="H273" s="136">
        <v>4.64</v>
      </c>
      <c r="I273" s="137"/>
      <c r="J273" s="138">
        <f>ROUND(I273*H273,2)</f>
        <v>0</v>
      </c>
      <c r="K273" s="139"/>
      <c r="L273" s="31"/>
      <c r="M273" s="140" t="s">
        <v>1</v>
      </c>
      <c r="N273" s="141" t="s">
        <v>42</v>
      </c>
      <c r="P273" s="142">
        <f>O273*H273</f>
        <v>0</v>
      </c>
      <c r="Q273" s="142">
        <v>0.0036</v>
      </c>
      <c r="R273" s="142">
        <f>Q273*H273</f>
        <v>0.016704</v>
      </c>
      <c r="S273" s="142">
        <v>0</v>
      </c>
      <c r="T273" s="143">
        <f>S273*H273</f>
        <v>0</v>
      </c>
      <c r="AR273" s="144" t="s">
        <v>152</v>
      </c>
      <c r="AT273" s="144" t="s">
        <v>148</v>
      </c>
      <c r="AU273" s="144" t="s">
        <v>86</v>
      </c>
      <c r="AY273" s="16" t="s">
        <v>146</v>
      </c>
      <c r="BE273" s="145">
        <f>IF(N273="základní",J273,0)</f>
        <v>0</v>
      </c>
      <c r="BF273" s="145">
        <f>IF(N273="snížená",J273,0)</f>
        <v>0</v>
      </c>
      <c r="BG273" s="145">
        <f>IF(N273="zákl. přenesená",J273,0)</f>
        <v>0</v>
      </c>
      <c r="BH273" s="145">
        <f>IF(N273="sníž. přenesená",J273,0)</f>
        <v>0</v>
      </c>
      <c r="BI273" s="145">
        <f>IF(N273="nulová",J273,0)</f>
        <v>0</v>
      </c>
      <c r="BJ273" s="16" t="s">
        <v>84</v>
      </c>
      <c r="BK273" s="145">
        <f>ROUND(I273*H273,2)</f>
        <v>0</v>
      </c>
      <c r="BL273" s="16" t="s">
        <v>152</v>
      </c>
      <c r="BM273" s="144" t="s">
        <v>383</v>
      </c>
    </row>
    <row r="274" spans="2:51" s="12" customFormat="1" ht="12">
      <c r="B274" s="146"/>
      <c r="D274" s="147" t="s">
        <v>154</v>
      </c>
      <c r="E274" s="148" t="s">
        <v>1</v>
      </c>
      <c r="F274" s="149" t="s">
        <v>384</v>
      </c>
      <c r="H274" s="150">
        <v>4.64</v>
      </c>
      <c r="I274" s="151"/>
      <c r="L274" s="146"/>
      <c r="M274" s="152"/>
      <c r="T274" s="153"/>
      <c r="AT274" s="148" t="s">
        <v>154</v>
      </c>
      <c r="AU274" s="148" t="s">
        <v>86</v>
      </c>
      <c r="AV274" s="12" t="s">
        <v>86</v>
      </c>
      <c r="AW274" s="12" t="s">
        <v>32</v>
      </c>
      <c r="AX274" s="12" t="s">
        <v>84</v>
      </c>
      <c r="AY274" s="148" t="s">
        <v>146</v>
      </c>
    </row>
    <row r="275" spans="2:65" s="1" customFormat="1" ht="24.2" customHeight="1">
      <c r="B275" s="31"/>
      <c r="C275" s="132" t="s">
        <v>385</v>
      </c>
      <c r="D275" s="132" t="s">
        <v>148</v>
      </c>
      <c r="E275" s="133" t="s">
        <v>386</v>
      </c>
      <c r="F275" s="134" t="s">
        <v>387</v>
      </c>
      <c r="G275" s="135" t="s">
        <v>151</v>
      </c>
      <c r="H275" s="136">
        <v>4.64</v>
      </c>
      <c r="I275" s="137"/>
      <c r="J275" s="138">
        <f>ROUND(I275*H275,2)</f>
        <v>0</v>
      </c>
      <c r="K275" s="139"/>
      <c r="L275" s="31"/>
      <c r="M275" s="140" t="s">
        <v>1</v>
      </c>
      <c r="N275" s="141" t="s">
        <v>42</v>
      </c>
      <c r="P275" s="142">
        <f>O275*H275</f>
        <v>0</v>
      </c>
      <c r="Q275" s="142">
        <v>0</v>
      </c>
      <c r="R275" s="142">
        <f>Q275*H275</f>
        <v>0</v>
      </c>
      <c r="S275" s="142">
        <v>0</v>
      </c>
      <c r="T275" s="143">
        <f>S275*H275</f>
        <v>0</v>
      </c>
      <c r="AR275" s="144" t="s">
        <v>152</v>
      </c>
      <c r="AT275" s="144" t="s">
        <v>148</v>
      </c>
      <c r="AU275" s="144" t="s">
        <v>86</v>
      </c>
      <c r="AY275" s="16" t="s">
        <v>146</v>
      </c>
      <c r="BE275" s="145">
        <f>IF(N275="základní",J275,0)</f>
        <v>0</v>
      </c>
      <c r="BF275" s="145">
        <f>IF(N275="snížená",J275,0)</f>
        <v>0</v>
      </c>
      <c r="BG275" s="145">
        <f>IF(N275="zákl. přenesená",J275,0)</f>
        <v>0</v>
      </c>
      <c r="BH275" s="145">
        <f>IF(N275="sníž. přenesená",J275,0)</f>
        <v>0</v>
      </c>
      <c r="BI275" s="145">
        <f>IF(N275="nulová",J275,0)</f>
        <v>0</v>
      </c>
      <c r="BJ275" s="16" t="s">
        <v>84</v>
      </c>
      <c r="BK275" s="145">
        <f>ROUND(I275*H275,2)</f>
        <v>0</v>
      </c>
      <c r="BL275" s="16" t="s">
        <v>152</v>
      </c>
      <c r="BM275" s="144" t="s">
        <v>388</v>
      </c>
    </row>
    <row r="276" spans="2:65" s="1" customFormat="1" ht="24.2" customHeight="1">
      <c r="B276" s="31"/>
      <c r="C276" s="132" t="s">
        <v>389</v>
      </c>
      <c r="D276" s="132" t="s">
        <v>148</v>
      </c>
      <c r="E276" s="133" t="s">
        <v>390</v>
      </c>
      <c r="F276" s="134" t="s">
        <v>391</v>
      </c>
      <c r="G276" s="135" t="s">
        <v>151</v>
      </c>
      <c r="H276" s="136">
        <v>18.927</v>
      </c>
      <c r="I276" s="137"/>
      <c r="J276" s="138">
        <f>ROUND(I276*H276,2)</f>
        <v>0</v>
      </c>
      <c r="K276" s="139"/>
      <c r="L276" s="31"/>
      <c r="M276" s="140" t="s">
        <v>1</v>
      </c>
      <c r="N276" s="141" t="s">
        <v>42</v>
      </c>
      <c r="P276" s="142">
        <f>O276*H276</f>
        <v>0</v>
      </c>
      <c r="Q276" s="142">
        <v>0.07937</v>
      </c>
      <c r="R276" s="142">
        <f>Q276*H276</f>
        <v>1.50223599</v>
      </c>
      <c r="S276" s="142">
        <v>0</v>
      </c>
      <c r="T276" s="143">
        <f>S276*H276</f>
        <v>0</v>
      </c>
      <c r="AR276" s="144" t="s">
        <v>152</v>
      </c>
      <c r="AT276" s="144" t="s">
        <v>148</v>
      </c>
      <c r="AU276" s="144" t="s">
        <v>86</v>
      </c>
      <c r="AY276" s="16" t="s">
        <v>146</v>
      </c>
      <c r="BE276" s="145">
        <f>IF(N276="základní",J276,0)</f>
        <v>0</v>
      </c>
      <c r="BF276" s="145">
        <f>IF(N276="snížená",J276,0)</f>
        <v>0</v>
      </c>
      <c r="BG276" s="145">
        <f>IF(N276="zákl. přenesená",J276,0)</f>
        <v>0</v>
      </c>
      <c r="BH276" s="145">
        <f>IF(N276="sníž. přenesená",J276,0)</f>
        <v>0</v>
      </c>
      <c r="BI276" s="145">
        <f>IF(N276="nulová",J276,0)</f>
        <v>0</v>
      </c>
      <c r="BJ276" s="16" t="s">
        <v>84</v>
      </c>
      <c r="BK276" s="145">
        <f>ROUND(I276*H276,2)</f>
        <v>0</v>
      </c>
      <c r="BL276" s="16" t="s">
        <v>152</v>
      </c>
      <c r="BM276" s="144" t="s">
        <v>392</v>
      </c>
    </row>
    <row r="277" spans="2:51" s="12" customFormat="1" ht="12">
      <c r="B277" s="146"/>
      <c r="D277" s="147" t="s">
        <v>154</v>
      </c>
      <c r="E277" s="148" t="s">
        <v>1</v>
      </c>
      <c r="F277" s="149" t="s">
        <v>393</v>
      </c>
      <c r="H277" s="150">
        <v>4.831</v>
      </c>
      <c r="I277" s="151"/>
      <c r="L277" s="146"/>
      <c r="M277" s="152"/>
      <c r="T277" s="153"/>
      <c r="AT277" s="148" t="s">
        <v>154</v>
      </c>
      <c r="AU277" s="148" t="s">
        <v>86</v>
      </c>
      <c r="AV277" s="12" t="s">
        <v>86</v>
      </c>
      <c r="AW277" s="12" t="s">
        <v>32</v>
      </c>
      <c r="AX277" s="12" t="s">
        <v>77</v>
      </c>
      <c r="AY277" s="148" t="s">
        <v>146</v>
      </c>
    </row>
    <row r="278" spans="2:51" s="12" customFormat="1" ht="12">
      <c r="B278" s="146"/>
      <c r="D278" s="147" t="s">
        <v>154</v>
      </c>
      <c r="E278" s="148" t="s">
        <v>1</v>
      </c>
      <c r="F278" s="149" t="s">
        <v>394</v>
      </c>
      <c r="H278" s="150">
        <v>11.756</v>
      </c>
      <c r="I278" s="151"/>
      <c r="L278" s="146"/>
      <c r="M278" s="152"/>
      <c r="T278" s="153"/>
      <c r="AT278" s="148" t="s">
        <v>154</v>
      </c>
      <c r="AU278" s="148" t="s">
        <v>86</v>
      </c>
      <c r="AV278" s="12" t="s">
        <v>86</v>
      </c>
      <c r="AW278" s="12" t="s">
        <v>32</v>
      </c>
      <c r="AX278" s="12" t="s">
        <v>77</v>
      </c>
      <c r="AY278" s="148" t="s">
        <v>146</v>
      </c>
    </row>
    <row r="279" spans="2:51" s="12" customFormat="1" ht="12">
      <c r="B279" s="146"/>
      <c r="D279" s="147" t="s">
        <v>154</v>
      </c>
      <c r="E279" s="148" t="s">
        <v>1</v>
      </c>
      <c r="F279" s="149" t="s">
        <v>395</v>
      </c>
      <c r="H279" s="150">
        <v>2.34</v>
      </c>
      <c r="I279" s="151"/>
      <c r="L279" s="146"/>
      <c r="M279" s="152"/>
      <c r="T279" s="153"/>
      <c r="AT279" s="148" t="s">
        <v>154</v>
      </c>
      <c r="AU279" s="148" t="s">
        <v>86</v>
      </c>
      <c r="AV279" s="12" t="s">
        <v>86</v>
      </c>
      <c r="AW279" s="12" t="s">
        <v>32</v>
      </c>
      <c r="AX279" s="12" t="s">
        <v>77</v>
      </c>
      <c r="AY279" s="148" t="s">
        <v>146</v>
      </c>
    </row>
    <row r="280" spans="2:51" s="13" customFormat="1" ht="12">
      <c r="B280" s="154"/>
      <c r="D280" s="147" t="s">
        <v>154</v>
      </c>
      <c r="E280" s="155" t="s">
        <v>1</v>
      </c>
      <c r="F280" s="156" t="s">
        <v>158</v>
      </c>
      <c r="H280" s="157">
        <v>18.927</v>
      </c>
      <c r="I280" s="158"/>
      <c r="L280" s="154"/>
      <c r="M280" s="159"/>
      <c r="T280" s="160"/>
      <c r="AT280" s="155" t="s">
        <v>154</v>
      </c>
      <c r="AU280" s="155" t="s">
        <v>86</v>
      </c>
      <c r="AV280" s="13" t="s">
        <v>152</v>
      </c>
      <c r="AW280" s="13" t="s">
        <v>32</v>
      </c>
      <c r="AX280" s="13" t="s">
        <v>84</v>
      </c>
      <c r="AY280" s="155" t="s">
        <v>146</v>
      </c>
    </row>
    <row r="281" spans="2:65" s="1" customFormat="1" ht="24.2" customHeight="1">
      <c r="B281" s="31"/>
      <c r="C281" s="132" t="s">
        <v>396</v>
      </c>
      <c r="D281" s="132" t="s">
        <v>148</v>
      </c>
      <c r="E281" s="133" t="s">
        <v>397</v>
      </c>
      <c r="F281" s="134" t="s">
        <v>398</v>
      </c>
      <c r="G281" s="135" t="s">
        <v>151</v>
      </c>
      <c r="H281" s="136">
        <v>51.361</v>
      </c>
      <c r="I281" s="137"/>
      <c r="J281" s="138">
        <f>ROUND(I281*H281,2)</f>
        <v>0</v>
      </c>
      <c r="K281" s="139"/>
      <c r="L281" s="31"/>
      <c r="M281" s="140" t="s">
        <v>1</v>
      </c>
      <c r="N281" s="141" t="s">
        <v>42</v>
      </c>
      <c r="P281" s="142">
        <f>O281*H281</f>
        <v>0</v>
      </c>
      <c r="Q281" s="142">
        <v>0.11549</v>
      </c>
      <c r="R281" s="142">
        <f>Q281*H281</f>
        <v>5.931681889999999</v>
      </c>
      <c r="S281" s="142">
        <v>0</v>
      </c>
      <c r="T281" s="143">
        <f>S281*H281</f>
        <v>0</v>
      </c>
      <c r="AR281" s="144" t="s">
        <v>152</v>
      </c>
      <c r="AT281" s="144" t="s">
        <v>148</v>
      </c>
      <c r="AU281" s="144" t="s">
        <v>86</v>
      </c>
      <c r="AY281" s="16" t="s">
        <v>146</v>
      </c>
      <c r="BE281" s="145">
        <f>IF(N281="základní",J281,0)</f>
        <v>0</v>
      </c>
      <c r="BF281" s="145">
        <f>IF(N281="snížená",J281,0)</f>
        <v>0</v>
      </c>
      <c r="BG281" s="145">
        <f>IF(N281="zákl. přenesená",J281,0)</f>
        <v>0</v>
      </c>
      <c r="BH281" s="145">
        <f>IF(N281="sníž. přenesená",J281,0)</f>
        <v>0</v>
      </c>
      <c r="BI281" s="145">
        <f>IF(N281="nulová",J281,0)</f>
        <v>0</v>
      </c>
      <c r="BJ281" s="16" t="s">
        <v>84</v>
      </c>
      <c r="BK281" s="145">
        <f>ROUND(I281*H281,2)</f>
        <v>0</v>
      </c>
      <c r="BL281" s="16" t="s">
        <v>152</v>
      </c>
      <c r="BM281" s="144" t="s">
        <v>399</v>
      </c>
    </row>
    <row r="282" spans="2:51" s="12" customFormat="1" ht="12">
      <c r="B282" s="146"/>
      <c r="D282" s="147" t="s">
        <v>154</v>
      </c>
      <c r="E282" s="148" t="s">
        <v>1</v>
      </c>
      <c r="F282" s="149" t="s">
        <v>400</v>
      </c>
      <c r="H282" s="150">
        <v>6.555</v>
      </c>
      <c r="I282" s="151"/>
      <c r="L282" s="146"/>
      <c r="M282" s="152"/>
      <c r="T282" s="153"/>
      <c r="AT282" s="148" t="s">
        <v>154</v>
      </c>
      <c r="AU282" s="148" t="s">
        <v>86</v>
      </c>
      <c r="AV282" s="12" t="s">
        <v>86</v>
      </c>
      <c r="AW282" s="12" t="s">
        <v>32</v>
      </c>
      <c r="AX282" s="12" t="s">
        <v>77</v>
      </c>
      <c r="AY282" s="148" t="s">
        <v>146</v>
      </c>
    </row>
    <row r="283" spans="2:51" s="12" customFormat="1" ht="12">
      <c r="B283" s="146"/>
      <c r="D283" s="147" t="s">
        <v>154</v>
      </c>
      <c r="E283" s="148" t="s">
        <v>1</v>
      </c>
      <c r="F283" s="149" t="s">
        <v>401</v>
      </c>
      <c r="H283" s="150">
        <v>30.281</v>
      </c>
      <c r="I283" s="151"/>
      <c r="L283" s="146"/>
      <c r="M283" s="152"/>
      <c r="T283" s="153"/>
      <c r="AT283" s="148" t="s">
        <v>154</v>
      </c>
      <c r="AU283" s="148" t="s">
        <v>86</v>
      </c>
      <c r="AV283" s="12" t="s">
        <v>86</v>
      </c>
      <c r="AW283" s="12" t="s">
        <v>32</v>
      </c>
      <c r="AX283" s="12" t="s">
        <v>77</v>
      </c>
      <c r="AY283" s="148" t="s">
        <v>146</v>
      </c>
    </row>
    <row r="284" spans="2:51" s="12" customFormat="1" ht="12">
      <c r="B284" s="146"/>
      <c r="D284" s="147" t="s">
        <v>154</v>
      </c>
      <c r="E284" s="148" t="s">
        <v>1</v>
      </c>
      <c r="F284" s="149" t="s">
        <v>402</v>
      </c>
      <c r="H284" s="150">
        <v>14.525</v>
      </c>
      <c r="I284" s="151"/>
      <c r="L284" s="146"/>
      <c r="M284" s="152"/>
      <c r="T284" s="153"/>
      <c r="AT284" s="148" t="s">
        <v>154</v>
      </c>
      <c r="AU284" s="148" t="s">
        <v>86</v>
      </c>
      <c r="AV284" s="12" t="s">
        <v>86</v>
      </c>
      <c r="AW284" s="12" t="s">
        <v>32</v>
      </c>
      <c r="AX284" s="12" t="s">
        <v>77</v>
      </c>
      <c r="AY284" s="148" t="s">
        <v>146</v>
      </c>
    </row>
    <row r="285" spans="2:51" s="13" customFormat="1" ht="12">
      <c r="B285" s="154"/>
      <c r="D285" s="147" t="s">
        <v>154</v>
      </c>
      <c r="E285" s="155" t="s">
        <v>1</v>
      </c>
      <c r="F285" s="156" t="s">
        <v>158</v>
      </c>
      <c r="H285" s="157">
        <v>51.361</v>
      </c>
      <c r="I285" s="158"/>
      <c r="L285" s="154"/>
      <c r="M285" s="159"/>
      <c r="T285" s="160"/>
      <c r="AT285" s="155" t="s">
        <v>154</v>
      </c>
      <c r="AU285" s="155" t="s">
        <v>86</v>
      </c>
      <c r="AV285" s="13" t="s">
        <v>152</v>
      </c>
      <c r="AW285" s="13" t="s">
        <v>32</v>
      </c>
      <c r="AX285" s="13" t="s">
        <v>84</v>
      </c>
      <c r="AY285" s="155" t="s">
        <v>146</v>
      </c>
    </row>
    <row r="286" spans="2:65" s="1" customFormat="1" ht="24.2" customHeight="1">
      <c r="B286" s="31"/>
      <c r="C286" s="132" t="s">
        <v>403</v>
      </c>
      <c r="D286" s="132" t="s">
        <v>148</v>
      </c>
      <c r="E286" s="133" t="s">
        <v>404</v>
      </c>
      <c r="F286" s="134" t="s">
        <v>405</v>
      </c>
      <c r="G286" s="135" t="s">
        <v>151</v>
      </c>
      <c r="H286" s="136">
        <v>26.19</v>
      </c>
      <c r="I286" s="137"/>
      <c r="J286" s="138">
        <f>ROUND(I286*H286,2)</f>
        <v>0</v>
      </c>
      <c r="K286" s="139"/>
      <c r="L286" s="31"/>
      <c r="M286" s="140" t="s">
        <v>1</v>
      </c>
      <c r="N286" s="141" t="s">
        <v>42</v>
      </c>
      <c r="P286" s="142">
        <f>O286*H286</f>
        <v>0</v>
      </c>
      <c r="Q286" s="142">
        <v>0.14034</v>
      </c>
      <c r="R286" s="142">
        <f>Q286*H286</f>
        <v>3.6755046</v>
      </c>
      <c r="S286" s="142">
        <v>0</v>
      </c>
      <c r="T286" s="143">
        <f>S286*H286</f>
        <v>0</v>
      </c>
      <c r="AR286" s="144" t="s">
        <v>152</v>
      </c>
      <c r="AT286" s="144" t="s">
        <v>148</v>
      </c>
      <c r="AU286" s="144" t="s">
        <v>86</v>
      </c>
      <c r="AY286" s="16" t="s">
        <v>146</v>
      </c>
      <c r="BE286" s="145">
        <f>IF(N286="základní",J286,0)</f>
        <v>0</v>
      </c>
      <c r="BF286" s="145">
        <f>IF(N286="snížená",J286,0)</f>
        <v>0</v>
      </c>
      <c r="BG286" s="145">
        <f>IF(N286="zákl. přenesená",J286,0)</f>
        <v>0</v>
      </c>
      <c r="BH286" s="145">
        <f>IF(N286="sníž. přenesená",J286,0)</f>
        <v>0</v>
      </c>
      <c r="BI286" s="145">
        <f>IF(N286="nulová",J286,0)</f>
        <v>0</v>
      </c>
      <c r="BJ286" s="16" t="s">
        <v>84</v>
      </c>
      <c r="BK286" s="145">
        <f>ROUND(I286*H286,2)</f>
        <v>0</v>
      </c>
      <c r="BL286" s="16" t="s">
        <v>152</v>
      </c>
      <c r="BM286" s="144" t="s">
        <v>406</v>
      </c>
    </row>
    <row r="287" spans="2:51" s="12" customFormat="1" ht="12">
      <c r="B287" s="146"/>
      <c r="D287" s="147" t="s">
        <v>154</v>
      </c>
      <c r="E287" s="148" t="s">
        <v>1</v>
      </c>
      <c r="F287" s="149" t="s">
        <v>400</v>
      </c>
      <c r="H287" s="150">
        <v>6.555</v>
      </c>
      <c r="I287" s="151"/>
      <c r="L287" s="146"/>
      <c r="M287" s="152"/>
      <c r="T287" s="153"/>
      <c r="AT287" s="148" t="s">
        <v>154</v>
      </c>
      <c r="AU287" s="148" t="s">
        <v>86</v>
      </c>
      <c r="AV287" s="12" t="s">
        <v>86</v>
      </c>
      <c r="AW287" s="12" t="s">
        <v>32</v>
      </c>
      <c r="AX287" s="12" t="s">
        <v>77</v>
      </c>
      <c r="AY287" s="148" t="s">
        <v>146</v>
      </c>
    </row>
    <row r="288" spans="2:51" s="12" customFormat="1" ht="12">
      <c r="B288" s="146"/>
      <c r="D288" s="147" t="s">
        <v>154</v>
      </c>
      <c r="E288" s="148" t="s">
        <v>1</v>
      </c>
      <c r="F288" s="149" t="s">
        <v>407</v>
      </c>
      <c r="H288" s="150">
        <v>14.535</v>
      </c>
      <c r="I288" s="151"/>
      <c r="L288" s="146"/>
      <c r="M288" s="152"/>
      <c r="T288" s="153"/>
      <c r="AT288" s="148" t="s">
        <v>154</v>
      </c>
      <c r="AU288" s="148" t="s">
        <v>86</v>
      </c>
      <c r="AV288" s="12" t="s">
        <v>86</v>
      </c>
      <c r="AW288" s="12" t="s">
        <v>32</v>
      </c>
      <c r="AX288" s="12" t="s">
        <v>77</v>
      </c>
      <c r="AY288" s="148" t="s">
        <v>146</v>
      </c>
    </row>
    <row r="289" spans="2:51" s="12" customFormat="1" ht="12">
      <c r="B289" s="146"/>
      <c r="D289" s="147" t="s">
        <v>154</v>
      </c>
      <c r="E289" s="148" t="s">
        <v>1</v>
      </c>
      <c r="F289" s="149" t="s">
        <v>408</v>
      </c>
      <c r="H289" s="150">
        <v>5.1</v>
      </c>
      <c r="I289" s="151"/>
      <c r="L289" s="146"/>
      <c r="M289" s="152"/>
      <c r="T289" s="153"/>
      <c r="AT289" s="148" t="s">
        <v>154</v>
      </c>
      <c r="AU289" s="148" t="s">
        <v>86</v>
      </c>
      <c r="AV289" s="12" t="s">
        <v>86</v>
      </c>
      <c r="AW289" s="12" t="s">
        <v>32</v>
      </c>
      <c r="AX289" s="12" t="s">
        <v>77</v>
      </c>
      <c r="AY289" s="148" t="s">
        <v>146</v>
      </c>
    </row>
    <row r="290" spans="2:51" s="13" customFormat="1" ht="12">
      <c r="B290" s="154"/>
      <c r="D290" s="147" t="s">
        <v>154</v>
      </c>
      <c r="E290" s="155" t="s">
        <v>1</v>
      </c>
      <c r="F290" s="156" t="s">
        <v>158</v>
      </c>
      <c r="H290" s="157">
        <v>26.19</v>
      </c>
      <c r="I290" s="158"/>
      <c r="L290" s="154"/>
      <c r="M290" s="159"/>
      <c r="T290" s="160"/>
      <c r="AT290" s="155" t="s">
        <v>154</v>
      </c>
      <c r="AU290" s="155" t="s">
        <v>86</v>
      </c>
      <c r="AV290" s="13" t="s">
        <v>152</v>
      </c>
      <c r="AW290" s="13" t="s">
        <v>32</v>
      </c>
      <c r="AX290" s="13" t="s">
        <v>84</v>
      </c>
      <c r="AY290" s="155" t="s">
        <v>146</v>
      </c>
    </row>
    <row r="291" spans="2:65" s="1" customFormat="1" ht="24.2" customHeight="1">
      <c r="B291" s="31"/>
      <c r="C291" s="132" t="s">
        <v>409</v>
      </c>
      <c r="D291" s="132" t="s">
        <v>148</v>
      </c>
      <c r="E291" s="133" t="s">
        <v>410</v>
      </c>
      <c r="F291" s="134" t="s">
        <v>411</v>
      </c>
      <c r="G291" s="135" t="s">
        <v>151</v>
      </c>
      <c r="H291" s="136">
        <v>4.244</v>
      </c>
      <c r="I291" s="137"/>
      <c r="J291" s="138">
        <f>ROUND(I291*H291,2)</f>
        <v>0</v>
      </c>
      <c r="K291" s="139"/>
      <c r="L291" s="31"/>
      <c r="M291" s="140" t="s">
        <v>1</v>
      </c>
      <c r="N291" s="141" t="s">
        <v>42</v>
      </c>
      <c r="P291" s="142">
        <f>O291*H291</f>
        <v>0</v>
      </c>
      <c r="Q291" s="142">
        <v>0.48402</v>
      </c>
      <c r="R291" s="142">
        <f>Q291*H291</f>
        <v>2.05418088</v>
      </c>
      <c r="S291" s="142">
        <v>0</v>
      </c>
      <c r="T291" s="143">
        <f>S291*H291</f>
        <v>0</v>
      </c>
      <c r="AR291" s="144" t="s">
        <v>152</v>
      </c>
      <c r="AT291" s="144" t="s">
        <v>148</v>
      </c>
      <c r="AU291" s="144" t="s">
        <v>86</v>
      </c>
      <c r="AY291" s="16" t="s">
        <v>146</v>
      </c>
      <c r="BE291" s="145">
        <f>IF(N291="základní",J291,0)</f>
        <v>0</v>
      </c>
      <c r="BF291" s="145">
        <f>IF(N291="snížená",J291,0)</f>
        <v>0</v>
      </c>
      <c r="BG291" s="145">
        <f>IF(N291="zákl. přenesená",J291,0)</f>
        <v>0</v>
      </c>
      <c r="BH291" s="145">
        <f>IF(N291="sníž. přenesená",J291,0)</f>
        <v>0</v>
      </c>
      <c r="BI291" s="145">
        <f>IF(N291="nulová",J291,0)</f>
        <v>0</v>
      </c>
      <c r="BJ291" s="16" t="s">
        <v>84</v>
      </c>
      <c r="BK291" s="145">
        <f>ROUND(I291*H291,2)</f>
        <v>0</v>
      </c>
      <c r="BL291" s="16" t="s">
        <v>152</v>
      </c>
      <c r="BM291" s="144" t="s">
        <v>412</v>
      </c>
    </row>
    <row r="292" spans="2:51" s="12" customFormat="1" ht="12">
      <c r="B292" s="146"/>
      <c r="D292" s="147" t="s">
        <v>154</v>
      </c>
      <c r="E292" s="148" t="s">
        <v>1</v>
      </c>
      <c r="F292" s="149" t="s">
        <v>413</v>
      </c>
      <c r="H292" s="150">
        <v>0.43</v>
      </c>
      <c r="I292" s="151"/>
      <c r="L292" s="146"/>
      <c r="M292" s="152"/>
      <c r="T292" s="153"/>
      <c r="AT292" s="148" t="s">
        <v>154</v>
      </c>
      <c r="AU292" s="148" t="s">
        <v>86</v>
      </c>
      <c r="AV292" s="12" t="s">
        <v>86</v>
      </c>
      <c r="AW292" s="12" t="s">
        <v>32</v>
      </c>
      <c r="AX292" s="12" t="s">
        <v>77</v>
      </c>
      <c r="AY292" s="148" t="s">
        <v>146</v>
      </c>
    </row>
    <row r="293" spans="2:51" s="12" customFormat="1" ht="12">
      <c r="B293" s="146"/>
      <c r="D293" s="147" t="s">
        <v>154</v>
      </c>
      <c r="E293" s="148" t="s">
        <v>1</v>
      </c>
      <c r="F293" s="149" t="s">
        <v>414</v>
      </c>
      <c r="H293" s="150">
        <v>1.436</v>
      </c>
      <c r="I293" s="151"/>
      <c r="L293" s="146"/>
      <c r="M293" s="152"/>
      <c r="T293" s="153"/>
      <c r="AT293" s="148" t="s">
        <v>154</v>
      </c>
      <c r="AU293" s="148" t="s">
        <v>86</v>
      </c>
      <c r="AV293" s="12" t="s">
        <v>86</v>
      </c>
      <c r="AW293" s="12" t="s">
        <v>32</v>
      </c>
      <c r="AX293" s="12" t="s">
        <v>77</v>
      </c>
      <c r="AY293" s="148" t="s">
        <v>146</v>
      </c>
    </row>
    <row r="294" spans="2:51" s="12" customFormat="1" ht="12">
      <c r="B294" s="146"/>
      <c r="D294" s="147" t="s">
        <v>154</v>
      </c>
      <c r="E294" s="148" t="s">
        <v>1</v>
      </c>
      <c r="F294" s="149" t="s">
        <v>415</v>
      </c>
      <c r="H294" s="150">
        <v>0.232</v>
      </c>
      <c r="I294" s="151"/>
      <c r="L294" s="146"/>
      <c r="M294" s="152"/>
      <c r="T294" s="153"/>
      <c r="AT294" s="148" t="s">
        <v>154</v>
      </c>
      <c r="AU294" s="148" t="s">
        <v>86</v>
      </c>
      <c r="AV294" s="12" t="s">
        <v>86</v>
      </c>
      <c r="AW294" s="12" t="s">
        <v>32</v>
      </c>
      <c r="AX294" s="12" t="s">
        <v>77</v>
      </c>
      <c r="AY294" s="148" t="s">
        <v>146</v>
      </c>
    </row>
    <row r="295" spans="2:51" s="12" customFormat="1" ht="12">
      <c r="B295" s="146"/>
      <c r="D295" s="147" t="s">
        <v>154</v>
      </c>
      <c r="E295" s="148" t="s">
        <v>1</v>
      </c>
      <c r="F295" s="149" t="s">
        <v>416</v>
      </c>
      <c r="H295" s="150">
        <v>2.146</v>
      </c>
      <c r="I295" s="151"/>
      <c r="L295" s="146"/>
      <c r="M295" s="152"/>
      <c r="T295" s="153"/>
      <c r="AT295" s="148" t="s">
        <v>154</v>
      </c>
      <c r="AU295" s="148" t="s">
        <v>86</v>
      </c>
      <c r="AV295" s="12" t="s">
        <v>86</v>
      </c>
      <c r="AW295" s="12" t="s">
        <v>32</v>
      </c>
      <c r="AX295" s="12" t="s">
        <v>77</v>
      </c>
      <c r="AY295" s="148" t="s">
        <v>146</v>
      </c>
    </row>
    <row r="296" spans="2:51" s="13" customFormat="1" ht="12">
      <c r="B296" s="154"/>
      <c r="D296" s="147" t="s">
        <v>154</v>
      </c>
      <c r="E296" s="155" t="s">
        <v>1</v>
      </c>
      <c r="F296" s="156" t="s">
        <v>158</v>
      </c>
      <c r="H296" s="157">
        <v>4.244</v>
      </c>
      <c r="I296" s="158"/>
      <c r="L296" s="154"/>
      <c r="M296" s="159"/>
      <c r="T296" s="160"/>
      <c r="AT296" s="155" t="s">
        <v>154</v>
      </c>
      <c r="AU296" s="155" t="s">
        <v>86</v>
      </c>
      <c r="AV296" s="13" t="s">
        <v>152</v>
      </c>
      <c r="AW296" s="13" t="s">
        <v>32</v>
      </c>
      <c r="AX296" s="13" t="s">
        <v>84</v>
      </c>
      <c r="AY296" s="155" t="s">
        <v>146</v>
      </c>
    </row>
    <row r="297" spans="2:63" s="11" customFormat="1" ht="22.7" customHeight="1">
      <c r="B297" s="120"/>
      <c r="D297" s="121" t="s">
        <v>76</v>
      </c>
      <c r="E297" s="130" t="s">
        <v>152</v>
      </c>
      <c r="F297" s="130" t="s">
        <v>417</v>
      </c>
      <c r="I297" s="123"/>
      <c r="J297" s="131">
        <f>BK297</f>
        <v>0</v>
      </c>
      <c r="L297" s="120"/>
      <c r="M297" s="125"/>
      <c r="P297" s="126">
        <f>SUM(P298:P331)</f>
        <v>0</v>
      </c>
      <c r="R297" s="126">
        <f>SUM(R298:R331)</f>
        <v>45.05558911999999</v>
      </c>
      <c r="T297" s="127">
        <f>SUM(T298:T331)</f>
        <v>0</v>
      </c>
      <c r="AR297" s="121" t="s">
        <v>84</v>
      </c>
      <c r="AT297" s="128" t="s">
        <v>76</v>
      </c>
      <c r="AU297" s="128" t="s">
        <v>84</v>
      </c>
      <c r="AY297" s="121" t="s">
        <v>146</v>
      </c>
      <c r="BK297" s="129">
        <f>SUM(BK298:BK331)</f>
        <v>0</v>
      </c>
    </row>
    <row r="298" spans="2:65" s="1" customFormat="1" ht="16.5" customHeight="1">
      <c r="B298" s="31"/>
      <c r="C298" s="132" t="s">
        <v>418</v>
      </c>
      <c r="D298" s="132" t="s">
        <v>148</v>
      </c>
      <c r="E298" s="133" t="s">
        <v>419</v>
      </c>
      <c r="F298" s="134" t="s">
        <v>420</v>
      </c>
      <c r="G298" s="135" t="s">
        <v>161</v>
      </c>
      <c r="H298" s="136">
        <v>16.336</v>
      </c>
      <c r="I298" s="137"/>
      <c r="J298" s="138">
        <f>ROUND(I298*H298,2)</f>
        <v>0</v>
      </c>
      <c r="K298" s="139"/>
      <c r="L298" s="31"/>
      <c r="M298" s="140" t="s">
        <v>1</v>
      </c>
      <c r="N298" s="141" t="s">
        <v>42</v>
      </c>
      <c r="P298" s="142">
        <f>O298*H298</f>
        <v>0</v>
      </c>
      <c r="Q298" s="142">
        <v>2.45343</v>
      </c>
      <c r="R298" s="142">
        <f>Q298*H298</f>
        <v>40.079232479999995</v>
      </c>
      <c r="S298" s="142">
        <v>0</v>
      </c>
      <c r="T298" s="143">
        <f>S298*H298</f>
        <v>0</v>
      </c>
      <c r="AR298" s="144" t="s">
        <v>152</v>
      </c>
      <c r="AT298" s="144" t="s">
        <v>148</v>
      </c>
      <c r="AU298" s="144" t="s">
        <v>86</v>
      </c>
      <c r="AY298" s="16" t="s">
        <v>146</v>
      </c>
      <c r="BE298" s="145">
        <f>IF(N298="základní",J298,0)</f>
        <v>0</v>
      </c>
      <c r="BF298" s="145">
        <f>IF(N298="snížená",J298,0)</f>
        <v>0</v>
      </c>
      <c r="BG298" s="145">
        <f>IF(N298="zákl. přenesená",J298,0)</f>
        <v>0</v>
      </c>
      <c r="BH298" s="145">
        <f>IF(N298="sníž. přenesená",J298,0)</f>
        <v>0</v>
      </c>
      <c r="BI298" s="145">
        <f>IF(N298="nulová",J298,0)</f>
        <v>0</v>
      </c>
      <c r="BJ298" s="16" t="s">
        <v>84</v>
      </c>
      <c r="BK298" s="145">
        <f>ROUND(I298*H298,2)</f>
        <v>0</v>
      </c>
      <c r="BL298" s="16" t="s">
        <v>152</v>
      </c>
      <c r="BM298" s="144" t="s">
        <v>421</v>
      </c>
    </row>
    <row r="299" spans="2:51" s="12" customFormat="1" ht="12">
      <c r="B299" s="146"/>
      <c r="D299" s="147" t="s">
        <v>154</v>
      </c>
      <c r="E299" s="148" t="s">
        <v>1</v>
      </c>
      <c r="F299" s="149" t="s">
        <v>422</v>
      </c>
      <c r="H299" s="150">
        <v>16.336</v>
      </c>
      <c r="I299" s="151"/>
      <c r="L299" s="146"/>
      <c r="M299" s="152"/>
      <c r="T299" s="153"/>
      <c r="AT299" s="148" t="s">
        <v>154</v>
      </c>
      <c r="AU299" s="148" t="s">
        <v>86</v>
      </c>
      <c r="AV299" s="12" t="s">
        <v>86</v>
      </c>
      <c r="AW299" s="12" t="s">
        <v>32</v>
      </c>
      <c r="AX299" s="12" t="s">
        <v>84</v>
      </c>
      <c r="AY299" s="148" t="s">
        <v>146</v>
      </c>
    </row>
    <row r="300" spans="2:65" s="1" customFormat="1" ht="24.2" customHeight="1">
      <c r="B300" s="31"/>
      <c r="C300" s="132" t="s">
        <v>423</v>
      </c>
      <c r="D300" s="132" t="s">
        <v>148</v>
      </c>
      <c r="E300" s="133" t="s">
        <v>424</v>
      </c>
      <c r="F300" s="134" t="s">
        <v>425</v>
      </c>
      <c r="G300" s="135" t="s">
        <v>151</v>
      </c>
      <c r="H300" s="136">
        <v>85.38</v>
      </c>
      <c r="I300" s="137"/>
      <c r="J300" s="138">
        <f>ROUND(I300*H300,2)</f>
        <v>0</v>
      </c>
      <c r="K300" s="139"/>
      <c r="L300" s="31"/>
      <c r="M300" s="140" t="s">
        <v>1</v>
      </c>
      <c r="N300" s="141" t="s">
        <v>42</v>
      </c>
      <c r="P300" s="142">
        <f>O300*H300</f>
        <v>0</v>
      </c>
      <c r="Q300" s="142">
        <v>0.00533</v>
      </c>
      <c r="R300" s="142">
        <f>Q300*H300</f>
        <v>0.45507539999999996</v>
      </c>
      <c r="S300" s="142">
        <v>0</v>
      </c>
      <c r="T300" s="143">
        <f>S300*H300</f>
        <v>0</v>
      </c>
      <c r="AR300" s="144" t="s">
        <v>152</v>
      </c>
      <c r="AT300" s="144" t="s">
        <v>148</v>
      </c>
      <c r="AU300" s="144" t="s">
        <v>86</v>
      </c>
      <c r="AY300" s="16" t="s">
        <v>146</v>
      </c>
      <c r="BE300" s="145">
        <f>IF(N300="základní",J300,0)</f>
        <v>0</v>
      </c>
      <c r="BF300" s="145">
        <f>IF(N300="snížená",J300,0)</f>
        <v>0</v>
      </c>
      <c r="BG300" s="145">
        <f>IF(N300="zákl. přenesená",J300,0)</f>
        <v>0</v>
      </c>
      <c r="BH300" s="145">
        <f>IF(N300="sníž. přenesená",J300,0)</f>
        <v>0</v>
      </c>
      <c r="BI300" s="145">
        <f>IF(N300="nulová",J300,0)</f>
        <v>0</v>
      </c>
      <c r="BJ300" s="16" t="s">
        <v>84</v>
      </c>
      <c r="BK300" s="145">
        <f>ROUND(I300*H300,2)</f>
        <v>0</v>
      </c>
      <c r="BL300" s="16" t="s">
        <v>152</v>
      </c>
      <c r="BM300" s="144" t="s">
        <v>426</v>
      </c>
    </row>
    <row r="301" spans="2:51" s="12" customFormat="1" ht="12">
      <c r="B301" s="146"/>
      <c r="D301" s="147" t="s">
        <v>154</v>
      </c>
      <c r="E301" s="148" t="s">
        <v>1</v>
      </c>
      <c r="F301" s="149" t="s">
        <v>427</v>
      </c>
      <c r="H301" s="150">
        <v>85.38</v>
      </c>
      <c r="I301" s="151"/>
      <c r="L301" s="146"/>
      <c r="M301" s="152"/>
      <c r="T301" s="153"/>
      <c r="AT301" s="148" t="s">
        <v>154</v>
      </c>
      <c r="AU301" s="148" t="s">
        <v>86</v>
      </c>
      <c r="AV301" s="12" t="s">
        <v>86</v>
      </c>
      <c r="AW301" s="12" t="s">
        <v>32</v>
      </c>
      <c r="AX301" s="12" t="s">
        <v>84</v>
      </c>
      <c r="AY301" s="148" t="s">
        <v>146</v>
      </c>
    </row>
    <row r="302" spans="2:65" s="1" customFormat="1" ht="24.2" customHeight="1">
      <c r="B302" s="31"/>
      <c r="C302" s="132" t="s">
        <v>428</v>
      </c>
      <c r="D302" s="132" t="s">
        <v>148</v>
      </c>
      <c r="E302" s="133" t="s">
        <v>429</v>
      </c>
      <c r="F302" s="134" t="s">
        <v>430</v>
      </c>
      <c r="G302" s="135" t="s">
        <v>151</v>
      </c>
      <c r="H302" s="136">
        <v>85.38</v>
      </c>
      <c r="I302" s="137"/>
      <c r="J302" s="138">
        <f>ROUND(I302*H302,2)</f>
        <v>0</v>
      </c>
      <c r="K302" s="139"/>
      <c r="L302" s="31"/>
      <c r="M302" s="140" t="s">
        <v>1</v>
      </c>
      <c r="N302" s="141" t="s">
        <v>42</v>
      </c>
      <c r="P302" s="142">
        <f>O302*H302</f>
        <v>0</v>
      </c>
      <c r="Q302" s="142">
        <v>0</v>
      </c>
      <c r="R302" s="142">
        <f>Q302*H302</f>
        <v>0</v>
      </c>
      <c r="S302" s="142">
        <v>0</v>
      </c>
      <c r="T302" s="143">
        <f>S302*H302</f>
        <v>0</v>
      </c>
      <c r="AR302" s="144" t="s">
        <v>152</v>
      </c>
      <c r="AT302" s="144" t="s">
        <v>148</v>
      </c>
      <c r="AU302" s="144" t="s">
        <v>86</v>
      </c>
      <c r="AY302" s="16" t="s">
        <v>146</v>
      </c>
      <c r="BE302" s="145">
        <f>IF(N302="základní",J302,0)</f>
        <v>0</v>
      </c>
      <c r="BF302" s="145">
        <f>IF(N302="snížená",J302,0)</f>
        <v>0</v>
      </c>
      <c r="BG302" s="145">
        <f>IF(N302="zákl. přenesená",J302,0)</f>
        <v>0</v>
      </c>
      <c r="BH302" s="145">
        <f>IF(N302="sníž. přenesená",J302,0)</f>
        <v>0</v>
      </c>
      <c r="BI302" s="145">
        <f>IF(N302="nulová",J302,0)</f>
        <v>0</v>
      </c>
      <c r="BJ302" s="16" t="s">
        <v>84</v>
      </c>
      <c r="BK302" s="145">
        <f>ROUND(I302*H302,2)</f>
        <v>0</v>
      </c>
      <c r="BL302" s="16" t="s">
        <v>152</v>
      </c>
      <c r="BM302" s="144" t="s">
        <v>431</v>
      </c>
    </row>
    <row r="303" spans="2:65" s="1" customFormat="1" ht="16.5" customHeight="1">
      <c r="B303" s="31"/>
      <c r="C303" s="132" t="s">
        <v>432</v>
      </c>
      <c r="D303" s="132" t="s">
        <v>148</v>
      </c>
      <c r="E303" s="133" t="s">
        <v>433</v>
      </c>
      <c r="F303" s="134" t="s">
        <v>434</v>
      </c>
      <c r="G303" s="135" t="s">
        <v>192</v>
      </c>
      <c r="H303" s="136">
        <v>2.453</v>
      </c>
      <c r="I303" s="137"/>
      <c r="J303" s="138">
        <f>ROUND(I303*H303,2)</f>
        <v>0</v>
      </c>
      <c r="K303" s="139"/>
      <c r="L303" s="31"/>
      <c r="M303" s="140" t="s">
        <v>1</v>
      </c>
      <c r="N303" s="141" t="s">
        <v>42</v>
      </c>
      <c r="P303" s="142">
        <f>O303*H303</f>
        <v>0</v>
      </c>
      <c r="Q303" s="142">
        <v>1.05555</v>
      </c>
      <c r="R303" s="142">
        <f>Q303*H303</f>
        <v>2.58926415</v>
      </c>
      <c r="S303" s="142">
        <v>0</v>
      </c>
      <c r="T303" s="143">
        <f>S303*H303</f>
        <v>0</v>
      </c>
      <c r="AR303" s="144" t="s">
        <v>152</v>
      </c>
      <c r="AT303" s="144" t="s">
        <v>148</v>
      </c>
      <c r="AU303" s="144" t="s">
        <v>86</v>
      </c>
      <c r="AY303" s="16" t="s">
        <v>146</v>
      </c>
      <c r="BE303" s="145">
        <f>IF(N303="základní",J303,0)</f>
        <v>0</v>
      </c>
      <c r="BF303" s="145">
        <f>IF(N303="snížená",J303,0)</f>
        <v>0</v>
      </c>
      <c r="BG303" s="145">
        <f>IF(N303="zákl. přenesená",J303,0)</f>
        <v>0</v>
      </c>
      <c r="BH303" s="145">
        <f>IF(N303="sníž. přenesená",J303,0)</f>
        <v>0</v>
      </c>
      <c r="BI303" s="145">
        <f>IF(N303="nulová",J303,0)</f>
        <v>0</v>
      </c>
      <c r="BJ303" s="16" t="s">
        <v>84</v>
      </c>
      <c r="BK303" s="145">
        <f>ROUND(I303*H303,2)</f>
        <v>0</v>
      </c>
      <c r="BL303" s="16" t="s">
        <v>152</v>
      </c>
      <c r="BM303" s="144" t="s">
        <v>435</v>
      </c>
    </row>
    <row r="304" spans="2:51" s="12" customFormat="1" ht="12">
      <c r="B304" s="146"/>
      <c r="D304" s="147" t="s">
        <v>154</v>
      </c>
      <c r="E304" s="148" t="s">
        <v>1</v>
      </c>
      <c r="F304" s="149" t="s">
        <v>436</v>
      </c>
      <c r="H304" s="150">
        <v>2.453</v>
      </c>
      <c r="I304" s="151"/>
      <c r="L304" s="146"/>
      <c r="M304" s="152"/>
      <c r="T304" s="153"/>
      <c r="AT304" s="148" t="s">
        <v>154</v>
      </c>
      <c r="AU304" s="148" t="s">
        <v>86</v>
      </c>
      <c r="AV304" s="12" t="s">
        <v>86</v>
      </c>
      <c r="AW304" s="12" t="s">
        <v>32</v>
      </c>
      <c r="AX304" s="12" t="s">
        <v>84</v>
      </c>
      <c r="AY304" s="148" t="s">
        <v>146</v>
      </c>
    </row>
    <row r="305" spans="2:65" s="1" customFormat="1" ht="24.2" customHeight="1">
      <c r="B305" s="31"/>
      <c r="C305" s="132" t="s">
        <v>437</v>
      </c>
      <c r="D305" s="132" t="s">
        <v>148</v>
      </c>
      <c r="E305" s="133" t="s">
        <v>438</v>
      </c>
      <c r="F305" s="134" t="s">
        <v>439</v>
      </c>
      <c r="G305" s="135" t="s">
        <v>192</v>
      </c>
      <c r="H305" s="136">
        <v>0.643</v>
      </c>
      <c r="I305" s="137"/>
      <c r="J305" s="138">
        <f>ROUND(I305*H305,2)</f>
        <v>0</v>
      </c>
      <c r="K305" s="139"/>
      <c r="L305" s="31"/>
      <c r="M305" s="140" t="s">
        <v>1</v>
      </c>
      <c r="N305" s="141" t="s">
        <v>42</v>
      </c>
      <c r="P305" s="142">
        <f>O305*H305</f>
        <v>0</v>
      </c>
      <c r="Q305" s="142">
        <v>0.01954</v>
      </c>
      <c r="R305" s="142">
        <f>Q305*H305</f>
        <v>0.01256422</v>
      </c>
      <c r="S305" s="142">
        <v>0</v>
      </c>
      <c r="T305" s="143">
        <f>S305*H305</f>
        <v>0</v>
      </c>
      <c r="AR305" s="144" t="s">
        <v>152</v>
      </c>
      <c r="AT305" s="144" t="s">
        <v>148</v>
      </c>
      <c r="AU305" s="144" t="s">
        <v>86</v>
      </c>
      <c r="AY305" s="16" t="s">
        <v>146</v>
      </c>
      <c r="BE305" s="145">
        <f>IF(N305="základní",J305,0)</f>
        <v>0</v>
      </c>
      <c r="BF305" s="145">
        <f>IF(N305="snížená",J305,0)</f>
        <v>0</v>
      </c>
      <c r="BG305" s="145">
        <f>IF(N305="zákl. přenesená",J305,0)</f>
        <v>0</v>
      </c>
      <c r="BH305" s="145">
        <f>IF(N305="sníž. přenesená",J305,0)</f>
        <v>0</v>
      </c>
      <c r="BI305" s="145">
        <f>IF(N305="nulová",J305,0)</f>
        <v>0</v>
      </c>
      <c r="BJ305" s="16" t="s">
        <v>84</v>
      </c>
      <c r="BK305" s="145">
        <f>ROUND(I305*H305,2)</f>
        <v>0</v>
      </c>
      <c r="BL305" s="16" t="s">
        <v>152</v>
      </c>
      <c r="BM305" s="144" t="s">
        <v>440</v>
      </c>
    </row>
    <row r="306" spans="2:51" s="14" customFormat="1" ht="12">
      <c r="B306" s="161"/>
      <c r="D306" s="147" t="s">
        <v>154</v>
      </c>
      <c r="E306" s="162" t="s">
        <v>1</v>
      </c>
      <c r="F306" s="163" t="s">
        <v>339</v>
      </c>
      <c r="H306" s="162" t="s">
        <v>1</v>
      </c>
      <c r="I306" s="164"/>
      <c r="L306" s="161"/>
      <c r="M306" s="165"/>
      <c r="T306" s="166"/>
      <c r="AT306" s="162" t="s">
        <v>154</v>
      </c>
      <c r="AU306" s="162" t="s">
        <v>86</v>
      </c>
      <c r="AV306" s="14" t="s">
        <v>84</v>
      </c>
      <c r="AW306" s="14" t="s">
        <v>32</v>
      </c>
      <c r="AX306" s="14" t="s">
        <v>77</v>
      </c>
      <c r="AY306" s="162" t="s">
        <v>146</v>
      </c>
    </row>
    <row r="307" spans="2:51" s="12" customFormat="1" ht="12">
      <c r="B307" s="146"/>
      <c r="D307" s="147" t="s">
        <v>154</v>
      </c>
      <c r="E307" s="148" t="s">
        <v>1</v>
      </c>
      <c r="F307" s="149" t="s">
        <v>441</v>
      </c>
      <c r="H307" s="150">
        <v>0.171</v>
      </c>
      <c r="I307" s="151"/>
      <c r="L307" s="146"/>
      <c r="M307" s="152"/>
      <c r="T307" s="153"/>
      <c r="AT307" s="148" t="s">
        <v>154</v>
      </c>
      <c r="AU307" s="148" t="s">
        <v>86</v>
      </c>
      <c r="AV307" s="12" t="s">
        <v>86</v>
      </c>
      <c r="AW307" s="12" t="s">
        <v>32</v>
      </c>
      <c r="AX307" s="12" t="s">
        <v>77</v>
      </c>
      <c r="AY307" s="148" t="s">
        <v>146</v>
      </c>
    </row>
    <row r="308" spans="2:51" s="12" customFormat="1" ht="12">
      <c r="B308" s="146"/>
      <c r="D308" s="147" t="s">
        <v>154</v>
      </c>
      <c r="E308" s="148" t="s">
        <v>1</v>
      </c>
      <c r="F308" s="149" t="s">
        <v>442</v>
      </c>
      <c r="H308" s="150">
        <v>0.325</v>
      </c>
      <c r="I308" s="151"/>
      <c r="L308" s="146"/>
      <c r="M308" s="152"/>
      <c r="T308" s="153"/>
      <c r="AT308" s="148" t="s">
        <v>154</v>
      </c>
      <c r="AU308" s="148" t="s">
        <v>86</v>
      </c>
      <c r="AV308" s="12" t="s">
        <v>86</v>
      </c>
      <c r="AW308" s="12" t="s">
        <v>32</v>
      </c>
      <c r="AX308" s="12" t="s">
        <v>77</v>
      </c>
      <c r="AY308" s="148" t="s">
        <v>146</v>
      </c>
    </row>
    <row r="309" spans="2:51" s="12" customFormat="1" ht="12">
      <c r="B309" s="146"/>
      <c r="D309" s="147" t="s">
        <v>154</v>
      </c>
      <c r="E309" s="148" t="s">
        <v>1</v>
      </c>
      <c r="F309" s="149" t="s">
        <v>443</v>
      </c>
      <c r="H309" s="150">
        <v>0.147</v>
      </c>
      <c r="I309" s="151"/>
      <c r="L309" s="146"/>
      <c r="M309" s="152"/>
      <c r="T309" s="153"/>
      <c r="AT309" s="148" t="s">
        <v>154</v>
      </c>
      <c r="AU309" s="148" t="s">
        <v>86</v>
      </c>
      <c r="AV309" s="12" t="s">
        <v>86</v>
      </c>
      <c r="AW309" s="12" t="s">
        <v>32</v>
      </c>
      <c r="AX309" s="12" t="s">
        <v>77</v>
      </c>
      <c r="AY309" s="148" t="s">
        <v>146</v>
      </c>
    </row>
    <row r="310" spans="2:51" s="13" customFormat="1" ht="12">
      <c r="B310" s="154"/>
      <c r="D310" s="147" t="s">
        <v>154</v>
      </c>
      <c r="E310" s="155" t="s">
        <v>1</v>
      </c>
      <c r="F310" s="156" t="s">
        <v>158</v>
      </c>
      <c r="H310" s="157">
        <v>0.643</v>
      </c>
      <c r="I310" s="158"/>
      <c r="L310" s="154"/>
      <c r="M310" s="159"/>
      <c r="T310" s="160"/>
      <c r="AT310" s="155" t="s">
        <v>154</v>
      </c>
      <c r="AU310" s="155" t="s">
        <v>86</v>
      </c>
      <c r="AV310" s="13" t="s">
        <v>152</v>
      </c>
      <c r="AW310" s="13" t="s">
        <v>32</v>
      </c>
      <c r="AX310" s="13" t="s">
        <v>84</v>
      </c>
      <c r="AY310" s="155" t="s">
        <v>146</v>
      </c>
    </row>
    <row r="311" spans="2:65" s="1" customFormat="1" ht="16.5" customHeight="1">
      <c r="B311" s="31"/>
      <c r="C311" s="167" t="s">
        <v>444</v>
      </c>
      <c r="D311" s="167" t="s">
        <v>237</v>
      </c>
      <c r="E311" s="168" t="s">
        <v>342</v>
      </c>
      <c r="F311" s="169" t="s">
        <v>343</v>
      </c>
      <c r="G311" s="170" t="s">
        <v>192</v>
      </c>
      <c r="H311" s="171">
        <v>0.496</v>
      </c>
      <c r="I311" s="172"/>
      <c r="J311" s="173">
        <f>ROUND(I311*H311,2)</f>
        <v>0</v>
      </c>
      <c r="K311" s="174"/>
      <c r="L311" s="175"/>
      <c r="M311" s="176" t="s">
        <v>1</v>
      </c>
      <c r="N311" s="177" t="s">
        <v>42</v>
      </c>
      <c r="P311" s="142">
        <f>O311*H311</f>
        <v>0</v>
      </c>
      <c r="Q311" s="142">
        <v>1</v>
      </c>
      <c r="R311" s="142">
        <f>Q311*H311</f>
        <v>0.496</v>
      </c>
      <c r="S311" s="142">
        <v>0</v>
      </c>
      <c r="T311" s="143">
        <f>S311*H311</f>
        <v>0</v>
      </c>
      <c r="AR311" s="144" t="s">
        <v>195</v>
      </c>
      <c r="AT311" s="144" t="s">
        <v>237</v>
      </c>
      <c r="AU311" s="144" t="s">
        <v>86</v>
      </c>
      <c r="AY311" s="16" t="s">
        <v>146</v>
      </c>
      <c r="BE311" s="145">
        <f>IF(N311="základní",J311,0)</f>
        <v>0</v>
      </c>
      <c r="BF311" s="145">
        <f>IF(N311="snížená",J311,0)</f>
        <v>0</v>
      </c>
      <c r="BG311" s="145">
        <f>IF(N311="zákl. přenesená",J311,0)</f>
        <v>0</v>
      </c>
      <c r="BH311" s="145">
        <f>IF(N311="sníž. přenesená",J311,0)</f>
        <v>0</v>
      </c>
      <c r="BI311" s="145">
        <f>IF(N311="nulová",J311,0)</f>
        <v>0</v>
      </c>
      <c r="BJ311" s="16" t="s">
        <v>84</v>
      </c>
      <c r="BK311" s="145">
        <f>ROUND(I311*H311,2)</f>
        <v>0</v>
      </c>
      <c r="BL311" s="16" t="s">
        <v>152</v>
      </c>
      <c r="BM311" s="144" t="s">
        <v>445</v>
      </c>
    </row>
    <row r="312" spans="2:51" s="12" customFormat="1" ht="12">
      <c r="B312" s="146"/>
      <c r="D312" s="147" t="s">
        <v>154</v>
      </c>
      <c r="E312" s="148" t="s">
        <v>1</v>
      </c>
      <c r="F312" s="149" t="s">
        <v>446</v>
      </c>
      <c r="H312" s="150">
        <v>0.171</v>
      </c>
      <c r="I312" s="151"/>
      <c r="L312" s="146"/>
      <c r="M312" s="152"/>
      <c r="T312" s="153"/>
      <c r="AT312" s="148" t="s">
        <v>154</v>
      </c>
      <c r="AU312" s="148" t="s">
        <v>86</v>
      </c>
      <c r="AV312" s="12" t="s">
        <v>86</v>
      </c>
      <c r="AW312" s="12" t="s">
        <v>32</v>
      </c>
      <c r="AX312" s="12" t="s">
        <v>77</v>
      </c>
      <c r="AY312" s="148" t="s">
        <v>146</v>
      </c>
    </row>
    <row r="313" spans="2:51" s="12" customFormat="1" ht="12">
      <c r="B313" s="146"/>
      <c r="D313" s="147" t="s">
        <v>154</v>
      </c>
      <c r="E313" s="148" t="s">
        <v>1</v>
      </c>
      <c r="F313" s="149" t="s">
        <v>442</v>
      </c>
      <c r="H313" s="150">
        <v>0.325</v>
      </c>
      <c r="I313" s="151"/>
      <c r="L313" s="146"/>
      <c r="M313" s="152"/>
      <c r="T313" s="153"/>
      <c r="AT313" s="148" t="s">
        <v>154</v>
      </c>
      <c r="AU313" s="148" t="s">
        <v>86</v>
      </c>
      <c r="AV313" s="12" t="s">
        <v>86</v>
      </c>
      <c r="AW313" s="12" t="s">
        <v>32</v>
      </c>
      <c r="AX313" s="12" t="s">
        <v>77</v>
      </c>
      <c r="AY313" s="148" t="s">
        <v>146</v>
      </c>
    </row>
    <row r="314" spans="2:51" s="13" customFormat="1" ht="12">
      <c r="B314" s="154"/>
      <c r="D314" s="147" t="s">
        <v>154</v>
      </c>
      <c r="E314" s="155" t="s">
        <v>1</v>
      </c>
      <c r="F314" s="156" t="s">
        <v>158</v>
      </c>
      <c r="H314" s="157">
        <v>0.496</v>
      </c>
      <c r="I314" s="158"/>
      <c r="L314" s="154"/>
      <c r="M314" s="159"/>
      <c r="T314" s="160"/>
      <c r="AT314" s="155" t="s">
        <v>154</v>
      </c>
      <c r="AU314" s="155" t="s">
        <v>86</v>
      </c>
      <c r="AV314" s="13" t="s">
        <v>152</v>
      </c>
      <c r="AW314" s="13" t="s">
        <v>32</v>
      </c>
      <c r="AX314" s="13" t="s">
        <v>84</v>
      </c>
      <c r="AY314" s="155" t="s">
        <v>146</v>
      </c>
    </row>
    <row r="315" spans="2:65" s="1" customFormat="1" ht="16.5" customHeight="1">
      <c r="B315" s="31"/>
      <c r="C315" s="167" t="s">
        <v>447</v>
      </c>
      <c r="D315" s="167" t="s">
        <v>237</v>
      </c>
      <c r="E315" s="168" t="s">
        <v>448</v>
      </c>
      <c r="F315" s="169" t="s">
        <v>449</v>
      </c>
      <c r="G315" s="170" t="s">
        <v>192</v>
      </c>
      <c r="H315" s="171">
        <v>0.147</v>
      </c>
      <c r="I315" s="172"/>
      <c r="J315" s="173">
        <f>ROUND(I315*H315,2)</f>
        <v>0</v>
      </c>
      <c r="K315" s="174"/>
      <c r="L315" s="175"/>
      <c r="M315" s="176" t="s">
        <v>1</v>
      </c>
      <c r="N315" s="177" t="s">
        <v>42</v>
      </c>
      <c r="P315" s="142">
        <f>O315*H315</f>
        <v>0</v>
      </c>
      <c r="Q315" s="142">
        <v>1</v>
      </c>
      <c r="R315" s="142">
        <f>Q315*H315</f>
        <v>0.147</v>
      </c>
      <c r="S315" s="142">
        <v>0</v>
      </c>
      <c r="T315" s="143">
        <f>S315*H315</f>
        <v>0</v>
      </c>
      <c r="AR315" s="144" t="s">
        <v>195</v>
      </c>
      <c r="AT315" s="144" t="s">
        <v>237</v>
      </c>
      <c r="AU315" s="144" t="s">
        <v>86</v>
      </c>
      <c r="AY315" s="16" t="s">
        <v>146</v>
      </c>
      <c r="BE315" s="145">
        <f>IF(N315="základní",J315,0)</f>
        <v>0</v>
      </c>
      <c r="BF315" s="145">
        <f>IF(N315="snížená",J315,0)</f>
        <v>0</v>
      </c>
      <c r="BG315" s="145">
        <f>IF(N315="zákl. přenesená",J315,0)</f>
        <v>0</v>
      </c>
      <c r="BH315" s="145">
        <f>IF(N315="sníž. přenesená",J315,0)</f>
        <v>0</v>
      </c>
      <c r="BI315" s="145">
        <f>IF(N315="nulová",J315,0)</f>
        <v>0</v>
      </c>
      <c r="BJ315" s="16" t="s">
        <v>84</v>
      </c>
      <c r="BK315" s="145">
        <f>ROUND(I315*H315,2)</f>
        <v>0</v>
      </c>
      <c r="BL315" s="16" t="s">
        <v>152</v>
      </c>
      <c r="BM315" s="144" t="s">
        <v>450</v>
      </c>
    </row>
    <row r="316" spans="2:51" s="12" customFormat="1" ht="12">
      <c r="B316" s="146"/>
      <c r="D316" s="147" t="s">
        <v>154</v>
      </c>
      <c r="E316" s="148" t="s">
        <v>1</v>
      </c>
      <c r="F316" s="149" t="s">
        <v>443</v>
      </c>
      <c r="H316" s="150">
        <v>0.147</v>
      </c>
      <c r="I316" s="151"/>
      <c r="L316" s="146"/>
      <c r="M316" s="152"/>
      <c r="T316" s="153"/>
      <c r="AT316" s="148" t="s">
        <v>154</v>
      </c>
      <c r="AU316" s="148" t="s">
        <v>86</v>
      </c>
      <c r="AV316" s="12" t="s">
        <v>86</v>
      </c>
      <c r="AW316" s="12" t="s">
        <v>32</v>
      </c>
      <c r="AX316" s="12" t="s">
        <v>84</v>
      </c>
      <c r="AY316" s="148" t="s">
        <v>146</v>
      </c>
    </row>
    <row r="317" spans="2:65" s="1" customFormat="1" ht="24.2" customHeight="1">
      <c r="B317" s="31"/>
      <c r="C317" s="132" t="s">
        <v>451</v>
      </c>
      <c r="D317" s="132" t="s">
        <v>148</v>
      </c>
      <c r="E317" s="133" t="s">
        <v>452</v>
      </c>
      <c r="F317" s="134" t="s">
        <v>453</v>
      </c>
      <c r="G317" s="135" t="s">
        <v>192</v>
      </c>
      <c r="H317" s="136">
        <v>1.243</v>
      </c>
      <c r="I317" s="137"/>
      <c r="J317" s="138">
        <f>ROUND(I317*H317,2)</f>
        <v>0</v>
      </c>
      <c r="K317" s="139"/>
      <c r="L317" s="31"/>
      <c r="M317" s="140" t="s">
        <v>1</v>
      </c>
      <c r="N317" s="141" t="s">
        <v>42</v>
      </c>
      <c r="P317" s="142">
        <f>O317*H317</f>
        <v>0</v>
      </c>
      <c r="Q317" s="142">
        <v>0.01709</v>
      </c>
      <c r="R317" s="142">
        <f>Q317*H317</f>
        <v>0.021242870000000004</v>
      </c>
      <c r="S317" s="142">
        <v>0</v>
      </c>
      <c r="T317" s="143">
        <f>S317*H317</f>
        <v>0</v>
      </c>
      <c r="AR317" s="144" t="s">
        <v>152</v>
      </c>
      <c r="AT317" s="144" t="s">
        <v>148</v>
      </c>
      <c r="AU317" s="144" t="s">
        <v>86</v>
      </c>
      <c r="AY317" s="16" t="s">
        <v>146</v>
      </c>
      <c r="BE317" s="145">
        <f>IF(N317="základní",J317,0)</f>
        <v>0</v>
      </c>
      <c r="BF317" s="145">
        <f>IF(N317="snížená",J317,0)</f>
        <v>0</v>
      </c>
      <c r="BG317" s="145">
        <f>IF(N317="zákl. přenesená",J317,0)</f>
        <v>0</v>
      </c>
      <c r="BH317" s="145">
        <f>IF(N317="sníž. přenesená",J317,0)</f>
        <v>0</v>
      </c>
      <c r="BI317" s="145">
        <f>IF(N317="nulová",J317,0)</f>
        <v>0</v>
      </c>
      <c r="BJ317" s="16" t="s">
        <v>84</v>
      </c>
      <c r="BK317" s="145">
        <f>ROUND(I317*H317,2)</f>
        <v>0</v>
      </c>
      <c r="BL317" s="16" t="s">
        <v>152</v>
      </c>
      <c r="BM317" s="144" t="s">
        <v>454</v>
      </c>
    </row>
    <row r="318" spans="2:51" s="12" customFormat="1" ht="12">
      <c r="B318" s="146"/>
      <c r="D318" s="147" t="s">
        <v>154</v>
      </c>
      <c r="E318" s="148" t="s">
        <v>1</v>
      </c>
      <c r="F318" s="149" t="s">
        <v>455</v>
      </c>
      <c r="H318" s="150">
        <v>0.522</v>
      </c>
      <c r="I318" s="151"/>
      <c r="L318" s="146"/>
      <c r="M318" s="152"/>
      <c r="T318" s="153"/>
      <c r="AT318" s="148" t="s">
        <v>154</v>
      </c>
      <c r="AU318" s="148" t="s">
        <v>86</v>
      </c>
      <c r="AV318" s="12" t="s">
        <v>86</v>
      </c>
      <c r="AW318" s="12" t="s">
        <v>32</v>
      </c>
      <c r="AX318" s="12" t="s">
        <v>77</v>
      </c>
      <c r="AY318" s="148" t="s">
        <v>146</v>
      </c>
    </row>
    <row r="319" spans="2:51" s="12" customFormat="1" ht="12">
      <c r="B319" s="146"/>
      <c r="D319" s="147" t="s">
        <v>154</v>
      </c>
      <c r="E319" s="148" t="s">
        <v>1</v>
      </c>
      <c r="F319" s="149" t="s">
        <v>456</v>
      </c>
      <c r="H319" s="150">
        <v>0.324</v>
      </c>
      <c r="I319" s="151"/>
      <c r="L319" s="146"/>
      <c r="M319" s="152"/>
      <c r="T319" s="153"/>
      <c r="AT319" s="148" t="s">
        <v>154</v>
      </c>
      <c r="AU319" s="148" t="s">
        <v>86</v>
      </c>
      <c r="AV319" s="12" t="s">
        <v>86</v>
      </c>
      <c r="AW319" s="12" t="s">
        <v>32</v>
      </c>
      <c r="AX319" s="12" t="s">
        <v>77</v>
      </c>
      <c r="AY319" s="148" t="s">
        <v>146</v>
      </c>
    </row>
    <row r="320" spans="2:51" s="12" customFormat="1" ht="12">
      <c r="B320" s="146"/>
      <c r="D320" s="147" t="s">
        <v>154</v>
      </c>
      <c r="E320" s="148" t="s">
        <v>1</v>
      </c>
      <c r="F320" s="149" t="s">
        <v>457</v>
      </c>
      <c r="H320" s="150">
        <v>0.397</v>
      </c>
      <c r="I320" s="151"/>
      <c r="L320" s="146"/>
      <c r="M320" s="152"/>
      <c r="T320" s="153"/>
      <c r="AT320" s="148" t="s">
        <v>154</v>
      </c>
      <c r="AU320" s="148" t="s">
        <v>86</v>
      </c>
      <c r="AV320" s="12" t="s">
        <v>86</v>
      </c>
      <c r="AW320" s="12" t="s">
        <v>32</v>
      </c>
      <c r="AX320" s="12" t="s">
        <v>77</v>
      </c>
      <c r="AY320" s="148" t="s">
        <v>146</v>
      </c>
    </row>
    <row r="321" spans="2:51" s="13" customFormat="1" ht="12">
      <c r="B321" s="154"/>
      <c r="D321" s="147" t="s">
        <v>154</v>
      </c>
      <c r="E321" s="155" t="s">
        <v>1</v>
      </c>
      <c r="F321" s="156" t="s">
        <v>158</v>
      </c>
      <c r="H321" s="157">
        <v>1.243</v>
      </c>
      <c r="I321" s="158"/>
      <c r="L321" s="154"/>
      <c r="M321" s="159"/>
      <c r="T321" s="160"/>
      <c r="AT321" s="155" t="s">
        <v>154</v>
      </c>
      <c r="AU321" s="155" t="s">
        <v>86</v>
      </c>
      <c r="AV321" s="13" t="s">
        <v>152</v>
      </c>
      <c r="AW321" s="13" t="s">
        <v>32</v>
      </c>
      <c r="AX321" s="13" t="s">
        <v>84</v>
      </c>
      <c r="AY321" s="155" t="s">
        <v>146</v>
      </c>
    </row>
    <row r="322" spans="2:65" s="1" customFormat="1" ht="16.5" customHeight="1">
      <c r="B322" s="31"/>
      <c r="C322" s="167" t="s">
        <v>458</v>
      </c>
      <c r="D322" s="167" t="s">
        <v>237</v>
      </c>
      <c r="E322" s="168" t="s">
        <v>459</v>
      </c>
      <c r="F322" s="169" t="s">
        <v>460</v>
      </c>
      <c r="G322" s="170" t="s">
        <v>192</v>
      </c>
      <c r="H322" s="171">
        <v>0.522</v>
      </c>
      <c r="I322" s="172"/>
      <c r="J322" s="173">
        <f>ROUND(I322*H322,2)</f>
        <v>0</v>
      </c>
      <c r="K322" s="174"/>
      <c r="L322" s="175"/>
      <c r="M322" s="176" t="s">
        <v>1</v>
      </c>
      <c r="N322" s="177" t="s">
        <v>42</v>
      </c>
      <c r="P322" s="142">
        <f>O322*H322</f>
        <v>0</v>
      </c>
      <c r="Q322" s="142">
        <v>1</v>
      </c>
      <c r="R322" s="142">
        <f>Q322*H322</f>
        <v>0.522</v>
      </c>
      <c r="S322" s="142">
        <v>0</v>
      </c>
      <c r="T322" s="143">
        <f>S322*H322</f>
        <v>0</v>
      </c>
      <c r="AR322" s="144" t="s">
        <v>195</v>
      </c>
      <c r="AT322" s="144" t="s">
        <v>237</v>
      </c>
      <c r="AU322" s="144" t="s">
        <v>86</v>
      </c>
      <c r="AY322" s="16" t="s">
        <v>146</v>
      </c>
      <c r="BE322" s="145">
        <f>IF(N322="základní",J322,0)</f>
        <v>0</v>
      </c>
      <c r="BF322" s="145">
        <f>IF(N322="snížená",J322,0)</f>
        <v>0</v>
      </c>
      <c r="BG322" s="145">
        <f>IF(N322="zákl. přenesená",J322,0)</f>
        <v>0</v>
      </c>
      <c r="BH322" s="145">
        <f>IF(N322="sníž. přenesená",J322,0)</f>
        <v>0</v>
      </c>
      <c r="BI322" s="145">
        <f>IF(N322="nulová",J322,0)</f>
        <v>0</v>
      </c>
      <c r="BJ322" s="16" t="s">
        <v>84</v>
      </c>
      <c r="BK322" s="145">
        <f>ROUND(I322*H322,2)</f>
        <v>0</v>
      </c>
      <c r="BL322" s="16" t="s">
        <v>152</v>
      </c>
      <c r="BM322" s="144" t="s">
        <v>461</v>
      </c>
    </row>
    <row r="323" spans="2:65" s="1" customFormat="1" ht="16.5" customHeight="1">
      <c r="B323" s="31"/>
      <c r="C323" s="167" t="s">
        <v>462</v>
      </c>
      <c r="D323" s="167" t="s">
        <v>237</v>
      </c>
      <c r="E323" s="168" t="s">
        <v>463</v>
      </c>
      <c r="F323" s="169" t="s">
        <v>464</v>
      </c>
      <c r="G323" s="170" t="s">
        <v>192</v>
      </c>
      <c r="H323" s="171">
        <v>0.324</v>
      </c>
      <c r="I323" s="172"/>
      <c r="J323" s="173">
        <f>ROUND(I323*H323,2)</f>
        <v>0</v>
      </c>
      <c r="K323" s="174"/>
      <c r="L323" s="175"/>
      <c r="M323" s="176" t="s">
        <v>1</v>
      </c>
      <c r="N323" s="177" t="s">
        <v>42</v>
      </c>
      <c r="P323" s="142">
        <f>O323*H323</f>
        <v>0</v>
      </c>
      <c r="Q323" s="142">
        <v>1</v>
      </c>
      <c r="R323" s="142">
        <f>Q323*H323</f>
        <v>0.324</v>
      </c>
      <c r="S323" s="142">
        <v>0</v>
      </c>
      <c r="T323" s="143">
        <f>S323*H323</f>
        <v>0</v>
      </c>
      <c r="AR323" s="144" t="s">
        <v>195</v>
      </c>
      <c r="AT323" s="144" t="s">
        <v>237</v>
      </c>
      <c r="AU323" s="144" t="s">
        <v>86</v>
      </c>
      <c r="AY323" s="16" t="s">
        <v>146</v>
      </c>
      <c r="BE323" s="145">
        <f>IF(N323="základní",J323,0)</f>
        <v>0</v>
      </c>
      <c r="BF323" s="145">
        <f>IF(N323="snížená",J323,0)</f>
        <v>0</v>
      </c>
      <c r="BG323" s="145">
        <f>IF(N323="zákl. přenesená",J323,0)</f>
        <v>0</v>
      </c>
      <c r="BH323" s="145">
        <f>IF(N323="sníž. přenesená",J323,0)</f>
        <v>0</v>
      </c>
      <c r="BI323" s="145">
        <f>IF(N323="nulová",J323,0)</f>
        <v>0</v>
      </c>
      <c r="BJ323" s="16" t="s">
        <v>84</v>
      </c>
      <c r="BK323" s="145">
        <f>ROUND(I323*H323,2)</f>
        <v>0</v>
      </c>
      <c r="BL323" s="16" t="s">
        <v>152</v>
      </c>
      <c r="BM323" s="144" t="s">
        <v>465</v>
      </c>
    </row>
    <row r="324" spans="2:51" s="12" customFormat="1" ht="12">
      <c r="B324" s="146"/>
      <c r="D324" s="147" t="s">
        <v>154</v>
      </c>
      <c r="E324" s="148" t="s">
        <v>1</v>
      </c>
      <c r="F324" s="149" t="s">
        <v>456</v>
      </c>
      <c r="H324" s="150">
        <v>0.324</v>
      </c>
      <c r="I324" s="151"/>
      <c r="L324" s="146"/>
      <c r="M324" s="152"/>
      <c r="T324" s="153"/>
      <c r="AT324" s="148" t="s">
        <v>154</v>
      </c>
      <c r="AU324" s="148" t="s">
        <v>86</v>
      </c>
      <c r="AV324" s="12" t="s">
        <v>86</v>
      </c>
      <c r="AW324" s="12" t="s">
        <v>32</v>
      </c>
      <c r="AX324" s="12" t="s">
        <v>84</v>
      </c>
      <c r="AY324" s="148" t="s">
        <v>146</v>
      </c>
    </row>
    <row r="325" spans="2:65" s="1" customFormat="1" ht="16.5" customHeight="1">
      <c r="B325" s="31"/>
      <c r="C325" s="167" t="s">
        <v>466</v>
      </c>
      <c r="D325" s="167" t="s">
        <v>237</v>
      </c>
      <c r="E325" s="168" t="s">
        <v>467</v>
      </c>
      <c r="F325" s="169" t="s">
        <v>468</v>
      </c>
      <c r="G325" s="170" t="s">
        <v>192</v>
      </c>
      <c r="H325" s="171">
        <v>0.397</v>
      </c>
      <c r="I325" s="172"/>
      <c r="J325" s="173">
        <f>ROUND(I325*H325,2)</f>
        <v>0</v>
      </c>
      <c r="K325" s="174"/>
      <c r="L325" s="175"/>
      <c r="M325" s="176" t="s">
        <v>1</v>
      </c>
      <c r="N325" s="177" t="s">
        <v>42</v>
      </c>
      <c r="P325" s="142">
        <f>O325*H325</f>
        <v>0</v>
      </c>
      <c r="Q325" s="142">
        <v>1</v>
      </c>
      <c r="R325" s="142">
        <f>Q325*H325</f>
        <v>0.397</v>
      </c>
      <c r="S325" s="142">
        <v>0</v>
      </c>
      <c r="T325" s="143">
        <f>S325*H325</f>
        <v>0</v>
      </c>
      <c r="AR325" s="144" t="s">
        <v>195</v>
      </c>
      <c r="AT325" s="144" t="s">
        <v>237</v>
      </c>
      <c r="AU325" s="144" t="s">
        <v>86</v>
      </c>
      <c r="AY325" s="16" t="s">
        <v>146</v>
      </c>
      <c r="BE325" s="145">
        <f>IF(N325="základní",J325,0)</f>
        <v>0</v>
      </c>
      <c r="BF325" s="145">
        <f>IF(N325="snížená",J325,0)</f>
        <v>0</v>
      </c>
      <c r="BG325" s="145">
        <f>IF(N325="zákl. přenesená",J325,0)</f>
        <v>0</v>
      </c>
      <c r="BH325" s="145">
        <f>IF(N325="sníž. přenesená",J325,0)</f>
        <v>0</v>
      </c>
      <c r="BI325" s="145">
        <f>IF(N325="nulová",J325,0)</f>
        <v>0</v>
      </c>
      <c r="BJ325" s="16" t="s">
        <v>84</v>
      </c>
      <c r="BK325" s="145">
        <f>ROUND(I325*H325,2)</f>
        <v>0</v>
      </c>
      <c r="BL325" s="16" t="s">
        <v>152</v>
      </c>
      <c r="BM325" s="144" t="s">
        <v>469</v>
      </c>
    </row>
    <row r="326" spans="2:51" s="12" customFormat="1" ht="12">
      <c r="B326" s="146"/>
      <c r="D326" s="147" t="s">
        <v>154</v>
      </c>
      <c r="E326" s="148" t="s">
        <v>1</v>
      </c>
      <c r="F326" s="149" t="s">
        <v>457</v>
      </c>
      <c r="H326" s="150">
        <v>0.397</v>
      </c>
      <c r="I326" s="151"/>
      <c r="L326" s="146"/>
      <c r="M326" s="152"/>
      <c r="T326" s="153"/>
      <c r="AT326" s="148" t="s">
        <v>154</v>
      </c>
      <c r="AU326" s="148" t="s">
        <v>86</v>
      </c>
      <c r="AV326" s="12" t="s">
        <v>86</v>
      </c>
      <c r="AW326" s="12" t="s">
        <v>32</v>
      </c>
      <c r="AX326" s="12" t="s">
        <v>84</v>
      </c>
      <c r="AY326" s="148" t="s">
        <v>146</v>
      </c>
    </row>
    <row r="327" spans="2:65" s="1" customFormat="1" ht="16.5" customHeight="1">
      <c r="B327" s="31"/>
      <c r="C327" s="132" t="s">
        <v>470</v>
      </c>
      <c r="D327" s="132" t="s">
        <v>148</v>
      </c>
      <c r="E327" s="133" t="s">
        <v>471</v>
      </c>
      <c r="F327" s="134" t="s">
        <v>356</v>
      </c>
      <c r="G327" s="135" t="s">
        <v>357</v>
      </c>
      <c r="H327" s="136">
        <v>1</v>
      </c>
      <c r="I327" s="137"/>
      <c r="J327" s="138">
        <f>ROUND(I327*H327,2)</f>
        <v>0</v>
      </c>
      <c r="K327" s="139"/>
      <c r="L327" s="31"/>
      <c r="M327" s="140" t="s">
        <v>1</v>
      </c>
      <c r="N327" s="141" t="s">
        <v>42</v>
      </c>
      <c r="P327" s="142">
        <f>O327*H327</f>
        <v>0</v>
      </c>
      <c r="Q327" s="142">
        <v>0.01221</v>
      </c>
      <c r="R327" s="142">
        <f>Q327*H327</f>
        <v>0.01221</v>
      </c>
      <c r="S327" s="142">
        <v>0</v>
      </c>
      <c r="T327" s="143">
        <f>S327*H327</f>
        <v>0</v>
      </c>
      <c r="AR327" s="144" t="s">
        <v>152</v>
      </c>
      <c r="AT327" s="144" t="s">
        <v>148</v>
      </c>
      <c r="AU327" s="144" t="s">
        <v>86</v>
      </c>
      <c r="AY327" s="16" t="s">
        <v>146</v>
      </c>
      <c r="BE327" s="145">
        <f>IF(N327="základní",J327,0)</f>
        <v>0</v>
      </c>
      <c r="BF327" s="145">
        <f>IF(N327="snížená",J327,0)</f>
        <v>0</v>
      </c>
      <c r="BG327" s="145">
        <f>IF(N327="zákl. přenesená",J327,0)</f>
        <v>0</v>
      </c>
      <c r="BH327" s="145">
        <f>IF(N327="sníž. přenesená",J327,0)</f>
        <v>0</v>
      </c>
      <c r="BI327" s="145">
        <f>IF(N327="nulová",J327,0)</f>
        <v>0</v>
      </c>
      <c r="BJ327" s="16" t="s">
        <v>84</v>
      </c>
      <c r="BK327" s="145">
        <f>ROUND(I327*H327,2)</f>
        <v>0</v>
      </c>
      <c r="BL327" s="16" t="s">
        <v>152</v>
      </c>
      <c r="BM327" s="144" t="s">
        <v>472</v>
      </c>
    </row>
    <row r="328" spans="2:65" s="1" customFormat="1" ht="33" customHeight="1">
      <c r="B328" s="31"/>
      <c r="C328" s="132" t="s">
        <v>473</v>
      </c>
      <c r="D328" s="132" t="s">
        <v>148</v>
      </c>
      <c r="E328" s="133" t="s">
        <v>474</v>
      </c>
      <c r="F328" s="134" t="s">
        <v>475</v>
      </c>
      <c r="G328" s="135" t="s">
        <v>151</v>
      </c>
      <c r="H328" s="136">
        <v>33.8</v>
      </c>
      <c r="I328" s="137"/>
      <c r="J328" s="138">
        <f>ROUND(I328*H328,2)</f>
        <v>0</v>
      </c>
      <c r="K328" s="139"/>
      <c r="L328" s="31"/>
      <c r="M328" s="140" t="s">
        <v>1</v>
      </c>
      <c r="N328" s="141" t="s">
        <v>42</v>
      </c>
      <c r="P328" s="142">
        <f>O328*H328</f>
        <v>0</v>
      </c>
      <c r="Q328" s="142">
        <v>0</v>
      </c>
      <c r="R328" s="142">
        <f>Q328*H328</f>
        <v>0</v>
      </c>
      <c r="S328" s="142">
        <v>0</v>
      </c>
      <c r="T328" s="143">
        <f>S328*H328</f>
        <v>0</v>
      </c>
      <c r="AR328" s="144" t="s">
        <v>152</v>
      </c>
      <c r="AT328" s="144" t="s">
        <v>148</v>
      </c>
      <c r="AU328" s="144" t="s">
        <v>86</v>
      </c>
      <c r="AY328" s="16" t="s">
        <v>146</v>
      </c>
      <c r="BE328" s="145">
        <f>IF(N328="základní",J328,0)</f>
        <v>0</v>
      </c>
      <c r="BF328" s="145">
        <f>IF(N328="snížená",J328,0)</f>
        <v>0</v>
      </c>
      <c r="BG328" s="145">
        <f>IF(N328="zákl. přenesená",J328,0)</f>
        <v>0</v>
      </c>
      <c r="BH328" s="145">
        <f>IF(N328="sníž. přenesená",J328,0)</f>
        <v>0</v>
      </c>
      <c r="BI328" s="145">
        <f>IF(N328="nulová",J328,0)</f>
        <v>0</v>
      </c>
      <c r="BJ328" s="16" t="s">
        <v>84</v>
      </c>
      <c r="BK328" s="145">
        <f>ROUND(I328*H328,2)</f>
        <v>0</v>
      </c>
      <c r="BL328" s="16" t="s">
        <v>152</v>
      </c>
      <c r="BM328" s="144" t="s">
        <v>476</v>
      </c>
    </row>
    <row r="329" spans="2:51" s="12" customFormat="1" ht="12">
      <c r="B329" s="146"/>
      <c r="D329" s="147" t="s">
        <v>154</v>
      </c>
      <c r="E329" s="148" t="s">
        <v>1</v>
      </c>
      <c r="F329" s="149" t="s">
        <v>477</v>
      </c>
      <c r="H329" s="150">
        <v>33.8</v>
      </c>
      <c r="I329" s="151"/>
      <c r="L329" s="146"/>
      <c r="M329" s="152"/>
      <c r="T329" s="153"/>
      <c r="AT329" s="148" t="s">
        <v>154</v>
      </c>
      <c r="AU329" s="148" t="s">
        <v>86</v>
      </c>
      <c r="AV329" s="12" t="s">
        <v>86</v>
      </c>
      <c r="AW329" s="12" t="s">
        <v>32</v>
      </c>
      <c r="AX329" s="12" t="s">
        <v>84</v>
      </c>
      <c r="AY329" s="148" t="s">
        <v>146</v>
      </c>
    </row>
    <row r="330" spans="2:65" s="1" customFormat="1" ht="33" customHeight="1">
      <c r="B330" s="31"/>
      <c r="C330" s="132" t="s">
        <v>478</v>
      </c>
      <c r="D330" s="132" t="s">
        <v>148</v>
      </c>
      <c r="E330" s="133" t="s">
        <v>479</v>
      </c>
      <c r="F330" s="134" t="s">
        <v>480</v>
      </c>
      <c r="G330" s="135" t="s">
        <v>151</v>
      </c>
      <c r="H330" s="136">
        <v>14.1</v>
      </c>
      <c r="I330" s="137"/>
      <c r="J330" s="138">
        <f>ROUND(I330*H330,2)</f>
        <v>0</v>
      </c>
      <c r="K330" s="139"/>
      <c r="L330" s="31"/>
      <c r="M330" s="140" t="s">
        <v>1</v>
      </c>
      <c r="N330" s="141" t="s">
        <v>42</v>
      </c>
      <c r="P330" s="142">
        <f>O330*H330</f>
        <v>0</v>
      </c>
      <c r="Q330" s="142">
        <v>0</v>
      </c>
      <c r="R330" s="142">
        <f>Q330*H330</f>
        <v>0</v>
      </c>
      <c r="S330" s="142">
        <v>0</v>
      </c>
      <c r="T330" s="143">
        <f>S330*H330</f>
        <v>0</v>
      </c>
      <c r="AR330" s="144" t="s">
        <v>152</v>
      </c>
      <c r="AT330" s="144" t="s">
        <v>148</v>
      </c>
      <c r="AU330" s="144" t="s">
        <v>86</v>
      </c>
      <c r="AY330" s="16" t="s">
        <v>146</v>
      </c>
      <c r="BE330" s="145">
        <f>IF(N330="základní",J330,0)</f>
        <v>0</v>
      </c>
      <c r="BF330" s="145">
        <f>IF(N330="snížená",J330,0)</f>
        <v>0</v>
      </c>
      <c r="BG330" s="145">
        <f>IF(N330="zákl. přenesená",J330,0)</f>
        <v>0</v>
      </c>
      <c r="BH330" s="145">
        <f>IF(N330="sníž. přenesená",J330,0)</f>
        <v>0</v>
      </c>
      <c r="BI330" s="145">
        <f>IF(N330="nulová",J330,0)</f>
        <v>0</v>
      </c>
      <c r="BJ330" s="16" t="s">
        <v>84</v>
      </c>
      <c r="BK330" s="145">
        <f>ROUND(I330*H330,2)</f>
        <v>0</v>
      </c>
      <c r="BL330" s="16" t="s">
        <v>152</v>
      </c>
      <c r="BM330" s="144" t="s">
        <v>481</v>
      </c>
    </row>
    <row r="331" spans="2:51" s="12" customFormat="1" ht="12">
      <c r="B331" s="146"/>
      <c r="D331" s="147" t="s">
        <v>154</v>
      </c>
      <c r="E331" s="148" t="s">
        <v>1</v>
      </c>
      <c r="F331" s="149" t="s">
        <v>482</v>
      </c>
      <c r="H331" s="150">
        <v>14.1</v>
      </c>
      <c r="I331" s="151"/>
      <c r="L331" s="146"/>
      <c r="M331" s="152"/>
      <c r="T331" s="153"/>
      <c r="AT331" s="148" t="s">
        <v>154</v>
      </c>
      <c r="AU331" s="148" t="s">
        <v>86</v>
      </c>
      <c r="AV331" s="12" t="s">
        <v>86</v>
      </c>
      <c r="AW331" s="12" t="s">
        <v>32</v>
      </c>
      <c r="AX331" s="12" t="s">
        <v>84</v>
      </c>
      <c r="AY331" s="148" t="s">
        <v>146</v>
      </c>
    </row>
    <row r="332" spans="2:63" s="11" customFormat="1" ht="22.7" customHeight="1">
      <c r="B332" s="120"/>
      <c r="D332" s="121" t="s">
        <v>76</v>
      </c>
      <c r="E332" s="130" t="s">
        <v>179</v>
      </c>
      <c r="F332" s="130" t="s">
        <v>483</v>
      </c>
      <c r="I332" s="123"/>
      <c r="J332" s="131">
        <f>BK332</f>
        <v>0</v>
      </c>
      <c r="L332" s="120"/>
      <c r="M332" s="125"/>
      <c r="P332" s="126">
        <f>SUM(P333:P335)</f>
        <v>0</v>
      </c>
      <c r="R332" s="126">
        <f>SUM(R333:R335)</f>
        <v>0.299684</v>
      </c>
      <c r="T332" s="127">
        <f>SUM(T333:T335)</f>
        <v>0</v>
      </c>
      <c r="AR332" s="121" t="s">
        <v>84</v>
      </c>
      <c r="AT332" s="128" t="s">
        <v>76</v>
      </c>
      <c r="AU332" s="128" t="s">
        <v>84</v>
      </c>
      <c r="AY332" s="121" t="s">
        <v>146</v>
      </c>
      <c r="BK332" s="129">
        <f>SUM(BK333:BK335)</f>
        <v>0</v>
      </c>
    </row>
    <row r="333" spans="2:65" s="1" customFormat="1" ht="33" customHeight="1">
      <c r="B333" s="31"/>
      <c r="C333" s="132" t="s">
        <v>484</v>
      </c>
      <c r="D333" s="132" t="s">
        <v>148</v>
      </c>
      <c r="E333" s="133" t="s">
        <v>485</v>
      </c>
      <c r="F333" s="134" t="s">
        <v>486</v>
      </c>
      <c r="G333" s="135" t="s">
        <v>151</v>
      </c>
      <c r="H333" s="136">
        <v>2.8</v>
      </c>
      <c r="I333" s="137"/>
      <c r="J333" s="138">
        <f>ROUND(I333*H333,2)</f>
        <v>0</v>
      </c>
      <c r="K333" s="139"/>
      <c r="L333" s="31"/>
      <c r="M333" s="140" t="s">
        <v>1</v>
      </c>
      <c r="N333" s="141" t="s">
        <v>42</v>
      </c>
      <c r="P333" s="142">
        <f>O333*H333</f>
        <v>0</v>
      </c>
      <c r="Q333" s="142">
        <v>0.08003</v>
      </c>
      <c r="R333" s="142">
        <f>Q333*H333</f>
        <v>0.224084</v>
      </c>
      <c r="S333" s="142">
        <v>0</v>
      </c>
      <c r="T333" s="143">
        <f>S333*H333</f>
        <v>0</v>
      </c>
      <c r="AR333" s="144" t="s">
        <v>152</v>
      </c>
      <c r="AT333" s="144" t="s">
        <v>148</v>
      </c>
      <c r="AU333" s="144" t="s">
        <v>86</v>
      </c>
      <c r="AY333" s="16" t="s">
        <v>146</v>
      </c>
      <c r="BE333" s="145">
        <f>IF(N333="základní",J333,0)</f>
        <v>0</v>
      </c>
      <c r="BF333" s="145">
        <f>IF(N333="snížená",J333,0)</f>
        <v>0</v>
      </c>
      <c r="BG333" s="145">
        <f>IF(N333="zákl. přenesená",J333,0)</f>
        <v>0</v>
      </c>
      <c r="BH333" s="145">
        <f>IF(N333="sníž. přenesená",J333,0)</f>
        <v>0</v>
      </c>
      <c r="BI333" s="145">
        <f>IF(N333="nulová",J333,0)</f>
        <v>0</v>
      </c>
      <c r="BJ333" s="16" t="s">
        <v>84</v>
      </c>
      <c r="BK333" s="145">
        <f>ROUND(I333*H333,2)</f>
        <v>0</v>
      </c>
      <c r="BL333" s="16" t="s">
        <v>152</v>
      </c>
      <c r="BM333" s="144" t="s">
        <v>487</v>
      </c>
    </row>
    <row r="334" spans="2:51" s="12" customFormat="1" ht="12">
      <c r="B334" s="146"/>
      <c r="D334" s="147" t="s">
        <v>154</v>
      </c>
      <c r="E334" s="148" t="s">
        <v>1</v>
      </c>
      <c r="F334" s="149" t="s">
        <v>488</v>
      </c>
      <c r="H334" s="150">
        <v>2.8</v>
      </c>
      <c r="I334" s="151"/>
      <c r="L334" s="146"/>
      <c r="M334" s="152"/>
      <c r="T334" s="153"/>
      <c r="AT334" s="148" t="s">
        <v>154</v>
      </c>
      <c r="AU334" s="148" t="s">
        <v>86</v>
      </c>
      <c r="AV334" s="12" t="s">
        <v>86</v>
      </c>
      <c r="AW334" s="12" t="s">
        <v>32</v>
      </c>
      <c r="AX334" s="12" t="s">
        <v>84</v>
      </c>
      <c r="AY334" s="148" t="s">
        <v>146</v>
      </c>
    </row>
    <row r="335" spans="2:65" s="1" customFormat="1" ht="16.5" customHeight="1">
      <c r="B335" s="31"/>
      <c r="C335" s="167" t="s">
        <v>489</v>
      </c>
      <c r="D335" s="167" t="s">
        <v>237</v>
      </c>
      <c r="E335" s="168" t="s">
        <v>490</v>
      </c>
      <c r="F335" s="169" t="s">
        <v>491</v>
      </c>
      <c r="G335" s="170" t="s">
        <v>151</v>
      </c>
      <c r="H335" s="171">
        <v>2.8</v>
      </c>
      <c r="I335" s="172"/>
      <c r="J335" s="173">
        <f>ROUND(I335*H335,2)</f>
        <v>0</v>
      </c>
      <c r="K335" s="174"/>
      <c r="L335" s="175"/>
      <c r="M335" s="176" t="s">
        <v>1</v>
      </c>
      <c r="N335" s="177" t="s">
        <v>42</v>
      </c>
      <c r="P335" s="142">
        <f>O335*H335</f>
        <v>0</v>
      </c>
      <c r="Q335" s="142">
        <v>0.027</v>
      </c>
      <c r="R335" s="142">
        <f>Q335*H335</f>
        <v>0.0756</v>
      </c>
      <c r="S335" s="142">
        <v>0</v>
      </c>
      <c r="T335" s="143">
        <f>S335*H335</f>
        <v>0</v>
      </c>
      <c r="AR335" s="144" t="s">
        <v>195</v>
      </c>
      <c r="AT335" s="144" t="s">
        <v>237</v>
      </c>
      <c r="AU335" s="144" t="s">
        <v>86</v>
      </c>
      <c r="AY335" s="16" t="s">
        <v>146</v>
      </c>
      <c r="BE335" s="145">
        <f>IF(N335="základní",J335,0)</f>
        <v>0</v>
      </c>
      <c r="BF335" s="145">
        <f>IF(N335="snížená",J335,0)</f>
        <v>0</v>
      </c>
      <c r="BG335" s="145">
        <f>IF(N335="zákl. přenesená",J335,0)</f>
        <v>0</v>
      </c>
      <c r="BH335" s="145">
        <f>IF(N335="sníž. přenesená",J335,0)</f>
        <v>0</v>
      </c>
      <c r="BI335" s="145">
        <f>IF(N335="nulová",J335,0)</f>
        <v>0</v>
      </c>
      <c r="BJ335" s="16" t="s">
        <v>84</v>
      </c>
      <c r="BK335" s="145">
        <f>ROUND(I335*H335,2)</f>
        <v>0</v>
      </c>
      <c r="BL335" s="16" t="s">
        <v>152</v>
      </c>
      <c r="BM335" s="144" t="s">
        <v>492</v>
      </c>
    </row>
    <row r="336" spans="2:63" s="11" customFormat="1" ht="22.7" customHeight="1">
      <c r="B336" s="120"/>
      <c r="D336" s="121" t="s">
        <v>76</v>
      </c>
      <c r="E336" s="130" t="s">
        <v>184</v>
      </c>
      <c r="F336" s="130" t="s">
        <v>493</v>
      </c>
      <c r="I336" s="123"/>
      <c r="J336" s="131">
        <f>BK336</f>
        <v>0</v>
      </c>
      <c r="L336" s="120"/>
      <c r="M336" s="125"/>
      <c r="P336" s="126">
        <f>SUM(P337:P378)</f>
        <v>0</v>
      </c>
      <c r="R336" s="126">
        <f>SUM(R337:R378)</f>
        <v>36.52326326</v>
      </c>
      <c r="T336" s="127">
        <f>SUM(T337:T378)</f>
        <v>0</v>
      </c>
      <c r="AR336" s="121" t="s">
        <v>84</v>
      </c>
      <c r="AT336" s="128" t="s">
        <v>76</v>
      </c>
      <c r="AU336" s="128" t="s">
        <v>84</v>
      </c>
      <c r="AY336" s="121" t="s">
        <v>146</v>
      </c>
      <c r="BK336" s="129">
        <f>SUM(BK337:BK378)</f>
        <v>0</v>
      </c>
    </row>
    <row r="337" spans="2:65" s="1" customFormat="1" ht="24.2" customHeight="1">
      <c r="B337" s="31"/>
      <c r="C337" s="132" t="s">
        <v>494</v>
      </c>
      <c r="D337" s="132" t="s">
        <v>148</v>
      </c>
      <c r="E337" s="133" t="s">
        <v>495</v>
      </c>
      <c r="F337" s="134" t="s">
        <v>496</v>
      </c>
      <c r="G337" s="135" t="s">
        <v>151</v>
      </c>
      <c r="H337" s="136">
        <v>24.8</v>
      </c>
      <c r="I337" s="137"/>
      <c r="J337" s="138">
        <f>ROUND(I337*H337,2)</f>
        <v>0</v>
      </c>
      <c r="K337" s="139"/>
      <c r="L337" s="31"/>
      <c r="M337" s="140" t="s">
        <v>1</v>
      </c>
      <c r="N337" s="141" t="s">
        <v>42</v>
      </c>
      <c r="P337" s="142">
        <f>O337*H337</f>
        <v>0</v>
      </c>
      <c r="Q337" s="142">
        <v>0.0154</v>
      </c>
      <c r="R337" s="142">
        <f>Q337*H337</f>
        <v>0.38192000000000004</v>
      </c>
      <c r="S337" s="142">
        <v>0</v>
      </c>
      <c r="T337" s="143">
        <f>S337*H337</f>
        <v>0</v>
      </c>
      <c r="AR337" s="144" t="s">
        <v>152</v>
      </c>
      <c r="AT337" s="144" t="s">
        <v>148</v>
      </c>
      <c r="AU337" s="144" t="s">
        <v>86</v>
      </c>
      <c r="AY337" s="16" t="s">
        <v>146</v>
      </c>
      <c r="BE337" s="145">
        <f>IF(N337="základní",J337,0)</f>
        <v>0</v>
      </c>
      <c r="BF337" s="145">
        <f>IF(N337="snížená",J337,0)</f>
        <v>0</v>
      </c>
      <c r="BG337" s="145">
        <f>IF(N337="zákl. přenesená",J337,0)</f>
        <v>0</v>
      </c>
      <c r="BH337" s="145">
        <f>IF(N337="sníž. přenesená",J337,0)</f>
        <v>0</v>
      </c>
      <c r="BI337" s="145">
        <f>IF(N337="nulová",J337,0)</f>
        <v>0</v>
      </c>
      <c r="BJ337" s="16" t="s">
        <v>84</v>
      </c>
      <c r="BK337" s="145">
        <f>ROUND(I337*H337,2)</f>
        <v>0</v>
      </c>
      <c r="BL337" s="16" t="s">
        <v>152</v>
      </c>
      <c r="BM337" s="144" t="s">
        <v>497</v>
      </c>
    </row>
    <row r="338" spans="2:51" s="12" customFormat="1" ht="12">
      <c r="B338" s="146"/>
      <c r="D338" s="147" t="s">
        <v>154</v>
      </c>
      <c r="E338" s="148" t="s">
        <v>1</v>
      </c>
      <c r="F338" s="149" t="s">
        <v>498</v>
      </c>
      <c r="H338" s="150">
        <v>24.8</v>
      </c>
      <c r="I338" s="151"/>
      <c r="L338" s="146"/>
      <c r="M338" s="152"/>
      <c r="T338" s="153"/>
      <c r="AT338" s="148" t="s">
        <v>154</v>
      </c>
      <c r="AU338" s="148" t="s">
        <v>86</v>
      </c>
      <c r="AV338" s="12" t="s">
        <v>86</v>
      </c>
      <c r="AW338" s="12" t="s">
        <v>32</v>
      </c>
      <c r="AX338" s="12" t="s">
        <v>84</v>
      </c>
      <c r="AY338" s="148" t="s">
        <v>146</v>
      </c>
    </row>
    <row r="339" spans="2:65" s="1" customFormat="1" ht="24.2" customHeight="1">
      <c r="B339" s="31"/>
      <c r="C339" s="132" t="s">
        <v>499</v>
      </c>
      <c r="D339" s="132" t="s">
        <v>148</v>
      </c>
      <c r="E339" s="133" t="s">
        <v>500</v>
      </c>
      <c r="F339" s="134" t="s">
        <v>501</v>
      </c>
      <c r="G339" s="135" t="s">
        <v>151</v>
      </c>
      <c r="H339" s="136">
        <v>378</v>
      </c>
      <c r="I339" s="137"/>
      <c r="J339" s="138">
        <f>ROUND(I339*H339,2)</f>
        <v>0</v>
      </c>
      <c r="K339" s="139"/>
      <c r="L339" s="31"/>
      <c r="M339" s="140" t="s">
        <v>1</v>
      </c>
      <c r="N339" s="141" t="s">
        <v>42</v>
      </c>
      <c r="P339" s="142">
        <f>O339*H339</f>
        <v>0</v>
      </c>
      <c r="Q339" s="142">
        <v>0.0154</v>
      </c>
      <c r="R339" s="142">
        <f>Q339*H339</f>
        <v>5.8212</v>
      </c>
      <c r="S339" s="142">
        <v>0</v>
      </c>
      <c r="T339" s="143">
        <f>S339*H339</f>
        <v>0</v>
      </c>
      <c r="AR339" s="144" t="s">
        <v>152</v>
      </c>
      <c r="AT339" s="144" t="s">
        <v>148</v>
      </c>
      <c r="AU339" s="144" t="s">
        <v>86</v>
      </c>
      <c r="AY339" s="16" t="s">
        <v>146</v>
      </c>
      <c r="BE339" s="145">
        <f>IF(N339="základní",J339,0)</f>
        <v>0</v>
      </c>
      <c r="BF339" s="145">
        <f>IF(N339="snížená",J339,0)</f>
        <v>0</v>
      </c>
      <c r="BG339" s="145">
        <f>IF(N339="zákl. přenesená",J339,0)</f>
        <v>0</v>
      </c>
      <c r="BH339" s="145">
        <f>IF(N339="sníž. přenesená",J339,0)</f>
        <v>0</v>
      </c>
      <c r="BI339" s="145">
        <f>IF(N339="nulová",J339,0)</f>
        <v>0</v>
      </c>
      <c r="BJ339" s="16" t="s">
        <v>84</v>
      </c>
      <c r="BK339" s="145">
        <f>ROUND(I339*H339,2)</f>
        <v>0</v>
      </c>
      <c r="BL339" s="16" t="s">
        <v>152</v>
      </c>
      <c r="BM339" s="144" t="s">
        <v>502</v>
      </c>
    </row>
    <row r="340" spans="2:65" s="1" customFormat="1" ht="24.2" customHeight="1">
      <c r="B340" s="31"/>
      <c r="C340" s="132" t="s">
        <v>503</v>
      </c>
      <c r="D340" s="132" t="s">
        <v>148</v>
      </c>
      <c r="E340" s="133" t="s">
        <v>504</v>
      </c>
      <c r="F340" s="134" t="s">
        <v>505</v>
      </c>
      <c r="G340" s="135" t="s">
        <v>151</v>
      </c>
      <c r="H340" s="136">
        <v>130.878</v>
      </c>
      <c r="I340" s="137"/>
      <c r="J340" s="138">
        <f>ROUND(I340*H340,2)</f>
        <v>0</v>
      </c>
      <c r="K340" s="139"/>
      <c r="L340" s="31"/>
      <c r="M340" s="140" t="s">
        <v>1</v>
      </c>
      <c r="N340" s="141" t="s">
        <v>42</v>
      </c>
      <c r="P340" s="142">
        <f>O340*H340</f>
        <v>0</v>
      </c>
      <c r="Q340" s="142">
        <v>0.0027</v>
      </c>
      <c r="R340" s="142">
        <f>Q340*H340</f>
        <v>0.3533706</v>
      </c>
      <c r="S340" s="142">
        <v>0</v>
      </c>
      <c r="T340" s="143">
        <f>S340*H340</f>
        <v>0</v>
      </c>
      <c r="AR340" s="144" t="s">
        <v>152</v>
      </c>
      <c r="AT340" s="144" t="s">
        <v>148</v>
      </c>
      <c r="AU340" s="144" t="s">
        <v>86</v>
      </c>
      <c r="AY340" s="16" t="s">
        <v>146</v>
      </c>
      <c r="BE340" s="145">
        <f>IF(N340="základní",J340,0)</f>
        <v>0</v>
      </c>
      <c r="BF340" s="145">
        <f>IF(N340="snížená",J340,0)</f>
        <v>0</v>
      </c>
      <c r="BG340" s="145">
        <f>IF(N340="zákl. přenesená",J340,0)</f>
        <v>0</v>
      </c>
      <c r="BH340" s="145">
        <f>IF(N340="sníž. přenesená",J340,0)</f>
        <v>0</v>
      </c>
      <c r="BI340" s="145">
        <f>IF(N340="nulová",J340,0)</f>
        <v>0</v>
      </c>
      <c r="BJ340" s="16" t="s">
        <v>84</v>
      </c>
      <c r="BK340" s="145">
        <f>ROUND(I340*H340,2)</f>
        <v>0</v>
      </c>
      <c r="BL340" s="16" t="s">
        <v>152</v>
      </c>
      <c r="BM340" s="144" t="s">
        <v>506</v>
      </c>
    </row>
    <row r="341" spans="2:51" s="12" customFormat="1" ht="12">
      <c r="B341" s="146"/>
      <c r="D341" s="147" t="s">
        <v>154</v>
      </c>
      <c r="E341" s="148" t="s">
        <v>1</v>
      </c>
      <c r="F341" s="149" t="s">
        <v>507</v>
      </c>
      <c r="H341" s="150">
        <v>29.45</v>
      </c>
      <c r="I341" s="151"/>
      <c r="L341" s="146"/>
      <c r="M341" s="152"/>
      <c r="T341" s="153"/>
      <c r="AT341" s="148" t="s">
        <v>154</v>
      </c>
      <c r="AU341" s="148" t="s">
        <v>86</v>
      </c>
      <c r="AV341" s="12" t="s">
        <v>86</v>
      </c>
      <c r="AW341" s="12" t="s">
        <v>32</v>
      </c>
      <c r="AX341" s="12" t="s">
        <v>77</v>
      </c>
      <c r="AY341" s="148" t="s">
        <v>146</v>
      </c>
    </row>
    <row r="342" spans="2:51" s="12" customFormat="1" ht="12">
      <c r="B342" s="146"/>
      <c r="D342" s="147" t="s">
        <v>154</v>
      </c>
      <c r="E342" s="148" t="s">
        <v>1</v>
      </c>
      <c r="F342" s="149" t="s">
        <v>508</v>
      </c>
      <c r="H342" s="150">
        <v>52.7</v>
      </c>
      <c r="I342" s="151"/>
      <c r="L342" s="146"/>
      <c r="M342" s="152"/>
      <c r="T342" s="153"/>
      <c r="AT342" s="148" t="s">
        <v>154</v>
      </c>
      <c r="AU342" s="148" t="s">
        <v>86</v>
      </c>
      <c r="AV342" s="12" t="s">
        <v>86</v>
      </c>
      <c r="AW342" s="12" t="s">
        <v>32</v>
      </c>
      <c r="AX342" s="12" t="s">
        <v>77</v>
      </c>
      <c r="AY342" s="148" t="s">
        <v>146</v>
      </c>
    </row>
    <row r="343" spans="2:51" s="14" customFormat="1" ht="12">
      <c r="B343" s="161"/>
      <c r="D343" s="147" t="s">
        <v>154</v>
      </c>
      <c r="E343" s="162" t="s">
        <v>1</v>
      </c>
      <c r="F343" s="163" t="s">
        <v>321</v>
      </c>
      <c r="H343" s="162" t="s">
        <v>1</v>
      </c>
      <c r="I343" s="164"/>
      <c r="L343" s="161"/>
      <c r="M343" s="165"/>
      <c r="T343" s="166"/>
      <c r="AT343" s="162" t="s">
        <v>154</v>
      </c>
      <c r="AU343" s="162" t="s">
        <v>86</v>
      </c>
      <c r="AV343" s="14" t="s">
        <v>84</v>
      </c>
      <c r="AW343" s="14" t="s">
        <v>32</v>
      </c>
      <c r="AX343" s="14" t="s">
        <v>77</v>
      </c>
      <c r="AY343" s="162" t="s">
        <v>146</v>
      </c>
    </row>
    <row r="344" spans="2:51" s="12" customFormat="1" ht="12">
      <c r="B344" s="146"/>
      <c r="D344" s="147" t="s">
        <v>154</v>
      </c>
      <c r="E344" s="148" t="s">
        <v>1</v>
      </c>
      <c r="F344" s="149" t="s">
        <v>509</v>
      </c>
      <c r="H344" s="150">
        <v>18.368</v>
      </c>
      <c r="I344" s="151"/>
      <c r="L344" s="146"/>
      <c r="M344" s="152"/>
      <c r="T344" s="153"/>
      <c r="AT344" s="148" t="s">
        <v>154</v>
      </c>
      <c r="AU344" s="148" t="s">
        <v>86</v>
      </c>
      <c r="AV344" s="12" t="s">
        <v>86</v>
      </c>
      <c r="AW344" s="12" t="s">
        <v>32</v>
      </c>
      <c r="AX344" s="12" t="s">
        <v>77</v>
      </c>
      <c r="AY344" s="148" t="s">
        <v>146</v>
      </c>
    </row>
    <row r="345" spans="2:51" s="12" customFormat="1" ht="12">
      <c r="B345" s="146"/>
      <c r="D345" s="147" t="s">
        <v>154</v>
      </c>
      <c r="E345" s="148" t="s">
        <v>1</v>
      </c>
      <c r="F345" s="149" t="s">
        <v>510</v>
      </c>
      <c r="H345" s="150">
        <v>30.36</v>
      </c>
      <c r="I345" s="151"/>
      <c r="L345" s="146"/>
      <c r="M345" s="152"/>
      <c r="T345" s="153"/>
      <c r="AT345" s="148" t="s">
        <v>154</v>
      </c>
      <c r="AU345" s="148" t="s">
        <v>86</v>
      </c>
      <c r="AV345" s="12" t="s">
        <v>86</v>
      </c>
      <c r="AW345" s="12" t="s">
        <v>32</v>
      </c>
      <c r="AX345" s="12" t="s">
        <v>77</v>
      </c>
      <c r="AY345" s="148" t="s">
        <v>146</v>
      </c>
    </row>
    <row r="346" spans="2:51" s="14" customFormat="1" ht="12">
      <c r="B346" s="161"/>
      <c r="D346" s="147" t="s">
        <v>154</v>
      </c>
      <c r="E346" s="162" t="s">
        <v>1</v>
      </c>
      <c r="F346" s="163" t="s">
        <v>324</v>
      </c>
      <c r="H346" s="162" t="s">
        <v>1</v>
      </c>
      <c r="I346" s="164"/>
      <c r="L346" s="161"/>
      <c r="M346" s="165"/>
      <c r="T346" s="166"/>
      <c r="AT346" s="162" t="s">
        <v>154</v>
      </c>
      <c r="AU346" s="162" t="s">
        <v>86</v>
      </c>
      <c r="AV346" s="14" t="s">
        <v>84</v>
      </c>
      <c r="AW346" s="14" t="s">
        <v>32</v>
      </c>
      <c r="AX346" s="14" t="s">
        <v>77</v>
      </c>
      <c r="AY346" s="162" t="s">
        <v>146</v>
      </c>
    </row>
    <row r="347" spans="2:51" s="13" customFormat="1" ht="12">
      <c r="B347" s="154"/>
      <c r="D347" s="147" t="s">
        <v>154</v>
      </c>
      <c r="E347" s="155" t="s">
        <v>1</v>
      </c>
      <c r="F347" s="156" t="s">
        <v>158</v>
      </c>
      <c r="H347" s="157">
        <v>130.878</v>
      </c>
      <c r="I347" s="158"/>
      <c r="L347" s="154"/>
      <c r="M347" s="159"/>
      <c r="T347" s="160"/>
      <c r="AT347" s="155" t="s">
        <v>154</v>
      </c>
      <c r="AU347" s="155" t="s">
        <v>86</v>
      </c>
      <c r="AV347" s="13" t="s">
        <v>152</v>
      </c>
      <c r="AW347" s="13" t="s">
        <v>32</v>
      </c>
      <c r="AX347" s="13" t="s">
        <v>84</v>
      </c>
      <c r="AY347" s="155" t="s">
        <v>146</v>
      </c>
    </row>
    <row r="348" spans="2:65" s="1" customFormat="1" ht="24.2" customHeight="1">
      <c r="B348" s="31"/>
      <c r="C348" s="132" t="s">
        <v>511</v>
      </c>
      <c r="D348" s="132" t="s">
        <v>148</v>
      </c>
      <c r="E348" s="133" t="s">
        <v>512</v>
      </c>
      <c r="F348" s="134" t="s">
        <v>513</v>
      </c>
      <c r="G348" s="135" t="s">
        <v>151</v>
      </c>
      <c r="H348" s="136">
        <v>38.759</v>
      </c>
      <c r="I348" s="137"/>
      <c r="J348" s="138">
        <f>ROUND(I348*H348,2)</f>
        <v>0</v>
      </c>
      <c r="K348" s="139"/>
      <c r="L348" s="31"/>
      <c r="M348" s="140" t="s">
        <v>1</v>
      </c>
      <c r="N348" s="141" t="s">
        <v>42</v>
      </c>
      <c r="P348" s="142">
        <f>O348*H348</f>
        <v>0</v>
      </c>
      <c r="Q348" s="142">
        <v>0.0027</v>
      </c>
      <c r="R348" s="142">
        <f>Q348*H348</f>
        <v>0.1046493</v>
      </c>
      <c r="S348" s="142">
        <v>0</v>
      </c>
      <c r="T348" s="143">
        <f>S348*H348</f>
        <v>0</v>
      </c>
      <c r="AR348" s="144" t="s">
        <v>152</v>
      </c>
      <c r="AT348" s="144" t="s">
        <v>148</v>
      </c>
      <c r="AU348" s="144" t="s">
        <v>86</v>
      </c>
      <c r="AY348" s="16" t="s">
        <v>146</v>
      </c>
      <c r="BE348" s="145">
        <f>IF(N348="základní",J348,0)</f>
        <v>0</v>
      </c>
      <c r="BF348" s="145">
        <f>IF(N348="snížená",J348,0)</f>
        <v>0</v>
      </c>
      <c r="BG348" s="145">
        <f>IF(N348="zákl. přenesená",J348,0)</f>
        <v>0</v>
      </c>
      <c r="BH348" s="145">
        <f>IF(N348="sníž. přenesená",J348,0)</f>
        <v>0</v>
      </c>
      <c r="BI348" s="145">
        <f>IF(N348="nulová",J348,0)</f>
        <v>0</v>
      </c>
      <c r="BJ348" s="16" t="s">
        <v>84</v>
      </c>
      <c r="BK348" s="145">
        <f>ROUND(I348*H348,2)</f>
        <v>0</v>
      </c>
      <c r="BL348" s="16" t="s">
        <v>152</v>
      </c>
      <c r="BM348" s="144" t="s">
        <v>514</v>
      </c>
    </row>
    <row r="349" spans="2:51" s="12" customFormat="1" ht="12">
      <c r="B349" s="146"/>
      <c r="D349" s="147" t="s">
        <v>154</v>
      </c>
      <c r="E349" s="148" t="s">
        <v>1</v>
      </c>
      <c r="F349" s="149" t="s">
        <v>515</v>
      </c>
      <c r="H349" s="150">
        <v>29.45</v>
      </c>
      <c r="I349" s="151"/>
      <c r="L349" s="146"/>
      <c r="M349" s="152"/>
      <c r="T349" s="153"/>
      <c r="AT349" s="148" t="s">
        <v>154</v>
      </c>
      <c r="AU349" s="148" t="s">
        <v>86</v>
      </c>
      <c r="AV349" s="12" t="s">
        <v>86</v>
      </c>
      <c r="AW349" s="12" t="s">
        <v>32</v>
      </c>
      <c r="AX349" s="12" t="s">
        <v>77</v>
      </c>
      <c r="AY349" s="148" t="s">
        <v>146</v>
      </c>
    </row>
    <row r="350" spans="2:51" s="12" customFormat="1" ht="12">
      <c r="B350" s="146"/>
      <c r="D350" s="147" t="s">
        <v>154</v>
      </c>
      <c r="E350" s="148" t="s">
        <v>1</v>
      </c>
      <c r="F350" s="149" t="s">
        <v>326</v>
      </c>
      <c r="H350" s="150">
        <v>0.9</v>
      </c>
      <c r="I350" s="151"/>
      <c r="L350" s="146"/>
      <c r="M350" s="152"/>
      <c r="T350" s="153"/>
      <c r="AT350" s="148" t="s">
        <v>154</v>
      </c>
      <c r="AU350" s="148" t="s">
        <v>86</v>
      </c>
      <c r="AV350" s="12" t="s">
        <v>86</v>
      </c>
      <c r="AW350" s="12" t="s">
        <v>32</v>
      </c>
      <c r="AX350" s="12" t="s">
        <v>77</v>
      </c>
      <c r="AY350" s="148" t="s">
        <v>146</v>
      </c>
    </row>
    <row r="351" spans="2:51" s="12" customFormat="1" ht="12">
      <c r="B351" s="146"/>
      <c r="D351" s="147" t="s">
        <v>154</v>
      </c>
      <c r="E351" s="148" t="s">
        <v>1</v>
      </c>
      <c r="F351" s="149" t="s">
        <v>327</v>
      </c>
      <c r="H351" s="150">
        <v>1.974</v>
      </c>
      <c r="I351" s="151"/>
      <c r="L351" s="146"/>
      <c r="M351" s="152"/>
      <c r="T351" s="153"/>
      <c r="AT351" s="148" t="s">
        <v>154</v>
      </c>
      <c r="AU351" s="148" t="s">
        <v>86</v>
      </c>
      <c r="AV351" s="12" t="s">
        <v>86</v>
      </c>
      <c r="AW351" s="12" t="s">
        <v>32</v>
      </c>
      <c r="AX351" s="12" t="s">
        <v>77</v>
      </c>
      <c r="AY351" s="148" t="s">
        <v>146</v>
      </c>
    </row>
    <row r="352" spans="2:51" s="12" customFormat="1" ht="12">
      <c r="B352" s="146"/>
      <c r="D352" s="147" t="s">
        <v>154</v>
      </c>
      <c r="E352" s="148" t="s">
        <v>1</v>
      </c>
      <c r="F352" s="149" t="s">
        <v>328</v>
      </c>
      <c r="H352" s="150">
        <v>5.43</v>
      </c>
      <c r="I352" s="151"/>
      <c r="L352" s="146"/>
      <c r="M352" s="152"/>
      <c r="T352" s="153"/>
      <c r="AT352" s="148" t="s">
        <v>154</v>
      </c>
      <c r="AU352" s="148" t="s">
        <v>86</v>
      </c>
      <c r="AV352" s="12" t="s">
        <v>86</v>
      </c>
      <c r="AW352" s="12" t="s">
        <v>32</v>
      </c>
      <c r="AX352" s="12" t="s">
        <v>77</v>
      </c>
      <c r="AY352" s="148" t="s">
        <v>146</v>
      </c>
    </row>
    <row r="353" spans="2:51" s="12" customFormat="1" ht="12">
      <c r="B353" s="146"/>
      <c r="D353" s="147" t="s">
        <v>154</v>
      </c>
      <c r="E353" s="148" t="s">
        <v>1</v>
      </c>
      <c r="F353" s="149" t="s">
        <v>329</v>
      </c>
      <c r="H353" s="150">
        <v>1.005</v>
      </c>
      <c r="I353" s="151"/>
      <c r="L353" s="146"/>
      <c r="M353" s="152"/>
      <c r="T353" s="153"/>
      <c r="AT353" s="148" t="s">
        <v>154</v>
      </c>
      <c r="AU353" s="148" t="s">
        <v>86</v>
      </c>
      <c r="AV353" s="12" t="s">
        <v>86</v>
      </c>
      <c r="AW353" s="12" t="s">
        <v>32</v>
      </c>
      <c r="AX353" s="12" t="s">
        <v>77</v>
      </c>
      <c r="AY353" s="148" t="s">
        <v>146</v>
      </c>
    </row>
    <row r="354" spans="2:51" s="13" customFormat="1" ht="12">
      <c r="B354" s="154"/>
      <c r="D354" s="147" t="s">
        <v>154</v>
      </c>
      <c r="E354" s="155" t="s">
        <v>1</v>
      </c>
      <c r="F354" s="156" t="s">
        <v>158</v>
      </c>
      <c r="H354" s="157">
        <v>38.759</v>
      </c>
      <c r="I354" s="158"/>
      <c r="L354" s="154"/>
      <c r="M354" s="159"/>
      <c r="T354" s="160"/>
      <c r="AT354" s="155" t="s">
        <v>154</v>
      </c>
      <c r="AU354" s="155" t="s">
        <v>86</v>
      </c>
      <c r="AV354" s="13" t="s">
        <v>152</v>
      </c>
      <c r="AW354" s="13" t="s">
        <v>32</v>
      </c>
      <c r="AX354" s="13" t="s">
        <v>84</v>
      </c>
      <c r="AY354" s="155" t="s">
        <v>146</v>
      </c>
    </row>
    <row r="355" spans="2:65" s="1" customFormat="1" ht="24.2" customHeight="1">
      <c r="B355" s="31"/>
      <c r="C355" s="132" t="s">
        <v>516</v>
      </c>
      <c r="D355" s="132" t="s">
        <v>517</v>
      </c>
      <c r="E355" s="133" t="s">
        <v>518</v>
      </c>
      <c r="F355" s="134" t="s">
        <v>519</v>
      </c>
      <c r="G355" s="135" t="s">
        <v>161</v>
      </c>
      <c r="H355" s="136">
        <v>2.83</v>
      </c>
      <c r="I355" s="137"/>
      <c r="J355" s="138">
        <f>ROUND(I355*H355,2)</f>
        <v>0</v>
      </c>
      <c r="K355" s="139"/>
      <c r="L355" s="31"/>
      <c r="M355" s="140" t="s">
        <v>1</v>
      </c>
      <c r="N355" s="141" t="s">
        <v>42</v>
      </c>
      <c r="P355" s="142">
        <f>O355*H355</f>
        <v>0</v>
      </c>
      <c r="Q355" s="142">
        <v>0</v>
      </c>
      <c r="R355" s="142">
        <f>Q355*H355</f>
        <v>0</v>
      </c>
      <c r="S355" s="142">
        <v>0</v>
      </c>
      <c r="T355" s="143">
        <f>S355*H355</f>
        <v>0</v>
      </c>
      <c r="AR355" s="144" t="s">
        <v>152</v>
      </c>
      <c r="AT355" s="144" t="s">
        <v>148</v>
      </c>
      <c r="AU355" s="144" t="s">
        <v>86</v>
      </c>
      <c r="AY355" s="16" t="s">
        <v>146</v>
      </c>
      <c r="BE355" s="145">
        <f>IF(N355="základní",J355,0)</f>
        <v>0</v>
      </c>
      <c r="BF355" s="145">
        <f>IF(N355="snížená",J355,0)</f>
        <v>0</v>
      </c>
      <c r="BG355" s="145">
        <f>IF(N355="zákl. přenesená",J355,0)</f>
        <v>0</v>
      </c>
      <c r="BH355" s="145">
        <f>IF(N355="sníž. přenesená",J355,0)</f>
        <v>0</v>
      </c>
      <c r="BI355" s="145">
        <f>IF(N355="nulová",J355,0)</f>
        <v>0</v>
      </c>
      <c r="BJ355" s="16" t="s">
        <v>84</v>
      </c>
      <c r="BK355" s="145">
        <f>ROUND(I355*H355,2)</f>
        <v>0</v>
      </c>
      <c r="BL355" s="16" t="s">
        <v>152</v>
      </c>
      <c r="BM355" s="144" t="s">
        <v>520</v>
      </c>
    </row>
    <row r="356" spans="2:51" s="12" customFormat="1" ht="12">
      <c r="B356" s="146"/>
      <c r="D356" s="147" t="s">
        <v>154</v>
      </c>
      <c r="E356" s="148" t="s">
        <v>1</v>
      </c>
      <c r="F356" s="149" t="s">
        <v>521</v>
      </c>
      <c r="H356" s="150">
        <v>2.83</v>
      </c>
      <c r="I356" s="151"/>
      <c r="L356" s="146"/>
      <c r="M356" s="152"/>
      <c r="T356" s="153"/>
      <c r="AT356" s="148" t="s">
        <v>154</v>
      </c>
      <c r="AU356" s="148" t="s">
        <v>86</v>
      </c>
      <c r="AV356" s="12" t="s">
        <v>86</v>
      </c>
      <c r="AW356" s="12" t="s">
        <v>32</v>
      </c>
      <c r="AX356" s="12" t="s">
        <v>84</v>
      </c>
      <c r="AY356" s="148" t="s">
        <v>146</v>
      </c>
    </row>
    <row r="357" spans="2:65" s="1" customFormat="1" ht="33" customHeight="1">
      <c r="B357" s="31"/>
      <c r="C357" s="132" t="s">
        <v>522</v>
      </c>
      <c r="D357" s="132" t="s">
        <v>148</v>
      </c>
      <c r="E357" s="133" t="s">
        <v>523</v>
      </c>
      <c r="F357" s="134" t="s">
        <v>524</v>
      </c>
      <c r="G357" s="135" t="s">
        <v>161</v>
      </c>
      <c r="H357" s="136">
        <v>5.833</v>
      </c>
      <c r="I357" s="137"/>
      <c r="J357" s="138">
        <f>ROUND(I357*H357,2)</f>
        <v>0</v>
      </c>
      <c r="K357" s="139"/>
      <c r="L357" s="31"/>
      <c r="M357" s="140" t="s">
        <v>1</v>
      </c>
      <c r="N357" s="141" t="s">
        <v>42</v>
      </c>
      <c r="P357" s="142">
        <f>O357*H357</f>
        <v>0</v>
      </c>
      <c r="Q357" s="142">
        <v>2.25634</v>
      </c>
      <c r="R357" s="142">
        <f>Q357*H357</f>
        <v>13.16123122</v>
      </c>
      <c r="S357" s="142">
        <v>0</v>
      </c>
      <c r="T357" s="143">
        <f>S357*H357</f>
        <v>0</v>
      </c>
      <c r="AR357" s="144" t="s">
        <v>152</v>
      </c>
      <c r="AT357" s="144" t="s">
        <v>148</v>
      </c>
      <c r="AU357" s="144" t="s">
        <v>86</v>
      </c>
      <c r="AY357" s="16" t="s">
        <v>146</v>
      </c>
      <c r="BE357" s="145">
        <f>IF(N357="základní",J357,0)</f>
        <v>0</v>
      </c>
      <c r="BF357" s="145">
        <f>IF(N357="snížená",J357,0)</f>
        <v>0</v>
      </c>
      <c r="BG357" s="145">
        <f>IF(N357="zákl. přenesená",J357,0)</f>
        <v>0</v>
      </c>
      <c r="BH357" s="145">
        <f>IF(N357="sníž. přenesená",J357,0)</f>
        <v>0</v>
      </c>
      <c r="BI357" s="145">
        <f>IF(N357="nulová",J357,0)</f>
        <v>0</v>
      </c>
      <c r="BJ357" s="16" t="s">
        <v>84</v>
      </c>
      <c r="BK357" s="145">
        <f>ROUND(I357*H357,2)</f>
        <v>0</v>
      </c>
      <c r="BL357" s="16" t="s">
        <v>152</v>
      </c>
      <c r="BM357" s="144" t="s">
        <v>525</v>
      </c>
    </row>
    <row r="358" spans="2:51" s="12" customFormat="1" ht="22.5">
      <c r="B358" s="146"/>
      <c r="D358" s="147" t="s">
        <v>154</v>
      </c>
      <c r="E358" s="148" t="s">
        <v>1</v>
      </c>
      <c r="F358" s="149" t="s">
        <v>526</v>
      </c>
      <c r="H358" s="150">
        <v>5.833</v>
      </c>
      <c r="I358" s="151"/>
      <c r="L358" s="146"/>
      <c r="M358" s="152"/>
      <c r="T358" s="153"/>
      <c r="AT358" s="148" t="s">
        <v>154</v>
      </c>
      <c r="AU358" s="148" t="s">
        <v>86</v>
      </c>
      <c r="AV358" s="12" t="s">
        <v>86</v>
      </c>
      <c r="AW358" s="12" t="s">
        <v>32</v>
      </c>
      <c r="AX358" s="12" t="s">
        <v>84</v>
      </c>
      <c r="AY358" s="148" t="s">
        <v>146</v>
      </c>
    </row>
    <row r="359" spans="2:65" s="1" customFormat="1" ht="48.95" customHeight="1">
      <c r="B359" s="31"/>
      <c r="C359" s="132" t="s">
        <v>527</v>
      </c>
      <c r="D359" s="132" t="s">
        <v>148</v>
      </c>
      <c r="E359" s="133" t="s">
        <v>528</v>
      </c>
      <c r="F359" s="134" t="s">
        <v>529</v>
      </c>
      <c r="G359" s="135" t="s">
        <v>161</v>
      </c>
      <c r="H359" s="136">
        <v>3.138</v>
      </c>
      <c r="I359" s="137"/>
      <c r="J359" s="138">
        <f>ROUND(I359*H359,2)</f>
        <v>0</v>
      </c>
      <c r="K359" s="139"/>
      <c r="L359" s="31"/>
      <c r="M359" s="140" t="s">
        <v>1</v>
      </c>
      <c r="N359" s="141" t="s">
        <v>42</v>
      </c>
      <c r="P359" s="142">
        <f>O359*H359</f>
        <v>0</v>
      </c>
      <c r="Q359" s="142">
        <v>2.45329</v>
      </c>
      <c r="R359" s="142">
        <f>Q359*H359</f>
        <v>7.69842402</v>
      </c>
      <c r="S359" s="142">
        <v>0</v>
      </c>
      <c r="T359" s="143">
        <f>S359*H359</f>
        <v>0</v>
      </c>
      <c r="AR359" s="144" t="s">
        <v>152</v>
      </c>
      <c r="AT359" s="144" t="s">
        <v>148</v>
      </c>
      <c r="AU359" s="144" t="s">
        <v>86</v>
      </c>
      <c r="AY359" s="16" t="s">
        <v>146</v>
      </c>
      <c r="BE359" s="145">
        <f>IF(N359="základní",J359,0)</f>
        <v>0</v>
      </c>
      <c r="BF359" s="145">
        <f>IF(N359="snížená",J359,0)</f>
        <v>0</v>
      </c>
      <c r="BG359" s="145">
        <f>IF(N359="zákl. přenesená",J359,0)</f>
        <v>0</v>
      </c>
      <c r="BH359" s="145">
        <f>IF(N359="sníž. přenesená",J359,0)</f>
        <v>0</v>
      </c>
      <c r="BI359" s="145">
        <f>IF(N359="nulová",J359,0)</f>
        <v>0</v>
      </c>
      <c r="BJ359" s="16" t="s">
        <v>84</v>
      </c>
      <c r="BK359" s="145">
        <f>ROUND(I359*H359,2)</f>
        <v>0</v>
      </c>
      <c r="BL359" s="16" t="s">
        <v>152</v>
      </c>
      <c r="BM359" s="144" t="s">
        <v>530</v>
      </c>
    </row>
    <row r="360" spans="2:51" s="12" customFormat="1" ht="12">
      <c r="B360" s="146"/>
      <c r="D360" s="147" t="s">
        <v>154</v>
      </c>
      <c r="E360" s="148" t="s">
        <v>1</v>
      </c>
      <c r="F360" s="149" t="s">
        <v>531</v>
      </c>
      <c r="H360" s="150">
        <v>3.138</v>
      </c>
      <c r="I360" s="151"/>
      <c r="L360" s="146"/>
      <c r="M360" s="152"/>
      <c r="T360" s="153"/>
      <c r="AT360" s="148" t="s">
        <v>154</v>
      </c>
      <c r="AU360" s="148" t="s">
        <v>86</v>
      </c>
      <c r="AV360" s="12" t="s">
        <v>86</v>
      </c>
      <c r="AW360" s="12" t="s">
        <v>32</v>
      </c>
      <c r="AX360" s="12" t="s">
        <v>84</v>
      </c>
      <c r="AY360" s="148" t="s">
        <v>146</v>
      </c>
    </row>
    <row r="361" spans="2:65" s="1" customFormat="1" ht="24.2" customHeight="1">
      <c r="B361" s="31"/>
      <c r="C361" s="132" t="s">
        <v>532</v>
      </c>
      <c r="D361" s="132" t="s">
        <v>148</v>
      </c>
      <c r="E361" s="133" t="s">
        <v>533</v>
      </c>
      <c r="F361" s="134" t="s">
        <v>534</v>
      </c>
      <c r="G361" s="135" t="s">
        <v>161</v>
      </c>
      <c r="H361" s="136">
        <v>5.968</v>
      </c>
      <c r="I361" s="137"/>
      <c r="J361" s="138">
        <f>ROUND(I361*H361,2)</f>
        <v>0</v>
      </c>
      <c r="K361" s="139"/>
      <c r="L361" s="31"/>
      <c r="M361" s="140" t="s">
        <v>1</v>
      </c>
      <c r="N361" s="141" t="s">
        <v>42</v>
      </c>
      <c r="P361" s="142">
        <f>O361*H361</f>
        <v>0</v>
      </c>
      <c r="Q361" s="142">
        <v>0</v>
      </c>
      <c r="R361" s="142">
        <f>Q361*H361</f>
        <v>0</v>
      </c>
      <c r="S361" s="142">
        <v>0</v>
      </c>
      <c r="T361" s="143">
        <f>S361*H361</f>
        <v>0</v>
      </c>
      <c r="AR361" s="144" t="s">
        <v>152</v>
      </c>
      <c r="AT361" s="144" t="s">
        <v>148</v>
      </c>
      <c r="AU361" s="144" t="s">
        <v>86</v>
      </c>
      <c r="AY361" s="16" t="s">
        <v>146</v>
      </c>
      <c r="BE361" s="145">
        <f>IF(N361="základní",J361,0)</f>
        <v>0</v>
      </c>
      <c r="BF361" s="145">
        <f>IF(N361="snížená",J361,0)</f>
        <v>0</v>
      </c>
      <c r="BG361" s="145">
        <f>IF(N361="zákl. přenesená",J361,0)</f>
        <v>0</v>
      </c>
      <c r="BH361" s="145">
        <f>IF(N361="sníž. přenesená",J361,0)</f>
        <v>0</v>
      </c>
      <c r="BI361" s="145">
        <f>IF(N361="nulová",J361,0)</f>
        <v>0</v>
      </c>
      <c r="BJ361" s="16" t="s">
        <v>84</v>
      </c>
      <c r="BK361" s="145">
        <f>ROUND(I361*H361,2)</f>
        <v>0</v>
      </c>
      <c r="BL361" s="16" t="s">
        <v>152</v>
      </c>
      <c r="BM361" s="144" t="s">
        <v>535</v>
      </c>
    </row>
    <row r="362" spans="2:51" s="12" customFormat="1" ht="12">
      <c r="B362" s="146"/>
      <c r="D362" s="147" t="s">
        <v>154</v>
      </c>
      <c r="E362" s="148" t="s">
        <v>1</v>
      </c>
      <c r="F362" s="149" t="s">
        <v>536</v>
      </c>
      <c r="H362" s="150">
        <v>5.968</v>
      </c>
      <c r="I362" s="151"/>
      <c r="L362" s="146"/>
      <c r="M362" s="152"/>
      <c r="T362" s="153"/>
      <c r="AT362" s="148" t="s">
        <v>154</v>
      </c>
      <c r="AU362" s="148" t="s">
        <v>86</v>
      </c>
      <c r="AV362" s="12" t="s">
        <v>86</v>
      </c>
      <c r="AW362" s="12" t="s">
        <v>32</v>
      </c>
      <c r="AX362" s="12" t="s">
        <v>84</v>
      </c>
      <c r="AY362" s="148" t="s">
        <v>146</v>
      </c>
    </row>
    <row r="363" spans="2:65" s="1" customFormat="1" ht="16.5" customHeight="1">
      <c r="B363" s="31"/>
      <c r="C363" s="132" t="s">
        <v>537</v>
      </c>
      <c r="D363" s="132" t="s">
        <v>148</v>
      </c>
      <c r="E363" s="133" t="s">
        <v>538</v>
      </c>
      <c r="F363" s="134" t="s">
        <v>539</v>
      </c>
      <c r="G363" s="135" t="s">
        <v>192</v>
      </c>
      <c r="H363" s="136">
        <v>0.497</v>
      </c>
      <c r="I363" s="137"/>
      <c r="J363" s="138">
        <f>ROUND(I363*H363,2)</f>
        <v>0</v>
      </c>
      <c r="K363" s="139"/>
      <c r="L363" s="31"/>
      <c r="M363" s="140" t="s">
        <v>1</v>
      </c>
      <c r="N363" s="141" t="s">
        <v>42</v>
      </c>
      <c r="P363" s="142">
        <f>O363*H363</f>
        <v>0</v>
      </c>
      <c r="Q363" s="142">
        <v>1.05306</v>
      </c>
      <c r="R363" s="142">
        <f>Q363*H363</f>
        <v>0.52337082</v>
      </c>
      <c r="S363" s="142">
        <v>0</v>
      </c>
      <c r="T363" s="143">
        <f>S363*H363</f>
        <v>0</v>
      </c>
      <c r="AR363" s="144" t="s">
        <v>152</v>
      </c>
      <c r="AT363" s="144" t="s">
        <v>148</v>
      </c>
      <c r="AU363" s="144" t="s">
        <v>86</v>
      </c>
      <c r="AY363" s="16" t="s">
        <v>146</v>
      </c>
      <c r="BE363" s="145">
        <f>IF(N363="základní",J363,0)</f>
        <v>0</v>
      </c>
      <c r="BF363" s="145">
        <f>IF(N363="snížená",J363,0)</f>
        <v>0</v>
      </c>
      <c r="BG363" s="145">
        <f>IF(N363="zákl. přenesená",J363,0)</f>
        <v>0</v>
      </c>
      <c r="BH363" s="145">
        <f>IF(N363="sníž. přenesená",J363,0)</f>
        <v>0</v>
      </c>
      <c r="BI363" s="145">
        <f>IF(N363="nulová",J363,0)</f>
        <v>0</v>
      </c>
      <c r="BJ363" s="16" t="s">
        <v>84</v>
      </c>
      <c r="BK363" s="145">
        <f>ROUND(I363*H363,2)</f>
        <v>0</v>
      </c>
      <c r="BL363" s="16" t="s">
        <v>152</v>
      </c>
      <c r="BM363" s="144" t="s">
        <v>540</v>
      </c>
    </row>
    <row r="364" spans="2:51" s="12" customFormat="1" ht="12">
      <c r="B364" s="146"/>
      <c r="D364" s="147" t="s">
        <v>154</v>
      </c>
      <c r="E364" s="148" t="s">
        <v>1</v>
      </c>
      <c r="F364" s="149" t="s">
        <v>541</v>
      </c>
      <c r="H364" s="150">
        <v>0.231</v>
      </c>
      <c r="I364" s="151"/>
      <c r="L364" s="146"/>
      <c r="M364" s="152"/>
      <c r="T364" s="153"/>
      <c r="AT364" s="148" t="s">
        <v>154</v>
      </c>
      <c r="AU364" s="148" t="s">
        <v>86</v>
      </c>
      <c r="AV364" s="12" t="s">
        <v>86</v>
      </c>
      <c r="AW364" s="12" t="s">
        <v>32</v>
      </c>
      <c r="AX364" s="12" t="s">
        <v>77</v>
      </c>
      <c r="AY364" s="148" t="s">
        <v>146</v>
      </c>
    </row>
    <row r="365" spans="2:51" s="12" customFormat="1" ht="12">
      <c r="B365" s="146"/>
      <c r="D365" s="147" t="s">
        <v>154</v>
      </c>
      <c r="E365" s="148" t="s">
        <v>1</v>
      </c>
      <c r="F365" s="149" t="s">
        <v>542</v>
      </c>
      <c r="H365" s="150">
        <v>0.266</v>
      </c>
      <c r="I365" s="151"/>
      <c r="L365" s="146"/>
      <c r="M365" s="152"/>
      <c r="T365" s="153"/>
      <c r="AT365" s="148" t="s">
        <v>154</v>
      </c>
      <c r="AU365" s="148" t="s">
        <v>86</v>
      </c>
      <c r="AV365" s="12" t="s">
        <v>86</v>
      </c>
      <c r="AW365" s="12" t="s">
        <v>32</v>
      </c>
      <c r="AX365" s="12" t="s">
        <v>77</v>
      </c>
      <c r="AY365" s="148" t="s">
        <v>146</v>
      </c>
    </row>
    <row r="366" spans="2:51" s="13" customFormat="1" ht="12">
      <c r="B366" s="154"/>
      <c r="D366" s="147" t="s">
        <v>154</v>
      </c>
      <c r="E366" s="155" t="s">
        <v>1</v>
      </c>
      <c r="F366" s="156" t="s">
        <v>158</v>
      </c>
      <c r="H366" s="157">
        <v>0.497</v>
      </c>
      <c r="I366" s="158"/>
      <c r="L366" s="154"/>
      <c r="M366" s="159"/>
      <c r="T366" s="160"/>
      <c r="AT366" s="155" t="s">
        <v>154</v>
      </c>
      <c r="AU366" s="155" t="s">
        <v>86</v>
      </c>
      <c r="AV366" s="13" t="s">
        <v>152</v>
      </c>
      <c r="AW366" s="13" t="s">
        <v>32</v>
      </c>
      <c r="AX366" s="13" t="s">
        <v>84</v>
      </c>
      <c r="AY366" s="155" t="s">
        <v>146</v>
      </c>
    </row>
    <row r="367" spans="2:65" s="1" customFormat="1" ht="24.2" customHeight="1">
      <c r="B367" s="31"/>
      <c r="C367" s="132" t="s">
        <v>543</v>
      </c>
      <c r="D367" s="132" t="s">
        <v>148</v>
      </c>
      <c r="E367" s="133" t="s">
        <v>544</v>
      </c>
      <c r="F367" s="134" t="s">
        <v>545</v>
      </c>
      <c r="G367" s="135" t="s">
        <v>151</v>
      </c>
      <c r="H367" s="136">
        <v>2.305</v>
      </c>
      <c r="I367" s="137"/>
      <c r="J367" s="138">
        <f>ROUND(I367*H367,2)</f>
        <v>0</v>
      </c>
      <c r="K367" s="139"/>
      <c r="L367" s="31"/>
      <c r="M367" s="140" t="s">
        <v>1</v>
      </c>
      <c r="N367" s="141" t="s">
        <v>42</v>
      </c>
      <c r="P367" s="142">
        <f>O367*H367</f>
        <v>0</v>
      </c>
      <c r="Q367" s="142">
        <v>0.1231</v>
      </c>
      <c r="R367" s="142">
        <f>Q367*H367</f>
        <v>0.28374550000000004</v>
      </c>
      <c r="S367" s="142">
        <v>0</v>
      </c>
      <c r="T367" s="143">
        <f>S367*H367</f>
        <v>0</v>
      </c>
      <c r="AR367" s="144" t="s">
        <v>152</v>
      </c>
      <c r="AT367" s="144" t="s">
        <v>148</v>
      </c>
      <c r="AU367" s="144" t="s">
        <v>86</v>
      </c>
      <c r="AY367" s="16" t="s">
        <v>146</v>
      </c>
      <c r="BE367" s="145">
        <f>IF(N367="základní",J367,0)</f>
        <v>0</v>
      </c>
      <c r="BF367" s="145">
        <f>IF(N367="snížená",J367,0)</f>
        <v>0</v>
      </c>
      <c r="BG367" s="145">
        <f>IF(N367="zákl. přenesená",J367,0)</f>
        <v>0</v>
      </c>
      <c r="BH367" s="145">
        <f>IF(N367="sníž. přenesená",J367,0)</f>
        <v>0</v>
      </c>
      <c r="BI367" s="145">
        <f>IF(N367="nulová",J367,0)</f>
        <v>0</v>
      </c>
      <c r="BJ367" s="16" t="s">
        <v>84</v>
      </c>
      <c r="BK367" s="145">
        <f>ROUND(I367*H367,2)</f>
        <v>0</v>
      </c>
      <c r="BL367" s="16" t="s">
        <v>152</v>
      </c>
      <c r="BM367" s="144" t="s">
        <v>546</v>
      </c>
    </row>
    <row r="368" spans="2:51" s="12" customFormat="1" ht="12">
      <c r="B368" s="146"/>
      <c r="D368" s="147" t="s">
        <v>154</v>
      </c>
      <c r="E368" s="148" t="s">
        <v>1</v>
      </c>
      <c r="F368" s="149" t="s">
        <v>547</v>
      </c>
      <c r="H368" s="150">
        <v>2.305</v>
      </c>
      <c r="I368" s="151"/>
      <c r="L368" s="146"/>
      <c r="M368" s="152"/>
      <c r="T368" s="153"/>
      <c r="AT368" s="148" t="s">
        <v>154</v>
      </c>
      <c r="AU368" s="148" t="s">
        <v>86</v>
      </c>
      <c r="AV368" s="12" t="s">
        <v>86</v>
      </c>
      <c r="AW368" s="12" t="s">
        <v>32</v>
      </c>
      <c r="AX368" s="12" t="s">
        <v>84</v>
      </c>
      <c r="AY368" s="148" t="s">
        <v>146</v>
      </c>
    </row>
    <row r="369" spans="2:65" s="1" customFormat="1" ht="16.5" customHeight="1">
      <c r="B369" s="31"/>
      <c r="C369" s="132" t="s">
        <v>548</v>
      </c>
      <c r="D369" s="132" t="s">
        <v>148</v>
      </c>
      <c r="E369" s="133" t="s">
        <v>549</v>
      </c>
      <c r="F369" s="134" t="s">
        <v>550</v>
      </c>
      <c r="G369" s="135" t="s">
        <v>151</v>
      </c>
      <c r="H369" s="136">
        <v>156.6</v>
      </c>
      <c r="I369" s="137"/>
      <c r="J369" s="138">
        <f>ROUND(I369*H369,2)</f>
        <v>0</v>
      </c>
      <c r="K369" s="139"/>
      <c r="L369" s="31"/>
      <c r="M369" s="140" t="s">
        <v>1</v>
      </c>
      <c r="N369" s="141" t="s">
        <v>42</v>
      </c>
      <c r="P369" s="142">
        <f>O369*H369</f>
        <v>0</v>
      </c>
      <c r="Q369" s="142">
        <v>0.00013</v>
      </c>
      <c r="R369" s="142">
        <f>Q369*H369</f>
        <v>0.020357999999999998</v>
      </c>
      <c r="S369" s="142">
        <v>0</v>
      </c>
      <c r="T369" s="143">
        <f>S369*H369</f>
        <v>0</v>
      </c>
      <c r="AR369" s="144" t="s">
        <v>152</v>
      </c>
      <c r="AT369" s="144" t="s">
        <v>148</v>
      </c>
      <c r="AU369" s="144" t="s">
        <v>86</v>
      </c>
      <c r="AY369" s="16" t="s">
        <v>146</v>
      </c>
      <c r="BE369" s="145">
        <f>IF(N369="základní",J369,0)</f>
        <v>0</v>
      </c>
      <c r="BF369" s="145">
        <f>IF(N369="snížená",J369,0)</f>
        <v>0</v>
      </c>
      <c r="BG369" s="145">
        <f>IF(N369="zákl. přenesená",J369,0)</f>
        <v>0</v>
      </c>
      <c r="BH369" s="145">
        <f>IF(N369="sníž. přenesená",J369,0)</f>
        <v>0</v>
      </c>
      <c r="BI369" s="145">
        <f>IF(N369="nulová",J369,0)</f>
        <v>0</v>
      </c>
      <c r="BJ369" s="16" t="s">
        <v>84</v>
      </c>
      <c r="BK369" s="145">
        <f>ROUND(I369*H369,2)</f>
        <v>0</v>
      </c>
      <c r="BL369" s="16" t="s">
        <v>152</v>
      </c>
      <c r="BM369" s="144" t="s">
        <v>551</v>
      </c>
    </row>
    <row r="370" spans="2:51" s="12" customFormat="1" ht="12">
      <c r="B370" s="146"/>
      <c r="D370" s="147" t="s">
        <v>154</v>
      </c>
      <c r="E370" s="148" t="s">
        <v>1</v>
      </c>
      <c r="F370" s="149" t="s">
        <v>552</v>
      </c>
      <c r="H370" s="150">
        <v>156.6</v>
      </c>
      <c r="I370" s="151"/>
      <c r="L370" s="146"/>
      <c r="M370" s="152"/>
      <c r="T370" s="153"/>
      <c r="AT370" s="148" t="s">
        <v>154</v>
      </c>
      <c r="AU370" s="148" t="s">
        <v>86</v>
      </c>
      <c r="AV370" s="12" t="s">
        <v>86</v>
      </c>
      <c r="AW370" s="12" t="s">
        <v>32</v>
      </c>
      <c r="AX370" s="12" t="s">
        <v>84</v>
      </c>
      <c r="AY370" s="148" t="s">
        <v>146</v>
      </c>
    </row>
    <row r="371" spans="2:65" s="1" customFormat="1" ht="16.5" customHeight="1">
      <c r="B371" s="31"/>
      <c r="C371" s="132" t="s">
        <v>553</v>
      </c>
      <c r="D371" s="132" t="s">
        <v>148</v>
      </c>
      <c r="E371" s="133" t="s">
        <v>554</v>
      </c>
      <c r="F371" s="134" t="s">
        <v>555</v>
      </c>
      <c r="G371" s="135" t="s">
        <v>151</v>
      </c>
      <c r="H371" s="136">
        <v>14.1</v>
      </c>
      <c r="I371" s="137"/>
      <c r="J371" s="138">
        <f>ROUND(I371*H371,2)</f>
        <v>0</v>
      </c>
      <c r="K371" s="139"/>
      <c r="L371" s="31"/>
      <c r="M371" s="140" t="s">
        <v>1</v>
      </c>
      <c r="N371" s="141" t="s">
        <v>42</v>
      </c>
      <c r="P371" s="142">
        <f>O371*H371</f>
        <v>0</v>
      </c>
      <c r="Q371" s="142">
        <v>0.00033</v>
      </c>
      <c r="R371" s="142">
        <f>Q371*H371</f>
        <v>0.004653</v>
      </c>
      <c r="S371" s="142">
        <v>0</v>
      </c>
      <c r="T371" s="143">
        <f>S371*H371</f>
        <v>0</v>
      </c>
      <c r="AR371" s="144" t="s">
        <v>152</v>
      </c>
      <c r="AT371" s="144" t="s">
        <v>148</v>
      </c>
      <c r="AU371" s="144" t="s">
        <v>86</v>
      </c>
      <c r="AY371" s="16" t="s">
        <v>146</v>
      </c>
      <c r="BE371" s="145">
        <f>IF(N371="základní",J371,0)</f>
        <v>0</v>
      </c>
      <c r="BF371" s="145">
        <f>IF(N371="snížená",J371,0)</f>
        <v>0</v>
      </c>
      <c r="BG371" s="145">
        <f>IF(N371="zákl. přenesená",J371,0)</f>
        <v>0</v>
      </c>
      <c r="BH371" s="145">
        <f>IF(N371="sníž. přenesená",J371,0)</f>
        <v>0</v>
      </c>
      <c r="BI371" s="145">
        <f>IF(N371="nulová",J371,0)</f>
        <v>0</v>
      </c>
      <c r="BJ371" s="16" t="s">
        <v>84</v>
      </c>
      <c r="BK371" s="145">
        <f>ROUND(I371*H371,2)</f>
        <v>0</v>
      </c>
      <c r="BL371" s="16" t="s">
        <v>152</v>
      </c>
      <c r="BM371" s="144" t="s">
        <v>556</v>
      </c>
    </row>
    <row r="372" spans="2:51" s="12" customFormat="1" ht="12">
      <c r="B372" s="146"/>
      <c r="D372" s="147" t="s">
        <v>154</v>
      </c>
      <c r="E372" s="148" t="s">
        <v>1</v>
      </c>
      <c r="F372" s="149" t="s">
        <v>482</v>
      </c>
      <c r="H372" s="150">
        <v>14.1</v>
      </c>
      <c r="I372" s="151"/>
      <c r="L372" s="146"/>
      <c r="M372" s="152"/>
      <c r="T372" s="153"/>
      <c r="AT372" s="148" t="s">
        <v>154</v>
      </c>
      <c r="AU372" s="148" t="s">
        <v>86</v>
      </c>
      <c r="AV372" s="12" t="s">
        <v>86</v>
      </c>
      <c r="AW372" s="12" t="s">
        <v>32</v>
      </c>
      <c r="AX372" s="12" t="s">
        <v>84</v>
      </c>
      <c r="AY372" s="148" t="s">
        <v>146</v>
      </c>
    </row>
    <row r="373" spans="2:65" s="1" customFormat="1" ht="33" customHeight="1">
      <c r="B373" s="31"/>
      <c r="C373" s="132" t="s">
        <v>557</v>
      </c>
      <c r="D373" s="132" t="s">
        <v>148</v>
      </c>
      <c r="E373" s="133" t="s">
        <v>558</v>
      </c>
      <c r="F373" s="134" t="s">
        <v>559</v>
      </c>
      <c r="G373" s="135" t="s">
        <v>151</v>
      </c>
      <c r="H373" s="136">
        <v>14.1</v>
      </c>
      <c r="I373" s="137"/>
      <c r="J373" s="138">
        <f>ROUND(I373*H373,2)</f>
        <v>0</v>
      </c>
      <c r="K373" s="139"/>
      <c r="L373" s="31"/>
      <c r="M373" s="140" t="s">
        <v>1</v>
      </c>
      <c r="N373" s="141" t="s">
        <v>42</v>
      </c>
      <c r="P373" s="142">
        <f>O373*H373</f>
        <v>0</v>
      </c>
      <c r="Q373" s="142">
        <v>0.2908</v>
      </c>
      <c r="R373" s="142">
        <f>Q373*H373</f>
        <v>4.10028</v>
      </c>
      <c r="S373" s="142">
        <v>0</v>
      </c>
      <c r="T373" s="143">
        <f>S373*H373</f>
        <v>0</v>
      </c>
      <c r="AR373" s="144" t="s">
        <v>152</v>
      </c>
      <c r="AT373" s="144" t="s">
        <v>148</v>
      </c>
      <c r="AU373" s="144" t="s">
        <v>86</v>
      </c>
      <c r="AY373" s="16" t="s">
        <v>146</v>
      </c>
      <c r="BE373" s="145">
        <f>IF(N373="základní",J373,0)</f>
        <v>0</v>
      </c>
      <c r="BF373" s="145">
        <f>IF(N373="snížená",J373,0)</f>
        <v>0</v>
      </c>
      <c r="BG373" s="145">
        <f>IF(N373="zákl. přenesená",J373,0)</f>
        <v>0</v>
      </c>
      <c r="BH373" s="145">
        <f>IF(N373="sníž. přenesená",J373,0)</f>
        <v>0</v>
      </c>
      <c r="BI373" s="145">
        <f>IF(N373="nulová",J373,0)</f>
        <v>0</v>
      </c>
      <c r="BJ373" s="16" t="s">
        <v>84</v>
      </c>
      <c r="BK373" s="145">
        <f>ROUND(I373*H373,2)</f>
        <v>0</v>
      </c>
      <c r="BL373" s="16" t="s">
        <v>152</v>
      </c>
      <c r="BM373" s="144" t="s">
        <v>560</v>
      </c>
    </row>
    <row r="374" spans="2:51" s="12" customFormat="1" ht="12">
      <c r="B374" s="146"/>
      <c r="D374" s="147" t="s">
        <v>154</v>
      </c>
      <c r="E374" s="148" t="s">
        <v>1</v>
      </c>
      <c r="F374" s="149" t="s">
        <v>482</v>
      </c>
      <c r="H374" s="150">
        <v>14.1</v>
      </c>
      <c r="I374" s="151"/>
      <c r="L374" s="146"/>
      <c r="M374" s="152"/>
      <c r="T374" s="153"/>
      <c r="AT374" s="148" t="s">
        <v>154</v>
      </c>
      <c r="AU374" s="148" t="s">
        <v>86</v>
      </c>
      <c r="AV374" s="12" t="s">
        <v>86</v>
      </c>
      <c r="AW374" s="12" t="s">
        <v>32</v>
      </c>
      <c r="AX374" s="12" t="s">
        <v>84</v>
      </c>
      <c r="AY374" s="148" t="s">
        <v>146</v>
      </c>
    </row>
    <row r="375" spans="2:65" s="1" customFormat="1" ht="21.75" customHeight="1">
      <c r="B375" s="31"/>
      <c r="C375" s="132" t="s">
        <v>561</v>
      </c>
      <c r="D375" s="132" t="s">
        <v>148</v>
      </c>
      <c r="E375" s="133" t="s">
        <v>562</v>
      </c>
      <c r="F375" s="134" t="s">
        <v>563</v>
      </c>
      <c r="G375" s="135" t="s">
        <v>151</v>
      </c>
      <c r="H375" s="136">
        <v>14.768</v>
      </c>
      <c r="I375" s="137"/>
      <c r="J375" s="138">
        <f>ROUND(I375*H375,2)</f>
        <v>0</v>
      </c>
      <c r="K375" s="139"/>
      <c r="L375" s="31"/>
      <c r="M375" s="140" t="s">
        <v>1</v>
      </c>
      <c r="N375" s="141" t="s">
        <v>42</v>
      </c>
      <c r="P375" s="142">
        <f>O375*H375</f>
        <v>0</v>
      </c>
      <c r="Q375" s="142">
        <v>0.2756</v>
      </c>
      <c r="R375" s="142">
        <f>Q375*H375</f>
        <v>4.0700608</v>
      </c>
      <c r="S375" s="142">
        <v>0</v>
      </c>
      <c r="T375" s="143">
        <f>S375*H375</f>
        <v>0</v>
      </c>
      <c r="AR375" s="144" t="s">
        <v>152</v>
      </c>
      <c r="AT375" s="144" t="s">
        <v>148</v>
      </c>
      <c r="AU375" s="144" t="s">
        <v>86</v>
      </c>
      <c r="AY375" s="16" t="s">
        <v>146</v>
      </c>
      <c r="BE375" s="145">
        <f>IF(N375="základní",J375,0)</f>
        <v>0</v>
      </c>
      <c r="BF375" s="145">
        <f>IF(N375="snížená",J375,0)</f>
        <v>0</v>
      </c>
      <c r="BG375" s="145">
        <f>IF(N375="zákl. přenesená",J375,0)</f>
        <v>0</v>
      </c>
      <c r="BH375" s="145">
        <f>IF(N375="sníž. přenesená",J375,0)</f>
        <v>0</v>
      </c>
      <c r="BI375" s="145">
        <f>IF(N375="nulová",J375,0)</f>
        <v>0</v>
      </c>
      <c r="BJ375" s="16" t="s">
        <v>84</v>
      </c>
      <c r="BK375" s="145">
        <f>ROUND(I375*H375,2)</f>
        <v>0</v>
      </c>
      <c r="BL375" s="16" t="s">
        <v>152</v>
      </c>
      <c r="BM375" s="144" t="s">
        <v>564</v>
      </c>
    </row>
    <row r="376" spans="2:51" s="12" customFormat="1" ht="12">
      <c r="B376" s="146"/>
      <c r="D376" s="147" t="s">
        <v>154</v>
      </c>
      <c r="E376" s="148" t="s">
        <v>1</v>
      </c>
      <c r="F376" s="149" t="s">
        <v>565</v>
      </c>
      <c r="H376" s="150">
        <v>13.64</v>
      </c>
      <c r="I376" s="151"/>
      <c r="L376" s="146"/>
      <c r="M376" s="152"/>
      <c r="T376" s="153"/>
      <c r="AT376" s="148" t="s">
        <v>154</v>
      </c>
      <c r="AU376" s="148" t="s">
        <v>86</v>
      </c>
      <c r="AV376" s="12" t="s">
        <v>86</v>
      </c>
      <c r="AW376" s="12" t="s">
        <v>32</v>
      </c>
      <c r="AX376" s="12" t="s">
        <v>77</v>
      </c>
      <c r="AY376" s="148" t="s">
        <v>146</v>
      </c>
    </row>
    <row r="377" spans="2:51" s="12" customFormat="1" ht="12">
      <c r="B377" s="146"/>
      <c r="D377" s="147" t="s">
        <v>154</v>
      </c>
      <c r="E377" s="148" t="s">
        <v>1</v>
      </c>
      <c r="F377" s="149" t="s">
        <v>566</v>
      </c>
      <c r="H377" s="150">
        <v>1.128</v>
      </c>
      <c r="I377" s="151"/>
      <c r="L377" s="146"/>
      <c r="M377" s="152"/>
      <c r="T377" s="153"/>
      <c r="AT377" s="148" t="s">
        <v>154</v>
      </c>
      <c r="AU377" s="148" t="s">
        <v>86</v>
      </c>
      <c r="AV377" s="12" t="s">
        <v>86</v>
      </c>
      <c r="AW377" s="12" t="s">
        <v>32</v>
      </c>
      <c r="AX377" s="12" t="s">
        <v>77</v>
      </c>
      <c r="AY377" s="148" t="s">
        <v>146</v>
      </c>
    </row>
    <row r="378" spans="2:51" s="13" customFormat="1" ht="12">
      <c r="B378" s="154"/>
      <c r="D378" s="147" t="s">
        <v>154</v>
      </c>
      <c r="E378" s="155" t="s">
        <v>1</v>
      </c>
      <c r="F378" s="156" t="s">
        <v>158</v>
      </c>
      <c r="H378" s="157">
        <v>14.768</v>
      </c>
      <c r="I378" s="158"/>
      <c r="L378" s="154"/>
      <c r="M378" s="159"/>
      <c r="T378" s="160"/>
      <c r="AT378" s="155" t="s">
        <v>154</v>
      </c>
      <c r="AU378" s="155" t="s">
        <v>86</v>
      </c>
      <c r="AV378" s="13" t="s">
        <v>152</v>
      </c>
      <c r="AW378" s="13" t="s">
        <v>32</v>
      </c>
      <c r="AX378" s="13" t="s">
        <v>84</v>
      </c>
      <c r="AY378" s="155" t="s">
        <v>146</v>
      </c>
    </row>
    <row r="379" spans="2:63" s="11" customFormat="1" ht="22.7" customHeight="1">
      <c r="B379" s="120"/>
      <c r="D379" s="121" t="s">
        <v>76</v>
      </c>
      <c r="E379" s="130" t="s">
        <v>201</v>
      </c>
      <c r="F379" s="130" t="s">
        <v>567</v>
      </c>
      <c r="I379" s="123"/>
      <c r="J379" s="131">
        <f>BK379</f>
        <v>0</v>
      </c>
      <c r="L379" s="120"/>
      <c r="M379" s="125"/>
      <c r="P379" s="126">
        <f>P380+SUM(P381:P395)</f>
        <v>0</v>
      </c>
      <c r="R379" s="126">
        <f>R380+SUM(R381:R395)</f>
        <v>0.6960643000000001</v>
      </c>
      <c r="T379" s="127">
        <f>T380+SUM(T381:T395)</f>
        <v>0</v>
      </c>
      <c r="AR379" s="121" t="s">
        <v>84</v>
      </c>
      <c r="AT379" s="128" t="s">
        <v>76</v>
      </c>
      <c r="AU379" s="128" t="s">
        <v>84</v>
      </c>
      <c r="AY379" s="121" t="s">
        <v>146</v>
      </c>
      <c r="BK379" s="129">
        <f>BK380+SUM(BK381:BK395)</f>
        <v>0</v>
      </c>
    </row>
    <row r="380" spans="2:65" s="1" customFormat="1" ht="33" customHeight="1">
      <c r="B380" s="31"/>
      <c r="C380" s="132" t="s">
        <v>568</v>
      </c>
      <c r="D380" s="132" t="s">
        <v>148</v>
      </c>
      <c r="E380" s="133" t="s">
        <v>569</v>
      </c>
      <c r="F380" s="134" t="s">
        <v>570</v>
      </c>
      <c r="G380" s="135" t="s">
        <v>151</v>
      </c>
      <c r="H380" s="136">
        <v>287.74</v>
      </c>
      <c r="I380" s="137"/>
      <c r="J380" s="138">
        <f>ROUND(I380*H380,2)</f>
        <v>0</v>
      </c>
      <c r="K380" s="139"/>
      <c r="L380" s="31"/>
      <c r="M380" s="140" t="s">
        <v>1</v>
      </c>
      <c r="N380" s="141" t="s">
        <v>42</v>
      </c>
      <c r="P380" s="142">
        <f>O380*H380</f>
        <v>0</v>
      </c>
      <c r="Q380" s="142">
        <v>0</v>
      </c>
      <c r="R380" s="142">
        <f>Q380*H380</f>
        <v>0</v>
      </c>
      <c r="S380" s="142">
        <v>0</v>
      </c>
      <c r="T380" s="143">
        <f>S380*H380</f>
        <v>0</v>
      </c>
      <c r="AR380" s="144" t="s">
        <v>152</v>
      </c>
      <c r="AT380" s="144" t="s">
        <v>148</v>
      </c>
      <c r="AU380" s="144" t="s">
        <v>86</v>
      </c>
      <c r="AY380" s="16" t="s">
        <v>146</v>
      </c>
      <c r="BE380" s="145">
        <f>IF(N380="základní",J380,0)</f>
        <v>0</v>
      </c>
      <c r="BF380" s="145">
        <f>IF(N380="snížená",J380,0)</f>
        <v>0</v>
      </c>
      <c r="BG380" s="145">
        <f>IF(N380="zákl. přenesená",J380,0)</f>
        <v>0</v>
      </c>
      <c r="BH380" s="145">
        <f>IF(N380="sníž. přenesená",J380,0)</f>
        <v>0</v>
      </c>
      <c r="BI380" s="145">
        <f>IF(N380="nulová",J380,0)</f>
        <v>0</v>
      </c>
      <c r="BJ380" s="16" t="s">
        <v>84</v>
      </c>
      <c r="BK380" s="145">
        <f>ROUND(I380*H380,2)</f>
        <v>0</v>
      </c>
      <c r="BL380" s="16" t="s">
        <v>152</v>
      </c>
      <c r="BM380" s="144" t="s">
        <v>571</v>
      </c>
    </row>
    <row r="381" spans="2:51" s="12" customFormat="1" ht="12">
      <c r="B381" s="146"/>
      <c r="D381" s="147" t="s">
        <v>154</v>
      </c>
      <c r="E381" s="148" t="s">
        <v>1</v>
      </c>
      <c r="F381" s="149" t="s">
        <v>572</v>
      </c>
      <c r="H381" s="150">
        <v>251.13</v>
      </c>
      <c r="I381" s="151"/>
      <c r="L381" s="146"/>
      <c r="M381" s="152"/>
      <c r="T381" s="153"/>
      <c r="AT381" s="148" t="s">
        <v>154</v>
      </c>
      <c r="AU381" s="148" t="s">
        <v>86</v>
      </c>
      <c r="AV381" s="12" t="s">
        <v>86</v>
      </c>
      <c r="AW381" s="12" t="s">
        <v>32</v>
      </c>
      <c r="AX381" s="12" t="s">
        <v>77</v>
      </c>
      <c r="AY381" s="148" t="s">
        <v>146</v>
      </c>
    </row>
    <row r="382" spans="2:51" s="12" customFormat="1" ht="12">
      <c r="B382" s="146"/>
      <c r="D382" s="147" t="s">
        <v>154</v>
      </c>
      <c r="E382" s="148" t="s">
        <v>1</v>
      </c>
      <c r="F382" s="149" t="s">
        <v>573</v>
      </c>
      <c r="H382" s="150">
        <v>28.8</v>
      </c>
      <c r="I382" s="151"/>
      <c r="L382" s="146"/>
      <c r="M382" s="152"/>
      <c r="T382" s="153"/>
      <c r="AT382" s="148" t="s">
        <v>154</v>
      </c>
      <c r="AU382" s="148" t="s">
        <v>86</v>
      </c>
      <c r="AV382" s="12" t="s">
        <v>86</v>
      </c>
      <c r="AW382" s="12" t="s">
        <v>32</v>
      </c>
      <c r="AX382" s="12" t="s">
        <v>77</v>
      </c>
      <c r="AY382" s="148" t="s">
        <v>146</v>
      </c>
    </row>
    <row r="383" spans="2:51" s="12" customFormat="1" ht="12">
      <c r="B383" s="146"/>
      <c r="D383" s="147" t="s">
        <v>154</v>
      </c>
      <c r="E383" s="148" t="s">
        <v>1</v>
      </c>
      <c r="F383" s="149" t="s">
        <v>574</v>
      </c>
      <c r="H383" s="150">
        <v>7.81</v>
      </c>
      <c r="I383" s="151"/>
      <c r="L383" s="146"/>
      <c r="M383" s="152"/>
      <c r="T383" s="153"/>
      <c r="AT383" s="148" t="s">
        <v>154</v>
      </c>
      <c r="AU383" s="148" t="s">
        <v>86</v>
      </c>
      <c r="AV383" s="12" t="s">
        <v>86</v>
      </c>
      <c r="AW383" s="12" t="s">
        <v>32</v>
      </c>
      <c r="AX383" s="12" t="s">
        <v>77</v>
      </c>
      <c r="AY383" s="148" t="s">
        <v>146</v>
      </c>
    </row>
    <row r="384" spans="2:51" s="13" customFormat="1" ht="12">
      <c r="B384" s="154"/>
      <c r="D384" s="147" t="s">
        <v>154</v>
      </c>
      <c r="E384" s="155" t="s">
        <v>1</v>
      </c>
      <c r="F384" s="156" t="s">
        <v>158</v>
      </c>
      <c r="H384" s="157">
        <v>287.74</v>
      </c>
      <c r="I384" s="158"/>
      <c r="L384" s="154"/>
      <c r="M384" s="159"/>
      <c r="T384" s="160"/>
      <c r="AT384" s="155" t="s">
        <v>154</v>
      </c>
      <c r="AU384" s="155" t="s">
        <v>86</v>
      </c>
      <c r="AV384" s="13" t="s">
        <v>152</v>
      </c>
      <c r="AW384" s="13" t="s">
        <v>32</v>
      </c>
      <c r="AX384" s="13" t="s">
        <v>84</v>
      </c>
      <c r="AY384" s="155" t="s">
        <v>146</v>
      </c>
    </row>
    <row r="385" spans="2:65" s="1" customFormat="1" ht="33" customHeight="1">
      <c r="B385" s="31"/>
      <c r="C385" s="132" t="s">
        <v>575</v>
      </c>
      <c r="D385" s="132" t="s">
        <v>148</v>
      </c>
      <c r="E385" s="133" t="s">
        <v>576</v>
      </c>
      <c r="F385" s="134" t="s">
        <v>577</v>
      </c>
      <c r="G385" s="135" t="s">
        <v>151</v>
      </c>
      <c r="H385" s="136">
        <v>8632.2</v>
      </c>
      <c r="I385" s="137"/>
      <c r="J385" s="138">
        <f>ROUND(I385*H385,2)</f>
        <v>0</v>
      </c>
      <c r="K385" s="139"/>
      <c r="L385" s="31"/>
      <c r="M385" s="140" t="s">
        <v>1</v>
      </c>
      <c r="N385" s="141" t="s">
        <v>42</v>
      </c>
      <c r="P385" s="142">
        <f>O385*H385</f>
        <v>0</v>
      </c>
      <c r="Q385" s="142">
        <v>0</v>
      </c>
      <c r="R385" s="142">
        <f>Q385*H385</f>
        <v>0</v>
      </c>
      <c r="S385" s="142">
        <v>0</v>
      </c>
      <c r="T385" s="143">
        <f>S385*H385</f>
        <v>0</v>
      </c>
      <c r="AR385" s="144" t="s">
        <v>152</v>
      </c>
      <c r="AT385" s="144" t="s">
        <v>148</v>
      </c>
      <c r="AU385" s="144" t="s">
        <v>86</v>
      </c>
      <c r="AY385" s="16" t="s">
        <v>146</v>
      </c>
      <c r="BE385" s="145">
        <f>IF(N385="základní",J385,0)</f>
        <v>0</v>
      </c>
      <c r="BF385" s="145">
        <f>IF(N385="snížená",J385,0)</f>
        <v>0</v>
      </c>
      <c r="BG385" s="145">
        <f>IF(N385="zákl. přenesená",J385,0)</f>
        <v>0</v>
      </c>
      <c r="BH385" s="145">
        <f>IF(N385="sníž. přenesená",J385,0)</f>
        <v>0</v>
      </c>
      <c r="BI385" s="145">
        <f>IF(N385="nulová",J385,0)</f>
        <v>0</v>
      </c>
      <c r="BJ385" s="16" t="s">
        <v>84</v>
      </c>
      <c r="BK385" s="145">
        <f>ROUND(I385*H385,2)</f>
        <v>0</v>
      </c>
      <c r="BL385" s="16" t="s">
        <v>152</v>
      </c>
      <c r="BM385" s="144" t="s">
        <v>578</v>
      </c>
    </row>
    <row r="386" spans="2:51" s="12" customFormat="1" ht="12">
      <c r="B386" s="146"/>
      <c r="D386" s="147" t="s">
        <v>154</v>
      </c>
      <c r="E386" s="148" t="s">
        <v>1</v>
      </c>
      <c r="F386" s="149" t="s">
        <v>579</v>
      </c>
      <c r="H386" s="150">
        <v>8632.2</v>
      </c>
      <c r="I386" s="151"/>
      <c r="L386" s="146"/>
      <c r="M386" s="152"/>
      <c r="T386" s="153"/>
      <c r="AT386" s="148" t="s">
        <v>154</v>
      </c>
      <c r="AU386" s="148" t="s">
        <v>86</v>
      </c>
      <c r="AV386" s="12" t="s">
        <v>86</v>
      </c>
      <c r="AW386" s="12" t="s">
        <v>32</v>
      </c>
      <c r="AX386" s="12" t="s">
        <v>84</v>
      </c>
      <c r="AY386" s="148" t="s">
        <v>146</v>
      </c>
    </row>
    <row r="387" spans="2:65" s="1" customFormat="1" ht="33" customHeight="1">
      <c r="B387" s="31"/>
      <c r="C387" s="132" t="s">
        <v>580</v>
      </c>
      <c r="D387" s="132" t="s">
        <v>148</v>
      </c>
      <c r="E387" s="133" t="s">
        <v>581</v>
      </c>
      <c r="F387" s="134" t="s">
        <v>582</v>
      </c>
      <c r="G387" s="135" t="s">
        <v>151</v>
      </c>
      <c r="H387" s="136">
        <v>287.74</v>
      </c>
      <c r="I387" s="137"/>
      <c r="J387" s="138">
        <f>ROUND(I387*H387,2)</f>
        <v>0</v>
      </c>
      <c r="K387" s="139"/>
      <c r="L387" s="31"/>
      <c r="M387" s="140" t="s">
        <v>1</v>
      </c>
      <c r="N387" s="141" t="s">
        <v>42</v>
      </c>
      <c r="P387" s="142">
        <f>O387*H387</f>
        <v>0</v>
      </c>
      <c r="Q387" s="142">
        <v>0</v>
      </c>
      <c r="R387" s="142">
        <f>Q387*H387</f>
        <v>0</v>
      </c>
      <c r="S387" s="142">
        <v>0</v>
      </c>
      <c r="T387" s="143">
        <f>S387*H387</f>
        <v>0</v>
      </c>
      <c r="AR387" s="144" t="s">
        <v>152</v>
      </c>
      <c r="AT387" s="144" t="s">
        <v>148</v>
      </c>
      <c r="AU387" s="144" t="s">
        <v>86</v>
      </c>
      <c r="AY387" s="16" t="s">
        <v>146</v>
      </c>
      <c r="BE387" s="145">
        <f>IF(N387="základní",J387,0)</f>
        <v>0</v>
      </c>
      <c r="BF387" s="145">
        <f>IF(N387="snížená",J387,0)</f>
        <v>0</v>
      </c>
      <c r="BG387" s="145">
        <f>IF(N387="zákl. přenesená",J387,0)</f>
        <v>0</v>
      </c>
      <c r="BH387" s="145">
        <f>IF(N387="sníž. přenesená",J387,0)</f>
        <v>0</v>
      </c>
      <c r="BI387" s="145">
        <f>IF(N387="nulová",J387,0)</f>
        <v>0</v>
      </c>
      <c r="BJ387" s="16" t="s">
        <v>84</v>
      </c>
      <c r="BK387" s="145">
        <f>ROUND(I387*H387,2)</f>
        <v>0</v>
      </c>
      <c r="BL387" s="16" t="s">
        <v>152</v>
      </c>
      <c r="BM387" s="144" t="s">
        <v>583</v>
      </c>
    </row>
    <row r="388" spans="2:65" s="1" customFormat="1" ht="33" customHeight="1">
      <c r="B388" s="31"/>
      <c r="C388" s="132" t="s">
        <v>584</v>
      </c>
      <c r="D388" s="132" t="s">
        <v>148</v>
      </c>
      <c r="E388" s="133" t="s">
        <v>585</v>
      </c>
      <c r="F388" s="134" t="s">
        <v>586</v>
      </c>
      <c r="G388" s="135" t="s">
        <v>151</v>
      </c>
      <c r="H388" s="136">
        <v>174</v>
      </c>
      <c r="I388" s="137"/>
      <c r="J388" s="138">
        <f>ROUND(I388*H388,2)</f>
        <v>0</v>
      </c>
      <c r="K388" s="139"/>
      <c r="L388" s="31"/>
      <c r="M388" s="140" t="s">
        <v>1</v>
      </c>
      <c r="N388" s="141" t="s">
        <v>42</v>
      </c>
      <c r="P388" s="142">
        <f>O388*H388</f>
        <v>0</v>
      </c>
      <c r="Q388" s="142">
        <v>0.00013</v>
      </c>
      <c r="R388" s="142">
        <f>Q388*H388</f>
        <v>0.022619999999999998</v>
      </c>
      <c r="S388" s="142">
        <v>0</v>
      </c>
      <c r="T388" s="143">
        <f>S388*H388</f>
        <v>0</v>
      </c>
      <c r="AR388" s="144" t="s">
        <v>152</v>
      </c>
      <c r="AT388" s="144" t="s">
        <v>148</v>
      </c>
      <c r="AU388" s="144" t="s">
        <v>86</v>
      </c>
      <c r="AY388" s="16" t="s">
        <v>146</v>
      </c>
      <c r="BE388" s="145">
        <f>IF(N388="základní",J388,0)</f>
        <v>0</v>
      </c>
      <c r="BF388" s="145">
        <f>IF(N388="snížená",J388,0)</f>
        <v>0</v>
      </c>
      <c r="BG388" s="145">
        <f>IF(N388="zákl. přenesená",J388,0)</f>
        <v>0</v>
      </c>
      <c r="BH388" s="145">
        <f>IF(N388="sníž. přenesená",J388,0)</f>
        <v>0</v>
      </c>
      <c r="BI388" s="145">
        <f>IF(N388="nulová",J388,0)</f>
        <v>0</v>
      </c>
      <c r="BJ388" s="16" t="s">
        <v>84</v>
      </c>
      <c r="BK388" s="145">
        <f>ROUND(I388*H388,2)</f>
        <v>0</v>
      </c>
      <c r="BL388" s="16" t="s">
        <v>152</v>
      </c>
      <c r="BM388" s="144" t="s">
        <v>587</v>
      </c>
    </row>
    <row r="389" spans="2:65" s="1" customFormat="1" ht="24.2" customHeight="1">
      <c r="B389" s="31"/>
      <c r="C389" s="132" t="s">
        <v>588</v>
      </c>
      <c r="D389" s="132" t="s">
        <v>148</v>
      </c>
      <c r="E389" s="133" t="s">
        <v>589</v>
      </c>
      <c r="F389" s="134" t="s">
        <v>590</v>
      </c>
      <c r="G389" s="135" t="s">
        <v>151</v>
      </c>
      <c r="H389" s="136">
        <v>296</v>
      </c>
      <c r="I389" s="137"/>
      <c r="J389" s="138">
        <f>ROUND(I389*H389,2)</f>
        <v>0</v>
      </c>
      <c r="K389" s="139"/>
      <c r="L389" s="31"/>
      <c r="M389" s="140" t="s">
        <v>1</v>
      </c>
      <c r="N389" s="141" t="s">
        <v>42</v>
      </c>
      <c r="P389" s="142">
        <f>O389*H389</f>
        <v>0</v>
      </c>
      <c r="Q389" s="142">
        <v>4E-05</v>
      </c>
      <c r="R389" s="142">
        <f>Q389*H389</f>
        <v>0.011840000000000002</v>
      </c>
      <c r="S389" s="142">
        <v>0</v>
      </c>
      <c r="T389" s="143">
        <f>S389*H389</f>
        <v>0</v>
      </c>
      <c r="AR389" s="144" t="s">
        <v>152</v>
      </c>
      <c r="AT389" s="144" t="s">
        <v>148</v>
      </c>
      <c r="AU389" s="144" t="s">
        <v>86</v>
      </c>
      <c r="AY389" s="16" t="s">
        <v>146</v>
      </c>
      <c r="BE389" s="145">
        <f>IF(N389="základní",J389,0)</f>
        <v>0</v>
      </c>
      <c r="BF389" s="145">
        <f>IF(N389="snížená",J389,0)</f>
        <v>0</v>
      </c>
      <c r="BG389" s="145">
        <f>IF(N389="zákl. přenesená",J389,0)</f>
        <v>0</v>
      </c>
      <c r="BH389" s="145">
        <f>IF(N389="sníž. přenesená",J389,0)</f>
        <v>0</v>
      </c>
      <c r="BI389" s="145">
        <f>IF(N389="nulová",J389,0)</f>
        <v>0</v>
      </c>
      <c r="BJ389" s="16" t="s">
        <v>84</v>
      </c>
      <c r="BK389" s="145">
        <f>ROUND(I389*H389,2)</f>
        <v>0</v>
      </c>
      <c r="BL389" s="16" t="s">
        <v>152</v>
      </c>
      <c r="BM389" s="144" t="s">
        <v>591</v>
      </c>
    </row>
    <row r="390" spans="2:51" s="12" customFormat="1" ht="12">
      <c r="B390" s="146"/>
      <c r="D390" s="147" t="s">
        <v>154</v>
      </c>
      <c r="E390" s="148" t="s">
        <v>1</v>
      </c>
      <c r="F390" s="149" t="s">
        <v>592</v>
      </c>
      <c r="H390" s="150">
        <v>296</v>
      </c>
      <c r="I390" s="151"/>
      <c r="L390" s="146"/>
      <c r="M390" s="152"/>
      <c r="T390" s="153"/>
      <c r="AT390" s="148" t="s">
        <v>154</v>
      </c>
      <c r="AU390" s="148" t="s">
        <v>86</v>
      </c>
      <c r="AV390" s="12" t="s">
        <v>86</v>
      </c>
      <c r="AW390" s="12" t="s">
        <v>32</v>
      </c>
      <c r="AX390" s="12" t="s">
        <v>84</v>
      </c>
      <c r="AY390" s="148" t="s">
        <v>146</v>
      </c>
    </row>
    <row r="391" spans="2:65" s="1" customFormat="1" ht="16.5" customHeight="1">
      <c r="B391" s="31"/>
      <c r="C391" s="132" t="s">
        <v>593</v>
      </c>
      <c r="D391" s="132" t="s">
        <v>148</v>
      </c>
      <c r="E391" s="133" t="s">
        <v>594</v>
      </c>
      <c r="F391" s="134" t="s">
        <v>595</v>
      </c>
      <c r="G391" s="135" t="s">
        <v>596</v>
      </c>
      <c r="H391" s="136">
        <v>1</v>
      </c>
      <c r="I391" s="137"/>
      <c r="J391" s="138">
        <f>ROUND(I391*H391,2)</f>
        <v>0</v>
      </c>
      <c r="K391" s="139"/>
      <c r="L391" s="31"/>
      <c r="M391" s="140" t="s">
        <v>1</v>
      </c>
      <c r="N391" s="141" t="s">
        <v>42</v>
      </c>
      <c r="P391" s="142">
        <f>O391*H391</f>
        <v>0</v>
      </c>
      <c r="Q391" s="142">
        <v>0</v>
      </c>
      <c r="R391" s="142">
        <f>Q391*H391</f>
        <v>0</v>
      </c>
      <c r="S391" s="142">
        <v>0</v>
      </c>
      <c r="T391" s="143">
        <f>S391*H391</f>
        <v>0</v>
      </c>
      <c r="AR391" s="144" t="s">
        <v>152</v>
      </c>
      <c r="AT391" s="144" t="s">
        <v>148</v>
      </c>
      <c r="AU391" s="144" t="s">
        <v>86</v>
      </c>
      <c r="AY391" s="16" t="s">
        <v>146</v>
      </c>
      <c r="BE391" s="145">
        <f>IF(N391="základní",J391,0)</f>
        <v>0</v>
      </c>
      <c r="BF391" s="145">
        <f>IF(N391="snížená",J391,0)</f>
        <v>0</v>
      </c>
      <c r="BG391" s="145">
        <f>IF(N391="zákl. přenesená",J391,0)</f>
        <v>0</v>
      </c>
      <c r="BH391" s="145">
        <f>IF(N391="sníž. přenesená",J391,0)</f>
        <v>0</v>
      </c>
      <c r="BI391" s="145">
        <f>IF(N391="nulová",J391,0)</f>
        <v>0</v>
      </c>
      <c r="BJ391" s="16" t="s">
        <v>84</v>
      </c>
      <c r="BK391" s="145">
        <f>ROUND(I391*H391,2)</f>
        <v>0</v>
      </c>
      <c r="BL391" s="16" t="s">
        <v>152</v>
      </c>
      <c r="BM391" s="144" t="s">
        <v>597</v>
      </c>
    </row>
    <row r="392" spans="2:65" s="1" customFormat="1" ht="33" customHeight="1">
      <c r="B392" s="31"/>
      <c r="C392" s="132" t="s">
        <v>598</v>
      </c>
      <c r="D392" s="132" t="s">
        <v>148</v>
      </c>
      <c r="E392" s="133" t="s">
        <v>599</v>
      </c>
      <c r="F392" s="134" t="s">
        <v>600</v>
      </c>
      <c r="G392" s="135" t="s">
        <v>601</v>
      </c>
      <c r="H392" s="136">
        <v>1017.822</v>
      </c>
      <c r="I392" s="137"/>
      <c r="J392" s="138">
        <f>ROUND(I392*H392,2)</f>
        <v>0</v>
      </c>
      <c r="K392" s="139"/>
      <c r="L392" s="31"/>
      <c r="M392" s="140" t="s">
        <v>1</v>
      </c>
      <c r="N392" s="141" t="s">
        <v>42</v>
      </c>
      <c r="P392" s="142">
        <f>O392*H392</f>
        <v>0</v>
      </c>
      <c r="Q392" s="142">
        <v>0.00065</v>
      </c>
      <c r="R392" s="142">
        <f>Q392*H392</f>
        <v>0.6615843</v>
      </c>
      <c r="S392" s="142">
        <v>0</v>
      </c>
      <c r="T392" s="143">
        <f>S392*H392</f>
        <v>0</v>
      </c>
      <c r="AR392" s="144" t="s">
        <v>152</v>
      </c>
      <c r="AT392" s="144" t="s">
        <v>148</v>
      </c>
      <c r="AU392" s="144" t="s">
        <v>86</v>
      </c>
      <c r="AY392" s="16" t="s">
        <v>146</v>
      </c>
      <c r="BE392" s="145">
        <f>IF(N392="základní",J392,0)</f>
        <v>0</v>
      </c>
      <c r="BF392" s="145">
        <f>IF(N392="snížená",J392,0)</f>
        <v>0</v>
      </c>
      <c r="BG392" s="145">
        <f>IF(N392="zákl. přenesená",J392,0)</f>
        <v>0</v>
      </c>
      <c r="BH392" s="145">
        <f>IF(N392="sníž. přenesená",J392,0)</f>
        <v>0</v>
      </c>
      <c r="BI392" s="145">
        <f>IF(N392="nulová",J392,0)</f>
        <v>0</v>
      </c>
      <c r="BJ392" s="16" t="s">
        <v>84</v>
      </c>
      <c r="BK392" s="145">
        <f>ROUND(I392*H392,2)</f>
        <v>0</v>
      </c>
      <c r="BL392" s="16" t="s">
        <v>152</v>
      </c>
      <c r="BM392" s="144" t="s">
        <v>602</v>
      </c>
    </row>
    <row r="393" spans="2:51" s="12" customFormat="1" ht="12">
      <c r="B393" s="146"/>
      <c r="D393" s="147" t="s">
        <v>154</v>
      </c>
      <c r="E393" s="148" t="s">
        <v>1</v>
      </c>
      <c r="F393" s="149" t="s">
        <v>603</v>
      </c>
      <c r="H393" s="150">
        <v>1017.822</v>
      </c>
      <c r="I393" s="151"/>
      <c r="L393" s="146"/>
      <c r="M393" s="152"/>
      <c r="T393" s="153"/>
      <c r="AT393" s="148" t="s">
        <v>154</v>
      </c>
      <c r="AU393" s="148" t="s">
        <v>86</v>
      </c>
      <c r="AV393" s="12" t="s">
        <v>86</v>
      </c>
      <c r="AW393" s="12" t="s">
        <v>32</v>
      </c>
      <c r="AX393" s="12" t="s">
        <v>84</v>
      </c>
      <c r="AY393" s="148" t="s">
        <v>146</v>
      </c>
    </row>
    <row r="394" spans="2:65" s="1" customFormat="1" ht="16.5" customHeight="1">
      <c r="B394" s="31"/>
      <c r="C394" s="132" t="s">
        <v>604</v>
      </c>
      <c r="D394" s="132" t="s">
        <v>148</v>
      </c>
      <c r="E394" s="133" t="s">
        <v>605</v>
      </c>
      <c r="F394" s="134" t="s">
        <v>606</v>
      </c>
      <c r="G394" s="135" t="s">
        <v>357</v>
      </c>
      <c r="H394" s="136">
        <v>1</v>
      </c>
      <c r="I394" s="137"/>
      <c r="J394" s="138">
        <f>ROUND(I394*H394,2)</f>
        <v>0</v>
      </c>
      <c r="K394" s="139"/>
      <c r="L394" s="31"/>
      <c r="M394" s="140" t="s">
        <v>1</v>
      </c>
      <c r="N394" s="141" t="s">
        <v>42</v>
      </c>
      <c r="P394" s="142">
        <f>O394*H394</f>
        <v>0</v>
      </c>
      <c r="Q394" s="142">
        <v>2E-05</v>
      </c>
      <c r="R394" s="142">
        <f>Q394*H394</f>
        <v>2E-05</v>
      </c>
      <c r="S394" s="142">
        <v>0</v>
      </c>
      <c r="T394" s="143">
        <f>S394*H394</f>
        <v>0</v>
      </c>
      <c r="AR394" s="144" t="s">
        <v>152</v>
      </c>
      <c r="AT394" s="144" t="s">
        <v>148</v>
      </c>
      <c r="AU394" s="144" t="s">
        <v>86</v>
      </c>
      <c r="AY394" s="16" t="s">
        <v>146</v>
      </c>
      <c r="BE394" s="145">
        <f>IF(N394="základní",J394,0)</f>
        <v>0</v>
      </c>
      <c r="BF394" s="145">
        <f>IF(N394="snížená",J394,0)</f>
        <v>0</v>
      </c>
      <c r="BG394" s="145">
        <f>IF(N394="zákl. přenesená",J394,0)</f>
        <v>0</v>
      </c>
      <c r="BH394" s="145">
        <f>IF(N394="sníž. přenesená",J394,0)</f>
        <v>0</v>
      </c>
      <c r="BI394" s="145">
        <f>IF(N394="nulová",J394,0)</f>
        <v>0</v>
      </c>
      <c r="BJ394" s="16" t="s">
        <v>84</v>
      </c>
      <c r="BK394" s="145">
        <f>ROUND(I394*H394,2)</f>
        <v>0</v>
      </c>
      <c r="BL394" s="16" t="s">
        <v>152</v>
      </c>
      <c r="BM394" s="144" t="s">
        <v>607</v>
      </c>
    </row>
    <row r="395" spans="2:63" s="11" customFormat="1" ht="20.85" customHeight="1">
      <c r="B395" s="120"/>
      <c r="D395" s="121" t="s">
        <v>76</v>
      </c>
      <c r="E395" s="130" t="s">
        <v>608</v>
      </c>
      <c r="F395" s="130" t="s">
        <v>609</v>
      </c>
      <c r="I395" s="123"/>
      <c r="J395" s="131">
        <f>BK395</f>
        <v>0</v>
      </c>
      <c r="L395" s="120"/>
      <c r="M395" s="125"/>
      <c r="P395" s="126">
        <f>P396</f>
        <v>0</v>
      </c>
      <c r="R395" s="126">
        <f>R396</f>
        <v>0</v>
      </c>
      <c r="T395" s="127">
        <f>T396</f>
        <v>0</v>
      </c>
      <c r="AR395" s="121" t="s">
        <v>84</v>
      </c>
      <c r="AT395" s="128" t="s">
        <v>76</v>
      </c>
      <c r="AU395" s="128" t="s">
        <v>86</v>
      </c>
      <c r="AY395" s="121" t="s">
        <v>146</v>
      </c>
      <c r="BK395" s="129">
        <f>BK396</f>
        <v>0</v>
      </c>
    </row>
    <row r="396" spans="2:65" s="1" customFormat="1" ht="16.5" customHeight="1">
      <c r="B396" s="31"/>
      <c r="C396" s="132" t="s">
        <v>610</v>
      </c>
      <c r="D396" s="132" t="s">
        <v>148</v>
      </c>
      <c r="E396" s="133" t="s">
        <v>611</v>
      </c>
      <c r="F396" s="134" t="s">
        <v>612</v>
      </c>
      <c r="G396" s="135" t="s">
        <v>192</v>
      </c>
      <c r="H396" s="136">
        <v>545.8</v>
      </c>
      <c r="I396" s="137"/>
      <c r="J396" s="138">
        <f>ROUND(I396*H396,2)</f>
        <v>0</v>
      </c>
      <c r="K396" s="139"/>
      <c r="L396" s="31"/>
      <c r="M396" s="140" t="s">
        <v>1</v>
      </c>
      <c r="N396" s="141" t="s">
        <v>42</v>
      </c>
      <c r="P396" s="142">
        <f>O396*H396</f>
        <v>0</v>
      </c>
      <c r="Q396" s="142">
        <v>0</v>
      </c>
      <c r="R396" s="142">
        <f>Q396*H396</f>
        <v>0</v>
      </c>
      <c r="S396" s="142">
        <v>0</v>
      </c>
      <c r="T396" s="143">
        <f>S396*H396</f>
        <v>0</v>
      </c>
      <c r="AR396" s="144" t="s">
        <v>152</v>
      </c>
      <c r="AT396" s="144" t="s">
        <v>148</v>
      </c>
      <c r="AU396" s="144" t="s">
        <v>166</v>
      </c>
      <c r="AY396" s="16" t="s">
        <v>146</v>
      </c>
      <c r="BE396" s="145">
        <f>IF(N396="základní",J396,0)</f>
        <v>0</v>
      </c>
      <c r="BF396" s="145">
        <f>IF(N396="snížená",J396,0)</f>
        <v>0</v>
      </c>
      <c r="BG396" s="145">
        <f>IF(N396="zákl. přenesená",J396,0)</f>
        <v>0</v>
      </c>
      <c r="BH396" s="145">
        <f>IF(N396="sníž. přenesená",J396,0)</f>
        <v>0</v>
      </c>
      <c r="BI396" s="145">
        <f>IF(N396="nulová",J396,0)</f>
        <v>0</v>
      </c>
      <c r="BJ396" s="16" t="s">
        <v>84</v>
      </c>
      <c r="BK396" s="145">
        <f>ROUND(I396*H396,2)</f>
        <v>0</v>
      </c>
      <c r="BL396" s="16" t="s">
        <v>152</v>
      </c>
      <c r="BM396" s="144" t="s">
        <v>613</v>
      </c>
    </row>
    <row r="397" spans="2:63" s="11" customFormat="1" ht="25.9" customHeight="1">
      <c r="B397" s="120"/>
      <c r="D397" s="121" t="s">
        <v>76</v>
      </c>
      <c r="E397" s="122" t="s">
        <v>614</v>
      </c>
      <c r="F397" s="122" t="s">
        <v>615</v>
      </c>
      <c r="I397" s="123"/>
      <c r="J397" s="124">
        <f>BK397</f>
        <v>0</v>
      </c>
      <c r="L397" s="120"/>
      <c r="M397" s="125"/>
      <c r="P397" s="126">
        <f>P398+P443+P449+P515+P524+P533+P587+P640+P650+P663+P699+P712+P729+P735+P741+P767</f>
        <v>0</v>
      </c>
      <c r="R397" s="126">
        <f>R398+R443+R449+R515+R524+R533+R587+R640+R650+R663+R699+R712+R729+R735+R741+R767</f>
        <v>31.263174609999997</v>
      </c>
      <c r="T397" s="127">
        <f>T398+T443+T449+T515+T524+T533+T587+T640+T650+T663+T699+T712+T729+T735+T741+T767</f>
        <v>0</v>
      </c>
      <c r="AR397" s="121" t="s">
        <v>86</v>
      </c>
      <c r="AT397" s="128" t="s">
        <v>76</v>
      </c>
      <c r="AU397" s="128" t="s">
        <v>77</v>
      </c>
      <c r="AY397" s="121" t="s">
        <v>146</v>
      </c>
      <c r="BK397" s="129">
        <f>BK398+BK443+BK449+BK515+BK524+BK533+BK587+BK640+BK650+BK663+BK699+BK712+BK729+BK735+BK741+BK767</f>
        <v>0</v>
      </c>
    </row>
    <row r="398" spans="2:63" s="11" customFormat="1" ht="22.7" customHeight="1">
      <c r="B398" s="120"/>
      <c r="D398" s="121" t="s">
        <v>76</v>
      </c>
      <c r="E398" s="130" t="s">
        <v>616</v>
      </c>
      <c r="F398" s="130" t="s">
        <v>617</v>
      </c>
      <c r="I398" s="123"/>
      <c r="J398" s="131">
        <f>BK398</f>
        <v>0</v>
      </c>
      <c r="L398" s="120"/>
      <c r="M398" s="125"/>
      <c r="P398" s="126">
        <f>SUM(P399:P442)</f>
        <v>0</v>
      </c>
      <c r="R398" s="126">
        <f>SUM(R399:R442)</f>
        <v>1.1432509199999998</v>
      </c>
      <c r="T398" s="127">
        <f>SUM(T399:T442)</f>
        <v>0</v>
      </c>
      <c r="AR398" s="121" t="s">
        <v>86</v>
      </c>
      <c r="AT398" s="128" t="s">
        <v>76</v>
      </c>
      <c r="AU398" s="128" t="s">
        <v>84</v>
      </c>
      <c r="AY398" s="121" t="s">
        <v>146</v>
      </c>
      <c r="BK398" s="129">
        <f>SUM(BK399:BK442)</f>
        <v>0</v>
      </c>
    </row>
    <row r="399" spans="2:65" s="1" customFormat="1" ht="24.2" customHeight="1">
      <c r="B399" s="31"/>
      <c r="C399" s="132" t="s">
        <v>618</v>
      </c>
      <c r="D399" s="132" t="s">
        <v>148</v>
      </c>
      <c r="E399" s="133" t="s">
        <v>619</v>
      </c>
      <c r="F399" s="134" t="s">
        <v>620</v>
      </c>
      <c r="G399" s="135" t="s">
        <v>151</v>
      </c>
      <c r="H399" s="136">
        <v>5.95</v>
      </c>
      <c r="I399" s="137"/>
      <c r="J399" s="138">
        <f>ROUND(I399*H399,2)</f>
        <v>0</v>
      </c>
      <c r="K399" s="139"/>
      <c r="L399" s="31"/>
      <c r="M399" s="140" t="s">
        <v>1</v>
      </c>
      <c r="N399" s="141" t="s">
        <v>42</v>
      </c>
      <c r="P399" s="142">
        <f>O399*H399</f>
        <v>0</v>
      </c>
      <c r="Q399" s="142">
        <v>0</v>
      </c>
      <c r="R399" s="142">
        <f>Q399*H399</f>
        <v>0</v>
      </c>
      <c r="S399" s="142">
        <v>0</v>
      </c>
      <c r="T399" s="143">
        <f>S399*H399</f>
        <v>0</v>
      </c>
      <c r="AR399" s="144" t="s">
        <v>242</v>
      </c>
      <c r="AT399" s="144" t="s">
        <v>148</v>
      </c>
      <c r="AU399" s="144" t="s">
        <v>86</v>
      </c>
      <c r="AY399" s="16" t="s">
        <v>146</v>
      </c>
      <c r="BE399" s="145">
        <f>IF(N399="základní",J399,0)</f>
        <v>0</v>
      </c>
      <c r="BF399" s="145">
        <f>IF(N399="snížená",J399,0)</f>
        <v>0</v>
      </c>
      <c r="BG399" s="145">
        <f>IF(N399="zákl. přenesená",J399,0)</f>
        <v>0</v>
      </c>
      <c r="BH399" s="145">
        <f>IF(N399="sníž. přenesená",J399,0)</f>
        <v>0</v>
      </c>
      <c r="BI399" s="145">
        <f>IF(N399="nulová",J399,0)</f>
        <v>0</v>
      </c>
      <c r="BJ399" s="16" t="s">
        <v>84</v>
      </c>
      <c r="BK399" s="145">
        <f>ROUND(I399*H399,2)</f>
        <v>0</v>
      </c>
      <c r="BL399" s="16" t="s">
        <v>242</v>
      </c>
      <c r="BM399" s="144" t="s">
        <v>621</v>
      </c>
    </row>
    <row r="400" spans="2:51" s="12" customFormat="1" ht="12">
      <c r="B400" s="146"/>
      <c r="D400" s="147" t="s">
        <v>154</v>
      </c>
      <c r="E400" s="148" t="s">
        <v>1</v>
      </c>
      <c r="F400" s="149" t="s">
        <v>622</v>
      </c>
      <c r="H400" s="150">
        <v>5.95</v>
      </c>
      <c r="I400" s="151"/>
      <c r="L400" s="146"/>
      <c r="M400" s="152"/>
      <c r="T400" s="153"/>
      <c r="AT400" s="148" t="s">
        <v>154</v>
      </c>
      <c r="AU400" s="148" t="s">
        <v>86</v>
      </c>
      <c r="AV400" s="12" t="s">
        <v>86</v>
      </c>
      <c r="AW400" s="12" t="s">
        <v>32</v>
      </c>
      <c r="AX400" s="12" t="s">
        <v>84</v>
      </c>
      <c r="AY400" s="148" t="s">
        <v>146</v>
      </c>
    </row>
    <row r="401" spans="2:65" s="1" customFormat="1" ht="16.5" customHeight="1">
      <c r="B401" s="31"/>
      <c r="C401" s="167" t="s">
        <v>623</v>
      </c>
      <c r="D401" s="167" t="s">
        <v>237</v>
      </c>
      <c r="E401" s="168" t="s">
        <v>624</v>
      </c>
      <c r="F401" s="169" t="s">
        <v>625</v>
      </c>
      <c r="G401" s="170" t="s">
        <v>192</v>
      </c>
      <c r="H401" s="171">
        <v>0.002</v>
      </c>
      <c r="I401" s="172"/>
      <c r="J401" s="173">
        <f>ROUND(I401*H401,2)</f>
        <v>0</v>
      </c>
      <c r="K401" s="174"/>
      <c r="L401" s="175"/>
      <c r="M401" s="176" t="s">
        <v>1</v>
      </c>
      <c r="N401" s="177" t="s">
        <v>42</v>
      </c>
      <c r="P401" s="142">
        <f>O401*H401</f>
        <v>0</v>
      </c>
      <c r="Q401" s="142">
        <v>1</v>
      </c>
      <c r="R401" s="142">
        <f>Q401*H401</f>
        <v>0.002</v>
      </c>
      <c r="S401" s="142">
        <v>0</v>
      </c>
      <c r="T401" s="143">
        <f>S401*H401</f>
        <v>0</v>
      </c>
      <c r="AR401" s="144" t="s">
        <v>341</v>
      </c>
      <c r="AT401" s="144" t="s">
        <v>237</v>
      </c>
      <c r="AU401" s="144" t="s">
        <v>86</v>
      </c>
      <c r="AY401" s="16" t="s">
        <v>146</v>
      </c>
      <c r="BE401" s="145">
        <f>IF(N401="základní",J401,0)</f>
        <v>0</v>
      </c>
      <c r="BF401" s="145">
        <f>IF(N401="snížená",J401,0)</f>
        <v>0</v>
      </c>
      <c r="BG401" s="145">
        <f>IF(N401="zákl. přenesená",J401,0)</f>
        <v>0</v>
      </c>
      <c r="BH401" s="145">
        <f>IF(N401="sníž. přenesená",J401,0)</f>
        <v>0</v>
      </c>
      <c r="BI401" s="145">
        <f>IF(N401="nulová",J401,0)</f>
        <v>0</v>
      </c>
      <c r="BJ401" s="16" t="s">
        <v>84</v>
      </c>
      <c r="BK401" s="145">
        <f>ROUND(I401*H401,2)</f>
        <v>0</v>
      </c>
      <c r="BL401" s="16" t="s">
        <v>242</v>
      </c>
      <c r="BM401" s="144" t="s">
        <v>626</v>
      </c>
    </row>
    <row r="402" spans="2:51" s="12" customFormat="1" ht="12">
      <c r="B402" s="146"/>
      <c r="D402" s="147" t="s">
        <v>154</v>
      </c>
      <c r="F402" s="149" t="s">
        <v>627</v>
      </c>
      <c r="H402" s="150">
        <v>0.002</v>
      </c>
      <c r="I402" s="151"/>
      <c r="L402" s="146"/>
      <c r="M402" s="152"/>
      <c r="T402" s="153"/>
      <c r="AT402" s="148" t="s">
        <v>154</v>
      </c>
      <c r="AU402" s="148" t="s">
        <v>86</v>
      </c>
      <c r="AV402" s="12" t="s">
        <v>86</v>
      </c>
      <c r="AW402" s="12" t="s">
        <v>4</v>
      </c>
      <c r="AX402" s="12" t="s">
        <v>84</v>
      </c>
      <c r="AY402" s="148" t="s">
        <v>146</v>
      </c>
    </row>
    <row r="403" spans="2:65" s="1" customFormat="1" ht="24.2" customHeight="1">
      <c r="B403" s="31"/>
      <c r="C403" s="132" t="s">
        <v>628</v>
      </c>
      <c r="D403" s="132" t="s">
        <v>148</v>
      </c>
      <c r="E403" s="133" t="s">
        <v>629</v>
      </c>
      <c r="F403" s="134" t="s">
        <v>630</v>
      </c>
      <c r="G403" s="135" t="s">
        <v>151</v>
      </c>
      <c r="H403" s="136">
        <v>9.24</v>
      </c>
      <c r="I403" s="137"/>
      <c r="J403" s="138">
        <f>ROUND(I403*H403,2)</f>
        <v>0</v>
      </c>
      <c r="K403" s="139"/>
      <c r="L403" s="31"/>
      <c r="M403" s="140" t="s">
        <v>1</v>
      </c>
      <c r="N403" s="141" t="s">
        <v>42</v>
      </c>
      <c r="P403" s="142">
        <f>O403*H403</f>
        <v>0</v>
      </c>
      <c r="Q403" s="142">
        <v>0.0004</v>
      </c>
      <c r="R403" s="142">
        <f>Q403*H403</f>
        <v>0.003696</v>
      </c>
      <c r="S403" s="142">
        <v>0</v>
      </c>
      <c r="T403" s="143">
        <f>S403*H403</f>
        <v>0</v>
      </c>
      <c r="AR403" s="144" t="s">
        <v>242</v>
      </c>
      <c r="AT403" s="144" t="s">
        <v>148</v>
      </c>
      <c r="AU403" s="144" t="s">
        <v>86</v>
      </c>
      <c r="AY403" s="16" t="s">
        <v>146</v>
      </c>
      <c r="BE403" s="145">
        <f>IF(N403="základní",J403,0)</f>
        <v>0</v>
      </c>
      <c r="BF403" s="145">
        <f>IF(N403="snížená",J403,0)</f>
        <v>0</v>
      </c>
      <c r="BG403" s="145">
        <f>IF(N403="zákl. přenesená",J403,0)</f>
        <v>0</v>
      </c>
      <c r="BH403" s="145">
        <f>IF(N403="sníž. přenesená",J403,0)</f>
        <v>0</v>
      </c>
      <c r="BI403" s="145">
        <f>IF(N403="nulová",J403,0)</f>
        <v>0</v>
      </c>
      <c r="BJ403" s="16" t="s">
        <v>84</v>
      </c>
      <c r="BK403" s="145">
        <f>ROUND(I403*H403,2)</f>
        <v>0</v>
      </c>
      <c r="BL403" s="16" t="s">
        <v>242</v>
      </c>
      <c r="BM403" s="144" t="s">
        <v>631</v>
      </c>
    </row>
    <row r="404" spans="2:51" s="12" customFormat="1" ht="12">
      <c r="B404" s="146"/>
      <c r="D404" s="147" t="s">
        <v>154</v>
      </c>
      <c r="E404" s="148" t="s">
        <v>1</v>
      </c>
      <c r="F404" s="149" t="s">
        <v>632</v>
      </c>
      <c r="H404" s="150">
        <v>9.24</v>
      </c>
      <c r="I404" s="151"/>
      <c r="L404" s="146"/>
      <c r="M404" s="152"/>
      <c r="T404" s="153"/>
      <c r="AT404" s="148" t="s">
        <v>154</v>
      </c>
      <c r="AU404" s="148" t="s">
        <v>86</v>
      </c>
      <c r="AV404" s="12" t="s">
        <v>86</v>
      </c>
      <c r="AW404" s="12" t="s">
        <v>32</v>
      </c>
      <c r="AX404" s="12" t="s">
        <v>84</v>
      </c>
      <c r="AY404" s="148" t="s">
        <v>146</v>
      </c>
    </row>
    <row r="405" spans="2:65" s="1" customFormat="1" ht="44.25" customHeight="1">
      <c r="B405" s="31"/>
      <c r="C405" s="167" t="s">
        <v>633</v>
      </c>
      <c r="D405" s="167" t="s">
        <v>237</v>
      </c>
      <c r="E405" s="168" t="s">
        <v>634</v>
      </c>
      <c r="F405" s="169" t="s">
        <v>635</v>
      </c>
      <c r="G405" s="170" t="s">
        <v>151</v>
      </c>
      <c r="H405" s="171">
        <v>11.282</v>
      </c>
      <c r="I405" s="172"/>
      <c r="J405" s="173">
        <f>ROUND(I405*H405,2)</f>
        <v>0</v>
      </c>
      <c r="K405" s="174"/>
      <c r="L405" s="175"/>
      <c r="M405" s="176" t="s">
        <v>1</v>
      </c>
      <c r="N405" s="177" t="s">
        <v>42</v>
      </c>
      <c r="P405" s="142">
        <f>O405*H405</f>
        <v>0</v>
      </c>
      <c r="Q405" s="142">
        <v>0.0054</v>
      </c>
      <c r="R405" s="142">
        <f>Q405*H405</f>
        <v>0.060922800000000006</v>
      </c>
      <c r="S405" s="142">
        <v>0</v>
      </c>
      <c r="T405" s="143">
        <f>S405*H405</f>
        <v>0</v>
      </c>
      <c r="AR405" s="144" t="s">
        <v>341</v>
      </c>
      <c r="AT405" s="144" t="s">
        <v>237</v>
      </c>
      <c r="AU405" s="144" t="s">
        <v>86</v>
      </c>
      <c r="AY405" s="16" t="s">
        <v>146</v>
      </c>
      <c r="BE405" s="145">
        <f>IF(N405="základní",J405,0)</f>
        <v>0</v>
      </c>
      <c r="BF405" s="145">
        <f>IF(N405="snížená",J405,0)</f>
        <v>0</v>
      </c>
      <c r="BG405" s="145">
        <f>IF(N405="zákl. přenesená",J405,0)</f>
        <v>0</v>
      </c>
      <c r="BH405" s="145">
        <f>IF(N405="sníž. přenesená",J405,0)</f>
        <v>0</v>
      </c>
      <c r="BI405" s="145">
        <f>IF(N405="nulová",J405,0)</f>
        <v>0</v>
      </c>
      <c r="BJ405" s="16" t="s">
        <v>84</v>
      </c>
      <c r="BK405" s="145">
        <f>ROUND(I405*H405,2)</f>
        <v>0</v>
      </c>
      <c r="BL405" s="16" t="s">
        <v>242</v>
      </c>
      <c r="BM405" s="144" t="s">
        <v>636</v>
      </c>
    </row>
    <row r="406" spans="2:51" s="12" customFormat="1" ht="12">
      <c r="B406" s="146"/>
      <c r="D406" s="147" t="s">
        <v>154</v>
      </c>
      <c r="F406" s="149" t="s">
        <v>637</v>
      </c>
      <c r="H406" s="150">
        <v>11.282</v>
      </c>
      <c r="I406" s="151"/>
      <c r="L406" s="146"/>
      <c r="M406" s="152"/>
      <c r="T406" s="153"/>
      <c r="AT406" s="148" t="s">
        <v>154</v>
      </c>
      <c r="AU406" s="148" t="s">
        <v>86</v>
      </c>
      <c r="AV406" s="12" t="s">
        <v>86</v>
      </c>
      <c r="AW406" s="12" t="s">
        <v>4</v>
      </c>
      <c r="AX406" s="12" t="s">
        <v>84</v>
      </c>
      <c r="AY406" s="148" t="s">
        <v>146</v>
      </c>
    </row>
    <row r="407" spans="2:65" s="1" customFormat="1" ht="24.2" customHeight="1">
      <c r="B407" s="31"/>
      <c r="C407" s="132" t="s">
        <v>638</v>
      </c>
      <c r="D407" s="132" t="s">
        <v>148</v>
      </c>
      <c r="E407" s="133" t="s">
        <v>639</v>
      </c>
      <c r="F407" s="134" t="s">
        <v>640</v>
      </c>
      <c r="G407" s="135" t="s">
        <v>151</v>
      </c>
      <c r="H407" s="136">
        <v>149.6</v>
      </c>
      <c r="I407" s="137"/>
      <c r="J407" s="138">
        <f>ROUND(I407*H407,2)</f>
        <v>0</v>
      </c>
      <c r="K407" s="139"/>
      <c r="L407" s="31"/>
      <c r="M407" s="140" t="s">
        <v>1</v>
      </c>
      <c r="N407" s="141" t="s">
        <v>42</v>
      </c>
      <c r="P407" s="142">
        <f>O407*H407</f>
        <v>0</v>
      </c>
      <c r="Q407" s="142">
        <v>3E-05</v>
      </c>
      <c r="R407" s="142">
        <f>Q407*H407</f>
        <v>0.004488</v>
      </c>
      <c r="S407" s="142">
        <v>0</v>
      </c>
      <c r="T407" s="143">
        <f>S407*H407</f>
        <v>0</v>
      </c>
      <c r="AR407" s="144" t="s">
        <v>242</v>
      </c>
      <c r="AT407" s="144" t="s">
        <v>148</v>
      </c>
      <c r="AU407" s="144" t="s">
        <v>86</v>
      </c>
      <c r="AY407" s="16" t="s">
        <v>146</v>
      </c>
      <c r="BE407" s="145">
        <f>IF(N407="základní",J407,0)</f>
        <v>0</v>
      </c>
      <c r="BF407" s="145">
        <f>IF(N407="snížená",J407,0)</f>
        <v>0</v>
      </c>
      <c r="BG407" s="145">
        <f>IF(N407="zákl. přenesená",J407,0)</f>
        <v>0</v>
      </c>
      <c r="BH407" s="145">
        <f>IF(N407="sníž. přenesená",J407,0)</f>
        <v>0</v>
      </c>
      <c r="BI407" s="145">
        <f>IF(N407="nulová",J407,0)</f>
        <v>0</v>
      </c>
      <c r="BJ407" s="16" t="s">
        <v>84</v>
      </c>
      <c r="BK407" s="145">
        <f>ROUND(I407*H407,2)</f>
        <v>0</v>
      </c>
      <c r="BL407" s="16" t="s">
        <v>242</v>
      </c>
      <c r="BM407" s="144" t="s">
        <v>641</v>
      </c>
    </row>
    <row r="408" spans="2:51" s="12" customFormat="1" ht="12">
      <c r="B408" s="146"/>
      <c r="D408" s="147" t="s">
        <v>154</v>
      </c>
      <c r="E408" s="148" t="s">
        <v>1</v>
      </c>
      <c r="F408" s="149" t="s">
        <v>642</v>
      </c>
      <c r="H408" s="150">
        <v>149.6</v>
      </c>
      <c r="I408" s="151"/>
      <c r="L408" s="146"/>
      <c r="M408" s="152"/>
      <c r="T408" s="153"/>
      <c r="AT408" s="148" t="s">
        <v>154</v>
      </c>
      <c r="AU408" s="148" t="s">
        <v>86</v>
      </c>
      <c r="AV408" s="12" t="s">
        <v>86</v>
      </c>
      <c r="AW408" s="12" t="s">
        <v>32</v>
      </c>
      <c r="AX408" s="12" t="s">
        <v>84</v>
      </c>
      <c r="AY408" s="148" t="s">
        <v>146</v>
      </c>
    </row>
    <row r="409" spans="2:65" s="1" customFormat="1" ht="24.2" customHeight="1">
      <c r="B409" s="31"/>
      <c r="C409" s="167" t="s">
        <v>643</v>
      </c>
      <c r="D409" s="167" t="s">
        <v>237</v>
      </c>
      <c r="E409" s="168" t="s">
        <v>644</v>
      </c>
      <c r="F409" s="169" t="s">
        <v>645</v>
      </c>
      <c r="G409" s="170" t="s">
        <v>151</v>
      </c>
      <c r="H409" s="171">
        <v>152.592</v>
      </c>
      <c r="I409" s="172"/>
      <c r="J409" s="173">
        <f>ROUND(I409*H409,2)</f>
        <v>0</v>
      </c>
      <c r="K409" s="174"/>
      <c r="L409" s="175"/>
      <c r="M409" s="176" t="s">
        <v>1</v>
      </c>
      <c r="N409" s="177" t="s">
        <v>42</v>
      </c>
      <c r="P409" s="142">
        <f>O409*H409</f>
        <v>0</v>
      </c>
      <c r="Q409" s="142">
        <v>0.0027</v>
      </c>
      <c r="R409" s="142">
        <f>Q409*H409</f>
        <v>0.41199840000000004</v>
      </c>
      <c r="S409" s="142">
        <v>0</v>
      </c>
      <c r="T409" s="143">
        <f>S409*H409</f>
        <v>0</v>
      </c>
      <c r="AR409" s="144" t="s">
        <v>341</v>
      </c>
      <c r="AT409" s="144" t="s">
        <v>237</v>
      </c>
      <c r="AU409" s="144" t="s">
        <v>86</v>
      </c>
      <c r="AY409" s="16" t="s">
        <v>146</v>
      </c>
      <c r="BE409" s="145">
        <f>IF(N409="základní",J409,0)</f>
        <v>0</v>
      </c>
      <c r="BF409" s="145">
        <f>IF(N409="snížená",J409,0)</f>
        <v>0</v>
      </c>
      <c r="BG409" s="145">
        <f>IF(N409="zákl. přenesená",J409,0)</f>
        <v>0</v>
      </c>
      <c r="BH409" s="145">
        <f>IF(N409="sníž. přenesená",J409,0)</f>
        <v>0</v>
      </c>
      <c r="BI409" s="145">
        <f>IF(N409="nulová",J409,0)</f>
        <v>0</v>
      </c>
      <c r="BJ409" s="16" t="s">
        <v>84</v>
      </c>
      <c r="BK409" s="145">
        <f>ROUND(I409*H409,2)</f>
        <v>0</v>
      </c>
      <c r="BL409" s="16" t="s">
        <v>242</v>
      </c>
      <c r="BM409" s="144" t="s">
        <v>646</v>
      </c>
    </row>
    <row r="410" spans="2:51" s="12" customFormat="1" ht="12">
      <c r="B410" s="146"/>
      <c r="D410" s="147" t="s">
        <v>154</v>
      </c>
      <c r="F410" s="149" t="s">
        <v>647</v>
      </c>
      <c r="H410" s="150">
        <v>152.592</v>
      </c>
      <c r="I410" s="151"/>
      <c r="L410" s="146"/>
      <c r="M410" s="152"/>
      <c r="T410" s="153"/>
      <c r="AT410" s="148" t="s">
        <v>154</v>
      </c>
      <c r="AU410" s="148" t="s">
        <v>86</v>
      </c>
      <c r="AV410" s="12" t="s">
        <v>86</v>
      </c>
      <c r="AW410" s="12" t="s">
        <v>4</v>
      </c>
      <c r="AX410" s="12" t="s">
        <v>84</v>
      </c>
      <c r="AY410" s="148" t="s">
        <v>146</v>
      </c>
    </row>
    <row r="411" spans="2:65" s="1" customFormat="1" ht="24.2" customHeight="1">
      <c r="B411" s="31"/>
      <c r="C411" s="132" t="s">
        <v>648</v>
      </c>
      <c r="D411" s="132" t="s">
        <v>148</v>
      </c>
      <c r="E411" s="133" t="s">
        <v>649</v>
      </c>
      <c r="F411" s="134" t="s">
        <v>650</v>
      </c>
      <c r="G411" s="135" t="s">
        <v>151</v>
      </c>
      <c r="H411" s="136">
        <v>129.595</v>
      </c>
      <c r="I411" s="137"/>
      <c r="J411" s="138">
        <f>ROUND(I411*H411,2)</f>
        <v>0</v>
      </c>
      <c r="K411" s="139"/>
      <c r="L411" s="31"/>
      <c r="M411" s="140" t="s">
        <v>1</v>
      </c>
      <c r="N411" s="141" t="s">
        <v>42</v>
      </c>
      <c r="P411" s="142">
        <f>O411*H411</f>
        <v>0</v>
      </c>
      <c r="Q411" s="142">
        <v>5E-05</v>
      </c>
      <c r="R411" s="142">
        <f>Q411*H411</f>
        <v>0.00647975</v>
      </c>
      <c r="S411" s="142">
        <v>0</v>
      </c>
      <c r="T411" s="143">
        <f>S411*H411</f>
        <v>0</v>
      </c>
      <c r="AR411" s="144" t="s">
        <v>242</v>
      </c>
      <c r="AT411" s="144" t="s">
        <v>148</v>
      </c>
      <c r="AU411" s="144" t="s">
        <v>86</v>
      </c>
      <c r="AY411" s="16" t="s">
        <v>146</v>
      </c>
      <c r="BE411" s="145">
        <f>IF(N411="základní",J411,0)</f>
        <v>0</v>
      </c>
      <c r="BF411" s="145">
        <f>IF(N411="snížená",J411,0)</f>
        <v>0</v>
      </c>
      <c r="BG411" s="145">
        <f>IF(N411="zákl. přenesená",J411,0)</f>
        <v>0</v>
      </c>
      <c r="BH411" s="145">
        <f>IF(N411="sníž. přenesená",J411,0)</f>
        <v>0</v>
      </c>
      <c r="BI411" s="145">
        <f>IF(N411="nulová",J411,0)</f>
        <v>0</v>
      </c>
      <c r="BJ411" s="16" t="s">
        <v>84</v>
      </c>
      <c r="BK411" s="145">
        <f>ROUND(I411*H411,2)</f>
        <v>0</v>
      </c>
      <c r="BL411" s="16" t="s">
        <v>242</v>
      </c>
      <c r="BM411" s="144" t="s">
        <v>651</v>
      </c>
    </row>
    <row r="412" spans="2:51" s="12" customFormat="1" ht="12">
      <c r="B412" s="146"/>
      <c r="D412" s="147" t="s">
        <v>154</v>
      </c>
      <c r="E412" s="148" t="s">
        <v>1</v>
      </c>
      <c r="F412" s="149" t="s">
        <v>652</v>
      </c>
      <c r="H412" s="150">
        <v>37.74</v>
      </c>
      <c r="I412" s="151"/>
      <c r="L412" s="146"/>
      <c r="M412" s="152"/>
      <c r="T412" s="153"/>
      <c r="AT412" s="148" t="s">
        <v>154</v>
      </c>
      <c r="AU412" s="148" t="s">
        <v>86</v>
      </c>
      <c r="AV412" s="12" t="s">
        <v>86</v>
      </c>
      <c r="AW412" s="12" t="s">
        <v>32</v>
      </c>
      <c r="AX412" s="12" t="s">
        <v>77</v>
      </c>
      <c r="AY412" s="148" t="s">
        <v>146</v>
      </c>
    </row>
    <row r="413" spans="2:51" s="12" customFormat="1" ht="12">
      <c r="B413" s="146"/>
      <c r="D413" s="147" t="s">
        <v>154</v>
      </c>
      <c r="E413" s="148" t="s">
        <v>1</v>
      </c>
      <c r="F413" s="149" t="s">
        <v>653</v>
      </c>
      <c r="H413" s="150">
        <v>20.74</v>
      </c>
      <c r="I413" s="151"/>
      <c r="L413" s="146"/>
      <c r="M413" s="152"/>
      <c r="T413" s="153"/>
      <c r="AT413" s="148" t="s">
        <v>154</v>
      </c>
      <c r="AU413" s="148" t="s">
        <v>86</v>
      </c>
      <c r="AV413" s="12" t="s">
        <v>86</v>
      </c>
      <c r="AW413" s="12" t="s">
        <v>32</v>
      </c>
      <c r="AX413" s="12" t="s">
        <v>77</v>
      </c>
      <c r="AY413" s="148" t="s">
        <v>146</v>
      </c>
    </row>
    <row r="414" spans="2:51" s="12" customFormat="1" ht="12">
      <c r="B414" s="146"/>
      <c r="D414" s="147" t="s">
        <v>154</v>
      </c>
      <c r="E414" s="148" t="s">
        <v>1</v>
      </c>
      <c r="F414" s="149" t="s">
        <v>654</v>
      </c>
      <c r="H414" s="150">
        <v>6</v>
      </c>
      <c r="I414" s="151"/>
      <c r="L414" s="146"/>
      <c r="M414" s="152"/>
      <c r="T414" s="153"/>
      <c r="AT414" s="148" t="s">
        <v>154</v>
      </c>
      <c r="AU414" s="148" t="s">
        <v>86</v>
      </c>
      <c r="AV414" s="12" t="s">
        <v>86</v>
      </c>
      <c r="AW414" s="12" t="s">
        <v>32</v>
      </c>
      <c r="AX414" s="12" t="s">
        <v>77</v>
      </c>
      <c r="AY414" s="148" t="s">
        <v>146</v>
      </c>
    </row>
    <row r="415" spans="2:51" s="12" customFormat="1" ht="12">
      <c r="B415" s="146"/>
      <c r="D415" s="147" t="s">
        <v>154</v>
      </c>
      <c r="E415" s="148" t="s">
        <v>1</v>
      </c>
      <c r="F415" s="149" t="s">
        <v>655</v>
      </c>
      <c r="H415" s="150">
        <v>32.025</v>
      </c>
      <c r="I415" s="151"/>
      <c r="L415" s="146"/>
      <c r="M415" s="152"/>
      <c r="T415" s="153"/>
      <c r="AT415" s="148" t="s">
        <v>154</v>
      </c>
      <c r="AU415" s="148" t="s">
        <v>86</v>
      </c>
      <c r="AV415" s="12" t="s">
        <v>86</v>
      </c>
      <c r="AW415" s="12" t="s">
        <v>32</v>
      </c>
      <c r="AX415" s="12" t="s">
        <v>77</v>
      </c>
      <c r="AY415" s="148" t="s">
        <v>146</v>
      </c>
    </row>
    <row r="416" spans="2:51" s="12" customFormat="1" ht="12">
      <c r="B416" s="146"/>
      <c r="D416" s="147" t="s">
        <v>154</v>
      </c>
      <c r="E416" s="148" t="s">
        <v>1</v>
      </c>
      <c r="F416" s="149" t="s">
        <v>656</v>
      </c>
      <c r="H416" s="150">
        <v>33.09</v>
      </c>
      <c r="I416" s="151"/>
      <c r="L416" s="146"/>
      <c r="M416" s="152"/>
      <c r="T416" s="153"/>
      <c r="AT416" s="148" t="s">
        <v>154</v>
      </c>
      <c r="AU416" s="148" t="s">
        <v>86</v>
      </c>
      <c r="AV416" s="12" t="s">
        <v>86</v>
      </c>
      <c r="AW416" s="12" t="s">
        <v>32</v>
      </c>
      <c r="AX416" s="12" t="s">
        <v>77</v>
      </c>
      <c r="AY416" s="148" t="s">
        <v>146</v>
      </c>
    </row>
    <row r="417" spans="2:51" s="13" customFormat="1" ht="12">
      <c r="B417" s="154"/>
      <c r="D417" s="147" t="s">
        <v>154</v>
      </c>
      <c r="E417" s="155" t="s">
        <v>1</v>
      </c>
      <c r="F417" s="156" t="s">
        <v>158</v>
      </c>
      <c r="H417" s="157">
        <v>129.595</v>
      </c>
      <c r="I417" s="158"/>
      <c r="L417" s="154"/>
      <c r="M417" s="159"/>
      <c r="T417" s="160"/>
      <c r="AT417" s="155" t="s">
        <v>154</v>
      </c>
      <c r="AU417" s="155" t="s">
        <v>86</v>
      </c>
      <c r="AV417" s="13" t="s">
        <v>152</v>
      </c>
      <c r="AW417" s="13" t="s">
        <v>32</v>
      </c>
      <c r="AX417" s="13" t="s">
        <v>84</v>
      </c>
      <c r="AY417" s="155" t="s">
        <v>146</v>
      </c>
    </row>
    <row r="418" spans="2:65" s="1" customFormat="1" ht="24.2" customHeight="1">
      <c r="B418" s="31"/>
      <c r="C418" s="167" t="s">
        <v>657</v>
      </c>
      <c r="D418" s="167" t="s">
        <v>237</v>
      </c>
      <c r="E418" s="168" t="s">
        <v>644</v>
      </c>
      <c r="F418" s="169" t="s">
        <v>645</v>
      </c>
      <c r="G418" s="170" t="s">
        <v>151</v>
      </c>
      <c r="H418" s="171">
        <v>132.187</v>
      </c>
      <c r="I418" s="172"/>
      <c r="J418" s="173">
        <f>ROUND(I418*H418,2)</f>
        <v>0</v>
      </c>
      <c r="K418" s="174"/>
      <c r="L418" s="175"/>
      <c r="M418" s="176" t="s">
        <v>1</v>
      </c>
      <c r="N418" s="177" t="s">
        <v>42</v>
      </c>
      <c r="P418" s="142">
        <f>O418*H418</f>
        <v>0</v>
      </c>
      <c r="Q418" s="142">
        <v>0.0027</v>
      </c>
      <c r="R418" s="142">
        <f>Q418*H418</f>
        <v>0.3569049</v>
      </c>
      <c r="S418" s="142">
        <v>0</v>
      </c>
      <c r="T418" s="143">
        <f>S418*H418</f>
        <v>0</v>
      </c>
      <c r="AR418" s="144" t="s">
        <v>341</v>
      </c>
      <c r="AT418" s="144" t="s">
        <v>237</v>
      </c>
      <c r="AU418" s="144" t="s">
        <v>86</v>
      </c>
      <c r="AY418" s="16" t="s">
        <v>146</v>
      </c>
      <c r="BE418" s="145">
        <f>IF(N418="základní",J418,0)</f>
        <v>0</v>
      </c>
      <c r="BF418" s="145">
        <f>IF(N418="snížená",J418,0)</f>
        <v>0</v>
      </c>
      <c r="BG418" s="145">
        <f>IF(N418="zákl. přenesená",J418,0)</f>
        <v>0</v>
      </c>
      <c r="BH418" s="145">
        <f>IF(N418="sníž. přenesená",J418,0)</f>
        <v>0</v>
      </c>
      <c r="BI418" s="145">
        <f>IF(N418="nulová",J418,0)</f>
        <v>0</v>
      </c>
      <c r="BJ418" s="16" t="s">
        <v>84</v>
      </c>
      <c r="BK418" s="145">
        <f>ROUND(I418*H418,2)</f>
        <v>0</v>
      </c>
      <c r="BL418" s="16" t="s">
        <v>242</v>
      </c>
      <c r="BM418" s="144" t="s">
        <v>658</v>
      </c>
    </row>
    <row r="419" spans="2:51" s="12" customFormat="1" ht="12">
      <c r="B419" s="146"/>
      <c r="D419" s="147" t="s">
        <v>154</v>
      </c>
      <c r="F419" s="149" t="s">
        <v>659</v>
      </c>
      <c r="H419" s="150">
        <v>132.187</v>
      </c>
      <c r="I419" s="151"/>
      <c r="L419" s="146"/>
      <c r="M419" s="152"/>
      <c r="T419" s="153"/>
      <c r="AT419" s="148" t="s">
        <v>154</v>
      </c>
      <c r="AU419" s="148" t="s">
        <v>86</v>
      </c>
      <c r="AV419" s="12" t="s">
        <v>86</v>
      </c>
      <c r="AW419" s="12" t="s">
        <v>4</v>
      </c>
      <c r="AX419" s="12" t="s">
        <v>84</v>
      </c>
      <c r="AY419" s="148" t="s">
        <v>146</v>
      </c>
    </row>
    <row r="420" spans="2:65" s="1" customFormat="1" ht="24.2" customHeight="1">
      <c r="B420" s="31"/>
      <c r="C420" s="132" t="s">
        <v>660</v>
      </c>
      <c r="D420" s="132" t="s">
        <v>148</v>
      </c>
      <c r="E420" s="133" t="s">
        <v>649</v>
      </c>
      <c r="F420" s="134" t="s">
        <v>650</v>
      </c>
      <c r="G420" s="135" t="s">
        <v>151</v>
      </c>
      <c r="H420" s="136">
        <v>78.02</v>
      </c>
      <c r="I420" s="137"/>
      <c r="J420" s="138">
        <f>ROUND(I420*H420,2)</f>
        <v>0</v>
      </c>
      <c r="K420" s="139"/>
      <c r="L420" s="31"/>
      <c r="M420" s="140" t="s">
        <v>1</v>
      </c>
      <c r="N420" s="141" t="s">
        <v>42</v>
      </c>
      <c r="P420" s="142">
        <f>O420*H420</f>
        <v>0</v>
      </c>
      <c r="Q420" s="142">
        <v>5E-05</v>
      </c>
      <c r="R420" s="142">
        <f>Q420*H420</f>
        <v>0.003901</v>
      </c>
      <c r="S420" s="142">
        <v>0</v>
      </c>
      <c r="T420" s="143">
        <f>S420*H420</f>
        <v>0</v>
      </c>
      <c r="AR420" s="144" t="s">
        <v>242</v>
      </c>
      <c r="AT420" s="144" t="s">
        <v>148</v>
      </c>
      <c r="AU420" s="144" t="s">
        <v>86</v>
      </c>
      <c r="AY420" s="16" t="s">
        <v>146</v>
      </c>
      <c r="BE420" s="145">
        <f>IF(N420="základní",J420,0)</f>
        <v>0</v>
      </c>
      <c r="BF420" s="145">
        <f>IF(N420="snížená",J420,0)</f>
        <v>0</v>
      </c>
      <c r="BG420" s="145">
        <f>IF(N420="zákl. přenesená",J420,0)</f>
        <v>0</v>
      </c>
      <c r="BH420" s="145">
        <f>IF(N420="sníž. přenesená",J420,0)</f>
        <v>0</v>
      </c>
      <c r="BI420" s="145">
        <f>IF(N420="nulová",J420,0)</f>
        <v>0</v>
      </c>
      <c r="BJ420" s="16" t="s">
        <v>84</v>
      </c>
      <c r="BK420" s="145">
        <f>ROUND(I420*H420,2)</f>
        <v>0</v>
      </c>
      <c r="BL420" s="16" t="s">
        <v>242</v>
      </c>
      <c r="BM420" s="144" t="s">
        <v>661</v>
      </c>
    </row>
    <row r="421" spans="2:51" s="12" customFormat="1" ht="12">
      <c r="B421" s="146"/>
      <c r="D421" s="147" t="s">
        <v>154</v>
      </c>
      <c r="E421" s="148" t="s">
        <v>1</v>
      </c>
      <c r="F421" s="149" t="s">
        <v>662</v>
      </c>
      <c r="H421" s="150">
        <v>78.02</v>
      </c>
      <c r="I421" s="151"/>
      <c r="L421" s="146"/>
      <c r="M421" s="152"/>
      <c r="T421" s="153"/>
      <c r="AT421" s="148" t="s">
        <v>154</v>
      </c>
      <c r="AU421" s="148" t="s">
        <v>86</v>
      </c>
      <c r="AV421" s="12" t="s">
        <v>86</v>
      </c>
      <c r="AW421" s="12" t="s">
        <v>32</v>
      </c>
      <c r="AX421" s="12" t="s">
        <v>84</v>
      </c>
      <c r="AY421" s="148" t="s">
        <v>146</v>
      </c>
    </row>
    <row r="422" spans="2:65" s="1" customFormat="1" ht="21.75" customHeight="1">
      <c r="B422" s="31"/>
      <c r="C422" s="167" t="s">
        <v>663</v>
      </c>
      <c r="D422" s="167" t="s">
        <v>237</v>
      </c>
      <c r="E422" s="168" t="s">
        <v>664</v>
      </c>
      <c r="F422" s="169" t="s">
        <v>665</v>
      </c>
      <c r="G422" s="170" t="s">
        <v>151</v>
      </c>
      <c r="H422" s="171">
        <v>81.921</v>
      </c>
      <c r="I422" s="172"/>
      <c r="J422" s="173">
        <f>ROUND(I422*H422,2)</f>
        <v>0</v>
      </c>
      <c r="K422" s="174"/>
      <c r="L422" s="175"/>
      <c r="M422" s="176" t="s">
        <v>1</v>
      </c>
      <c r="N422" s="177" t="s">
        <v>42</v>
      </c>
      <c r="P422" s="142">
        <f>O422*H422</f>
        <v>0</v>
      </c>
      <c r="Q422" s="142">
        <v>0.00127</v>
      </c>
      <c r="R422" s="142">
        <f>Q422*H422</f>
        <v>0.10403967000000001</v>
      </c>
      <c r="S422" s="142">
        <v>0</v>
      </c>
      <c r="T422" s="143">
        <f>S422*H422</f>
        <v>0</v>
      </c>
      <c r="AR422" s="144" t="s">
        <v>341</v>
      </c>
      <c r="AT422" s="144" t="s">
        <v>237</v>
      </c>
      <c r="AU422" s="144" t="s">
        <v>86</v>
      </c>
      <c r="AY422" s="16" t="s">
        <v>146</v>
      </c>
      <c r="BE422" s="145">
        <f>IF(N422="základní",J422,0)</f>
        <v>0</v>
      </c>
      <c r="BF422" s="145">
        <f>IF(N422="snížená",J422,0)</f>
        <v>0</v>
      </c>
      <c r="BG422" s="145">
        <f>IF(N422="zákl. přenesená",J422,0)</f>
        <v>0</v>
      </c>
      <c r="BH422" s="145">
        <f>IF(N422="sníž. přenesená",J422,0)</f>
        <v>0</v>
      </c>
      <c r="BI422" s="145">
        <f>IF(N422="nulová",J422,0)</f>
        <v>0</v>
      </c>
      <c r="BJ422" s="16" t="s">
        <v>84</v>
      </c>
      <c r="BK422" s="145">
        <f>ROUND(I422*H422,2)</f>
        <v>0</v>
      </c>
      <c r="BL422" s="16" t="s">
        <v>242</v>
      </c>
      <c r="BM422" s="144" t="s">
        <v>666</v>
      </c>
    </row>
    <row r="423" spans="2:51" s="12" customFormat="1" ht="12">
      <c r="B423" s="146"/>
      <c r="D423" s="147" t="s">
        <v>154</v>
      </c>
      <c r="F423" s="149" t="s">
        <v>667</v>
      </c>
      <c r="H423" s="150">
        <v>81.921</v>
      </c>
      <c r="I423" s="151"/>
      <c r="L423" s="146"/>
      <c r="M423" s="152"/>
      <c r="T423" s="153"/>
      <c r="AT423" s="148" t="s">
        <v>154</v>
      </c>
      <c r="AU423" s="148" t="s">
        <v>86</v>
      </c>
      <c r="AV423" s="12" t="s">
        <v>86</v>
      </c>
      <c r="AW423" s="12" t="s">
        <v>4</v>
      </c>
      <c r="AX423" s="12" t="s">
        <v>84</v>
      </c>
      <c r="AY423" s="148" t="s">
        <v>146</v>
      </c>
    </row>
    <row r="424" spans="2:65" s="1" customFormat="1" ht="24.2" customHeight="1">
      <c r="B424" s="31"/>
      <c r="C424" s="132" t="s">
        <v>668</v>
      </c>
      <c r="D424" s="132" t="s">
        <v>148</v>
      </c>
      <c r="E424" s="133" t="s">
        <v>669</v>
      </c>
      <c r="F424" s="134" t="s">
        <v>670</v>
      </c>
      <c r="G424" s="135" t="s">
        <v>151</v>
      </c>
      <c r="H424" s="136">
        <v>149.6</v>
      </c>
      <c r="I424" s="137"/>
      <c r="J424" s="138">
        <f>ROUND(I424*H424,2)</f>
        <v>0</v>
      </c>
      <c r="K424" s="139"/>
      <c r="L424" s="31"/>
      <c r="M424" s="140" t="s">
        <v>1</v>
      </c>
      <c r="N424" s="141" t="s">
        <v>42</v>
      </c>
      <c r="P424" s="142">
        <f>O424*H424</f>
        <v>0</v>
      </c>
      <c r="Q424" s="142">
        <v>0</v>
      </c>
      <c r="R424" s="142">
        <f>Q424*H424</f>
        <v>0</v>
      </c>
      <c r="S424" s="142">
        <v>0</v>
      </c>
      <c r="T424" s="143">
        <f>S424*H424</f>
        <v>0</v>
      </c>
      <c r="AR424" s="144" t="s">
        <v>242</v>
      </c>
      <c r="AT424" s="144" t="s">
        <v>148</v>
      </c>
      <c r="AU424" s="144" t="s">
        <v>86</v>
      </c>
      <c r="AY424" s="16" t="s">
        <v>146</v>
      </c>
      <c r="BE424" s="145">
        <f>IF(N424="základní",J424,0)</f>
        <v>0</v>
      </c>
      <c r="BF424" s="145">
        <f>IF(N424="snížená",J424,0)</f>
        <v>0</v>
      </c>
      <c r="BG424" s="145">
        <f>IF(N424="zákl. přenesená",J424,0)</f>
        <v>0</v>
      </c>
      <c r="BH424" s="145">
        <f>IF(N424="sníž. přenesená",J424,0)</f>
        <v>0</v>
      </c>
      <c r="BI424" s="145">
        <f>IF(N424="nulová",J424,0)</f>
        <v>0</v>
      </c>
      <c r="BJ424" s="16" t="s">
        <v>84</v>
      </c>
      <c r="BK424" s="145">
        <f>ROUND(I424*H424,2)</f>
        <v>0</v>
      </c>
      <c r="BL424" s="16" t="s">
        <v>242</v>
      </c>
      <c r="BM424" s="144" t="s">
        <v>671</v>
      </c>
    </row>
    <row r="425" spans="2:51" s="12" customFormat="1" ht="12">
      <c r="B425" s="146"/>
      <c r="D425" s="147" t="s">
        <v>154</v>
      </c>
      <c r="E425" s="148" t="s">
        <v>1</v>
      </c>
      <c r="F425" s="149" t="s">
        <v>642</v>
      </c>
      <c r="H425" s="150">
        <v>149.6</v>
      </c>
      <c r="I425" s="151"/>
      <c r="L425" s="146"/>
      <c r="M425" s="152"/>
      <c r="T425" s="153"/>
      <c r="AT425" s="148" t="s">
        <v>154</v>
      </c>
      <c r="AU425" s="148" t="s">
        <v>86</v>
      </c>
      <c r="AV425" s="12" t="s">
        <v>86</v>
      </c>
      <c r="AW425" s="12" t="s">
        <v>32</v>
      </c>
      <c r="AX425" s="12" t="s">
        <v>84</v>
      </c>
      <c r="AY425" s="148" t="s">
        <v>146</v>
      </c>
    </row>
    <row r="426" spans="2:65" s="1" customFormat="1" ht="24.2" customHeight="1">
      <c r="B426" s="31"/>
      <c r="C426" s="167" t="s">
        <v>672</v>
      </c>
      <c r="D426" s="167" t="s">
        <v>237</v>
      </c>
      <c r="E426" s="168" t="s">
        <v>673</v>
      </c>
      <c r="F426" s="169" t="s">
        <v>674</v>
      </c>
      <c r="G426" s="170" t="s">
        <v>151</v>
      </c>
      <c r="H426" s="171">
        <v>157.08</v>
      </c>
      <c r="I426" s="172"/>
      <c r="J426" s="173">
        <f>ROUND(I426*H426,2)</f>
        <v>0</v>
      </c>
      <c r="K426" s="174"/>
      <c r="L426" s="175"/>
      <c r="M426" s="176" t="s">
        <v>1</v>
      </c>
      <c r="N426" s="177" t="s">
        <v>42</v>
      </c>
      <c r="P426" s="142">
        <f>O426*H426</f>
        <v>0</v>
      </c>
      <c r="Q426" s="142">
        <v>0.0005</v>
      </c>
      <c r="R426" s="142">
        <f>Q426*H426</f>
        <v>0.07854000000000001</v>
      </c>
      <c r="S426" s="142">
        <v>0</v>
      </c>
      <c r="T426" s="143">
        <f>S426*H426</f>
        <v>0</v>
      </c>
      <c r="AR426" s="144" t="s">
        <v>341</v>
      </c>
      <c r="AT426" s="144" t="s">
        <v>237</v>
      </c>
      <c r="AU426" s="144" t="s">
        <v>86</v>
      </c>
      <c r="AY426" s="16" t="s">
        <v>146</v>
      </c>
      <c r="BE426" s="145">
        <f>IF(N426="základní",J426,0)</f>
        <v>0</v>
      </c>
      <c r="BF426" s="145">
        <f>IF(N426="snížená",J426,0)</f>
        <v>0</v>
      </c>
      <c r="BG426" s="145">
        <f>IF(N426="zákl. přenesená",J426,0)</f>
        <v>0</v>
      </c>
      <c r="BH426" s="145">
        <f>IF(N426="sníž. přenesená",J426,0)</f>
        <v>0</v>
      </c>
      <c r="BI426" s="145">
        <f>IF(N426="nulová",J426,0)</f>
        <v>0</v>
      </c>
      <c r="BJ426" s="16" t="s">
        <v>84</v>
      </c>
      <c r="BK426" s="145">
        <f>ROUND(I426*H426,2)</f>
        <v>0</v>
      </c>
      <c r="BL426" s="16" t="s">
        <v>242</v>
      </c>
      <c r="BM426" s="144" t="s">
        <v>675</v>
      </c>
    </row>
    <row r="427" spans="2:51" s="12" customFormat="1" ht="12">
      <c r="B427" s="146"/>
      <c r="D427" s="147" t="s">
        <v>154</v>
      </c>
      <c r="F427" s="149" t="s">
        <v>676</v>
      </c>
      <c r="H427" s="150">
        <v>157.08</v>
      </c>
      <c r="I427" s="151"/>
      <c r="L427" s="146"/>
      <c r="M427" s="152"/>
      <c r="T427" s="153"/>
      <c r="AT427" s="148" t="s">
        <v>154</v>
      </c>
      <c r="AU427" s="148" t="s">
        <v>86</v>
      </c>
      <c r="AV427" s="12" t="s">
        <v>86</v>
      </c>
      <c r="AW427" s="12" t="s">
        <v>4</v>
      </c>
      <c r="AX427" s="12" t="s">
        <v>84</v>
      </c>
      <c r="AY427" s="148" t="s">
        <v>146</v>
      </c>
    </row>
    <row r="428" spans="2:65" s="1" customFormat="1" ht="24.2" customHeight="1">
      <c r="B428" s="31"/>
      <c r="C428" s="132" t="s">
        <v>677</v>
      </c>
      <c r="D428" s="132" t="s">
        <v>148</v>
      </c>
      <c r="E428" s="133" t="s">
        <v>678</v>
      </c>
      <c r="F428" s="134" t="s">
        <v>679</v>
      </c>
      <c r="G428" s="135" t="s">
        <v>151</v>
      </c>
      <c r="H428" s="136">
        <v>149.6</v>
      </c>
      <c r="I428" s="137"/>
      <c r="J428" s="138">
        <f>ROUND(I428*H428,2)</f>
        <v>0</v>
      </c>
      <c r="K428" s="139"/>
      <c r="L428" s="31"/>
      <c r="M428" s="140" t="s">
        <v>1</v>
      </c>
      <c r="N428" s="141" t="s">
        <v>42</v>
      </c>
      <c r="P428" s="142">
        <f>O428*H428</f>
        <v>0</v>
      </c>
      <c r="Q428" s="142">
        <v>0</v>
      </c>
      <c r="R428" s="142">
        <f>Q428*H428</f>
        <v>0</v>
      </c>
      <c r="S428" s="142">
        <v>0</v>
      </c>
      <c r="T428" s="143">
        <f>S428*H428</f>
        <v>0</v>
      </c>
      <c r="AR428" s="144" t="s">
        <v>242</v>
      </c>
      <c r="AT428" s="144" t="s">
        <v>148</v>
      </c>
      <c r="AU428" s="144" t="s">
        <v>86</v>
      </c>
      <c r="AY428" s="16" t="s">
        <v>146</v>
      </c>
      <c r="BE428" s="145">
        <f>IF(N428="základní",J428,0)</f>
        <v>0</v>
      </c>
      <c r="BF428" s="145">
        <f>IF(N428="snížená",J428,0)</f>
        <v>0</v>
      </c>
      <c r="BG428" s="145">
        <f>IF(N428="zákl. přenesená",J428,0)</f>
        <v>0</v>
      </c>
      <c r="BH428" s="145">
        <f>IF(N428="sníž. přenesená",J428,0)</f>
        <v>0</v>
      </c>
      <c r="BI428" s="145">
        <f>IF(N428="nulová",J428,0)</f>
        <v>0</v>
      </c>
      <c r="BJ428" s="16" t="s">
        <v>84</v>
      </c>
      <c r="BK428" s="145">
        <f>ROUND(I428*H428,2)</f>
        <v>0</v>
      </c>
      <c r="BL428" s="16" t="s">
        <v>242</v>
      </c>
      <c r="BM428" s="144" t="s">
        <v>680</v>
      </c>
    </row>
    <row r="429" spans="2:65" s="1" customFormat="1" ht="24.2" customHeight="1">
      <c r="B429" s="31"/>
      <c r="C429" s="167" t="s">
        <v>681</v>
      </c>
      <c r="D429" s="167" t="s">
        <v>237</v>
      </c>
      <c r="E429" s="168" t="s">
        <v>673</v>
      </c>
      <c r="F429" s="169" t="s">
        <v>674</v>
      </c>
      <c r="G429" s="170" t="s">
        <v>151</v>
      </c>
      <c r="H429" s="171">
        <v>155.369</v>
      </c>
      <c r="I429" s="172"/>
      <c r="J429" s="173">
        <f>ROUND(I429*H429,2)</f>
        <v>0</v>
      </c>
      <c r="K429" s="174"/>
      <c r="L429" s="175"/>
      <c r="M429" s="176" t="s">
        <v>1</v>
      </c>
      <c r="N429" s="177" t="s">
        <v>42</v>
      </c>
      <c r="P429" s="142">
        <f>O429*H429</f>
        <v>0</v>
      </c>
      <c r="Q429" s="142">
        <v>0.0005</v>
      </c>
      <c r="R429" s="142">
        <f>Q429*H429</f>
        <v>0.0776845</v>
      </c>
      <c r="S429" s="142">
        <v>0</v>
      </c>
      <c r="T429" s="143">
        <f>S429*H429</f>
        <v>0</v>
      </c>
      <c r="AR429" s="144" t="s">
        <v>341</v>
      </c>
      <c r="AT429" s="144" t="s">
        <v>237</v>
      </c>
      <c r="AU429" s="144" t="s">
        <v>86</v>
      </c>
      <c r="AY429" s="16" t="s">
        <v>146</v>
      </c>
      <c r="BE429" s="145">
        <f>IF(N429="základní",J429,0)</f>
        <v>0</v>
      </c>
      <c r="BF429" s="145">
        <f>IF(N429="snížená",J429,0)</f>
        <v>0</v>
      </c>
      <c r="BG429" s="145">
        <f>IF(N429="zákl. přenesená",J429,0)</f>
        <v>0</v>
      </c>
      <c r="BH429" s="145">
        <f>IF(N429="sníž. přenesená",J429,0)</f>
        <v>0</v>
      </c>
      <c r="BI429" s="145">
        <f>IF(N429="nulová",J429,0)</f>
        <v>0</v>
      </c>
      <c r="BJ429" s="16" t="s">
        <v>84</v>
      </c>
      <c r="BK429" s="145">
        <f>ROUND(I429*H429,2)</f>
        <v>0</v>
      </c>
      <c r="BL429" s="16" t="s">
        <v>242</v>
      </c>
      <c r="BM429" s="144" t="s">
        <v>682</v>
      </c>
    </row>
    <row r="430" spans="2:51" s="12" customFormat="1" ht="12">
      <c r="B430" s="146"/>
      <c r="D430" s="147" t="s">
        <v>154</v>
      </c>
      <c r="F430" s="149" t="s">
        <v>683</v>
      </c>
      <c r="H430" s="150">
        <v>155.369</v>
      </c>
      <c r="I430" s="151"/>
      <c r="L430" s="146"/>
      <c r="M430" s="152"/>
      <c r="T430" s="153"/>
      <c r="AT430" s="148" t="s">
        <v>154</v>
      </c>
      <c r="AU430" s="148" t="s">
        <v>86</v>
      </c>
      <c r="AV430" s="12" t="s">
        <v>86</v>
      </c>
      <c r="AW430" s="12" t="s">
        <v>4</v>
      </c>
      <c r="AX430" s="12" t="s">
        <v>84</v>
      </c>
      <c r="AY430" s="148" t="s">
        <v>146</v>
      </c>
    </row>
    <row r="431" spans="2:65" s="1" customFormat="1" ht="21.75" customHeight="1">
      <c r="B431" s="31"/>
      <c r="C431" s="132" t="s">
        <v>608</v>
      </c>
      <c r="D431" s="132" t="s">
        <v>148</v>
      </c>
      <c r="E431" s="133" t="s">
        <v>684</v>
      </c>
      <c r="F431" s="134" t="s">
        <v>685</v>
      </c>
      <c r="G431" s="135" t="s">
        <v>227</v>
      </c>
      <c r="H431" s="136">
        <v>6.3</v>
      </c>
      <c r="I431" s="137"/>
      <c r="J431" s="138">
        <f>ROUND(I431*H431,2)</f>
        <v>0</v>
      </c>
      <c r="K431" s="139"/>
      <c r="L431" s="31"/>
      <c r="M431" s="140" t="s">
        <v>1</v>
      </c>
      <c r="N431" s="141" t="s">
        <v>42</v>
      </c>
      <c r="P431" s="142">
        <f>O431*H431</f>
        <v>0</v>
      </c>
      <c r="Q431" s="142">
        <v>4E-05</v>
      </c>
      <c r="R431" s="142">
        <f>Q431*H431</f>
        <v>0.000252</v>
      </c>
      <c r="S431" s="142">
        <v>0</v>
      </c>
      <c r="T431" s="143">
        <f>S431*H431</f>
        <v>0</v>
      </c>
      <c r="AR431" s="144" t="s">
        <v>242</v>
      </c>
      <c r="AT431" s="144" t="s">
        <v>148</v>
      </c>
      <c r="AU431" s="144" t="s">
        <v>86</v>
      </c>
      <c r="AY431" s="16" t="s">
        <v>146</v>
      </c>
      <c r="BE431" s="145">
        <f>IF(N431="základní",J431,0)</f>
        <v>0</v>
      </c>
      <c r="BF431" s="145">
        <f>IF(N431="snížená",J431,0)</f>
        <v>0</v>
      </c>
      <c r="BG431" s="145">
        <f>IF(N431="zákl. přenesená",J431,0)</f>
        <v>0</v>
      </c>
      <c r="BH431" s="145">
        <f>IF(N431="sníž. přenesená",J431,0)</f>
        <v>0</v>
      </c>
      <c r="BI431" s="145">
        <f>IF(N431="nulová",J431,0)</f>
        <v>0</v>
      </c>
      <c r="BJ431" s="16" t="s">
        <v>84</v>
      </c>
      <c r="BK431" s="145">
        <f>ROUND(I431*H431,2)</f>
        <v>0</v>
      </c>
      <c r="BL431" s="16" t="s">
        <v>242</v>
      </c>
      <c r="BM431" s="144" t="s">
        <v>686</v>
      </c>
    </row>
    <row r="432" spans="2:51" s="12" customFormat="1" ht="12">
      <c r="B432" s="146"/>
      <c r="D432" s="147" t="s">
        <v>154</v>
      </c>
      <c r="E432" s="148" t="s">
        <v>1</v>
      </c>
      <c r="F432" s="149" t="s">
        <v>687</v>
      </c>
      <c r="H432" s="150">
        <v>6.3</v>
      </c>
      <c r="I432" s="151"/>
      <c r="L432" s="146"/>
      <c r="M432" s="152"/>
      <c r="T432" s="153"/>
      <c r="AT432" s="148" t="s">
        <v>154</v>
      </c>
      <c r="AU432" s="148" t="s">
        <v>86</v>
      </c>
      <c r="AV432" s="12" t="s">
        <v>86</v>
      </c>
      <c r="AW432" s="12" t="s">
        <v>32</v>
      </c>
      <c r="AX432" s="12" t="s">
        <v>84</v>
      </c>
      <c r="AY432" s="148" t="s">
        <v>146</v>
      </c>
    </row>
    <row r="433" spans="2:65" s="1" customFormat="1" ht="21.75" customHeight="1">
      <c r="B433" s="31"/>
      <c r="C433" s="167" t="s">
        <v>688</v>
      </c>
      <c r="D433" s="167" t="s">
        <v>237</v>
      </c>
      <c r="E433" s="168" t="s">
        <v>689</v>
      </c>
      <c r="F433" s="169" t="s">
        <v>690</v>
      </c>
      <c r="G433" s="170" t="s">
        <v>227</v>
      </c>
      <c r="H433" s="171">
        <v>6.3</v>
      </c>
      <c r="I433" s="172"/>
      <c r="J433" s="173">
        <f>ROUND(I433*H433,2)</f>
        <v>0</v>
      </c>
      <c r="K433" s="174"/>
      <c r="L433" s="175"/>
      <c r="M433" s="176" t="s">
        <v>1</v>
      </c>
      <c r="N433" s="177" t="s">
        <v>42</v>
      </c>
      <c r="P433" s="142">
        <f>O433*H433</f>
        <v>0</v>
      </c>
      <c r="Q433" s="142">
        <v>0.00012</v>
      </c>
      <c r="R433" s="142">
        <f>Q433*H433</f>
        <v>0.0007559999999999999</v>
      </c>
      <c r="S433" s="142">
        <v>0</v>
      </c>
      <c r="T433" s="143">
        <f>S433*H433</f>
        <v>0</v>
      </c>
      <c r="AR433" s="144" t="s">
        <v>341</v>
      </c>
      <c r="AT433" s="144" t="s">
        <v>237</v>
      </c>
      <c r="AU433" s="144" t="s">
        <v>86</v>
      </c>
      <c r="AY433" s="16" t="s">
        <v>146</v>
      </c>
      <c r="BE433" s="145">
        <f>IF(N433="základní",J433,0)</f>
        <v>0</v>
      </c>
      <c r="BF433" s="145">
        <f>IF(N433="snížená",J433,0)</f>
        <v>0</v>
      </c>
      <c r="BG433" s="145">
        <f>IF(N433="zákl. přenesená",J433,0)</f>
        <v>0</v>
      </c>
      <c r="BH433" s="145">
        <f>IF(N433="sníž. přenesená",J433,0)</f>
        <v>0</v>
      </c>
      <c r="BI433" s="145">
        <f>IF(N433="nulová",J433,0)</f>
        <v>0</v>
      </c>
      <c r="BJ433" s="16" t="s">
        <v>84</v>
      </c>
      <c r="BK433" s="145">
        <f>ROUND(I433*H433,2)</f>
        <v>0</v>
      </c>
      <c r="BL433" s="16" t="s">
        <v>242</v>
      </c>
      <c r="BM433" s="144" t="s">
        <v>691</v>
      </c>
    </row>
    <row r="434" spans="2:65" s="1" customFormat="1" ht="24.2" customHeight="1">
      <c r="B434" s="31"/>
      <c r="C434" s="132" t="s">
        <v>692</v>
      </c>
      <c r="D434" s="132" t="s">
        <v>148</v>
      </c>
      <c r="E434" s="133" t="s">
        <v>693</v>
      </c>
      <c r="F434" s="134" t="s">
        <v>694</v>
      </c>
      <c r="G434" s="135" t="s">
        <v>151</v>
      </c>
      <c r="H434" s="136">
        <v>100.279</v>
      </c>
      <c r="I434" s="137"/>
      <c r="J434" s="138">
        <f>ROUND(I434*H434,2)</f>
        <v>0</v>
      </c>
      <c r="K434" s="139"/>
      <c r="L434" s="31"/>
      <c r="M434" s="140" t="s">
        <v>1</v>
      </c>
      <c r="N434" s="141" t="s">
        <v>42</v>
      </c>
      <c r="P434" s="142">
        <f>O434*H434</f>
        <v>0</v>
      </c>
      <c r="Q434" s="142">
        <v>0</v>
      </c>
      <c r="R434" s="142">
        <f>Q434*H434</f>
        <v>0</v>
      </c>
      <c r="S434" s="142">
        <v>0</v>
      </c>
      <c r="T434" s="143">
        <f>S434*H434</f>
        <v>0</v>
      </c>
      <c r="AR434" s="144" t="s">
        <v>242</v>
      </c>
      <c r="AT434" s="144" t="s">
        <v>148</v>
      </c>
      <c r="AU434" s="144" t="s">
        <v>86</v>
      </c>
      <c r="AY434" s="16" t="s">
        <v>146</v>
      </c>
      <c r="BE434" s="145">
        <f>IF(N434="základní",J434,0)</f>
        <v>0</v>
      </c>
      <c r="BF434" s="145">
        <f>IF(N434="snížená",J434,0)</f>
        <v>0</v>
      </c>
      <c r="BG434" s="145">
        <f>IF(N434="zákl. přenesená",J434,0)</f>
        <v>0</v>
      </c>
      <c r="BH434" s="145">
        <f>IF(N434="sníž. přenesená",J434,0)</f>
        <v>0</v>
      </c>
      <c r="BI434" s="145">
        <f>IF(N434="nulová",J434,0)</f>
        <v>0</v>
      </c>
      <c r="BJ434" s="16" t="s">
        <v>84</v>
      </c>
      <c r="BK434" s="145">
        <f>ROUND(I434*H434,2)</f>
        <v>0</v>
      </c>
      <c r="BL434" s="16" t="s">
        <v>242</v>
      </c>
      <c r="BM434" s="144" t="s">
        <v>695</v>
      </c>
    </row>
    <row r="435" spans="2:51" s="12" customFormat="1" ht="12">
      <c r="B435" s="146"/>
      <c r="D435" s="147" t="s">
        <v>154</v>
      </c>
      <c r="E435" s="148" t="s">
        <v>1</v>
      </c>
      <c r="F435" s="149" t="s">
        <v>696</v>
      </c>
      <c r="H435" s="150">
        <v>41.514</v>
      </c>
      <c r="I435" s="151"/>
      <c r="L435" s="146"/>
      <c r="M435" s="152"/>
      <c r="T435" s="153"/>
      <c r="AT435" s="148" t="s">
        <v>154</v>
      </c>
      <c r="AU435" s="148" t="s">
        <v>86</v>
      </c>
      <c r="AV435" s="12" t="s">
        <v>86</v>
      </c>
      <c r="AW435" s="12" t="s">
        <v>32</v>
      </c>
      <c r="AX435" s="12" t="s">
        <v>77</v>
      </c>
      <c r="AY435" s="148" t="s">
        <v>146</v>
      </c>
    </row>
    <row r="436" spans="2:51" s="12" customFormat="1" ht="12">
      <c r="B436" s="146"/>
      <c r="D436" s="147" t="s">
        <v>154</v>
      </c>
      <c r="E436" s="148" t="s">
        <v>1</v>
      </c>
      <c r="F436" s="149" t="s">
        <v>653</v>
      </c>
      <c r="H436" s="150">
        <v>20.74</v>
      </c>
      <c r="I436" s="151"/>
      <c r="L436" s="146"/>
      <c r="M436" s="152"/>
      <c r="T436" s="153"/>
      <c r="AT436" s="148" t="s">
        <v>154</v>
      </c>
      <c r="AU436" s="148" t="s">
        <v>86</v>
      </c>
      <c r="AV436" s="12" t="s">
        <v>86</v>
      </c>
      <c r="AW436" s="12" t="s">
        <v>32</v>
      </c>
      <c r="AX436" s="12" t="s">
        <v>77</v>
      </c>
      <c r="AY436" s="148" t="s">
        <v>146</v>
      </c>
    </row>
    <row r="437" spans="2:51" s="12" customFormat="1" ht="12">
      <c r="B437" s="146"/>
      <c r="D437" s="147" t="s">
        <v>154</v>
      </c>
      <c r="E437" s="148" t="s">
        <v>1</v>
      </c>
      <c r="F437" s="149" t="s">
        <v>654</v>
      </c>
      <c r="H437" s="150">
        <v>6</v>
      </c>
      <c r="I437" s="151"/>
      <c r="L437" s="146"/>
      <c r="M437" s="152"/>
      <c r="T437" s="153"/>
      <c r="AT437" s="148" t="s">
        <v>154</v>
      </c>
      <c r="AU437" s="148" t="s">
        <v>86</v>
      </c>
      <c r="AV437" s="12" t="s">
        <v>86</v>
      </c>
      <c r="AW437" s="12" t="s">
        <v>32</v>
      </c>
      <c r="AX437" s="12" t="s">
        <v>77</v>
      </c>
      <c r="AY437" s="148" t="s">
        <v>146</v>
      </c>
    </row>
    <row r="438" spans="2:51" s="12" customFormat="1" ht="12">
      <c r="B438" s="146"/>
      <c r="D438" s="147" t="s">
        <v>154</v>
      </c>
      <c r="E438" s="148" t="s">
        <v>1</v>
      </c>
      <c r="F438" s="149" t="s">
        <v>655</v>
      </c>
      <c r="H438" s="150">
        <v>32.025</v>
      </c>
      <c r="I438" s="151"/>
      <c r="L438" s="146"/>
      <c r="M438" s="152"/>
      <c r="T438" s="153"/>
      <c r="AT438" s="148" t="s">
        <v>154</v>
      </c>
      <c r="AU438" s="148" t="s">
        <v>86</v>
      </c>
      <c r="AV438" s="12" t="s">
        <v>86</v>
      </c>
      <c r="AW438" s="12" t="s">
        <v>32</v>
      </c>
      <c r="AX438" s="12" t="s">
        <v>77</v>
      </c>
      <c r="AY438" s="148" t="s">
        <v>146</v>
      </c>
    </row>
    <row r="439" spans="2:51" s="13" customFormat="1" ht="12">
      <c r="B439" s="154"/>
      <c r="D439" s="147" t="s">
        <v>154</v>
      </c>
      <c r="E439" s="155" t="s">
        <v>1</v>
      </c>
      <c r="F439" s="156" t="s">
        <v>158</v>
      </c>
      <c r="H439" s="157">
        <v>100.279</v>
      </c>
      <c r="I439" s="158"/>
      <c r="L439" s="154"/>
      <c r="M439" s="159"/>
      <c r="T439" s="160"/>
      <c r="AT439" s="155" t="s">
        <v>154</v>
      </c>
      <c r="AU439" s="155" t="s">
        <v>86</v>
      </c>
      <c r="AV439" s="13" t="s">
        <v>152</v>
      </c>
      <c r="AW439" s="13" t="s">
        <v>32</v>
      </c>
      <c r="AX439" s="13" t="s">
        <v>84</v>
      </c>
      <c r="AY439" s="155" t="s">
        <v>146</v>
      </c>
    </row>
    <row r="440" spans="2:65" s="1" customFormat="1" ht="16.5" customHeight="1">
      <c r="B440" s="31"/>
      <c r="C440" s="167" t="s">
        <v>697</v>
      </c>
      <c r="D440" s="167" t="s">
        <v>237</v>
      </c>
      <c r="E440" s="168" t="s">
        <v>698</v>
      </c>
      <c r="F440" s="169" t="s">
        <v>699</v>
      </c>
      <c r="G440" s="170" t="s">
        <v>151</v>
      </c>
      <c r="H440" s="171">
        <v>105.293</v>
      </c>
      <c r="I440" s="172"/>
      <c r="J440" s="173">
        <f>ROUND(I440*H440,2)</f>
        <v>0</v>
      </c>
      <c r="K440" s="174"/>
      <c r="L440" s="175"/>
      <c r="M440" s="176" t="s">
        <v>1</v>
      </c>
      <c r="N440" s="177" t="s">
        <v>42</v>
      </c>
      <c r="P440" s="142">
        <f>O440*H440</f>
        <v>0</v>
      </c>
      <c r="Q440" s="142">
        <v>0.0003</v>
      </c>
      <c r="R440" s="142">
        <f>Q440*H440</f>
        <v>0.0315879</v>
      </c>
      <c r="S440" s="142">
        <v>0</v>
      </c>
      <c r="T440" s="143">
        <f>S440*H440</f>
        <v>0</v>
      </c>
      <c r="AR440" s="144" t="s">
        <v>341</v>
      </c>
      <c r="AT440" s="144" t="s">
        <v>237</v>
      </c>
      <c r="AU440" s="144" t="s">
        <v>86</v>
      </c>
      <c r="AY440" s="16" t="s">
        <v>146</v>
      </c>
      <c r="BE440" s="145">
        <f>IF(N440="základní",J440,0)</f>
        <v>0</v>
      </c>
      <c r="BF440" s="145">
        <f>IF(N440="snížená",J440,0)</f>
        <v>0</v>
      </c>
      <c r="BG440" s="145">
        <f>IF(N440="zákl. přenesená",J440,0)</f>
        <v>0</v>
      </c>
      <c r="BH440" s="145">
        <f>IF(N440="sníž. přenesená",J440,0)</f>
        <v>0</v>
      </c>
      <c r="BI440" s="145">
        <f>IF(N440="nulová",J440,0)</f>
        <v>0</v>
      </c>
      <c r="BJ440" s="16" t="s">
        <v>84</v>
      </c>
      <c r="BK440" s="145">
        <f>ROUND(I440*H440,2)</f>
        <v>0</v>
      </c>
      <c r="BL440" s="16" t="s">
        <v>242</v>
      </c>
      <c r="BM440" s="144" t="s">
        <v>700</v>
      </c>
    </row>
    <row r="441" spans="2:51" s="12" customFormat="1" ht="12">
      <c r="B441" s="146"/>
      <c r="D441" s="147" t="s">
        <v>154</v>
      </c>
      <c r="F441" s="149" t="s">
        <v>701</v>
      </c>
      <c r="H441" s="150">
        <v>105.293</v>
      </c>
      <c r="I441" s="151"/>
      <c r="L441" s="146"/>
      <c r="M441" s="152"/>
      <c r="T441" s="153"/>
      <c r="AT441" s="148" t="s">
        <v>154</v>
      </c>
      <c r="AU441" s="148" t="s">
        <v>86</v>
      </c>
      <c r="AV441" s="12" t="s">
        <v>86</v>
      </c>
      <c r="AW441" s="12" t="s">
        <v>4</v>
      </c>
      <c r="AX441" s="12" t="s">
        <v>84</v>
      </c>
      <c r="AY441" s="148" t="s">
        <v>146</v>
      </c>
    </row>
    <row r="442" spans="2:65" s="1" customFormat="1" ht="24.2" customHeight="1">
      <c r="B442" s="31"/>
      <c r="C442" s="132" t="s">
        <v>702</v>
      </c>
      <c r="D442" s="132" t="s">
        <v>148</v>
      </c>
      <c r="E442" s="133" t="s">
        <v>703</v>
      </c>
      <c r="F442" s="134" t="s">
        <v>704</v>
      </c>
      <c r="G442" s="135" t="s">
        <v>705</v>
      </c>
      <c r="H442" s="178"/>
      <c r="I442" s="137"/>
      <c r="J442" s="138">
        <f>ROUND(I442*H442,2)</f>
        <v>0</v>
      </c>
      <c r="K442" s="139"/>
      <c r="L442" s="31"/>
      <c r="M442" s="140" t="s">
        <v>1</v>
      </c>
      <c r="N442" s="141" t="s">
        <v>42</v>
      </c>
      <c r="P442" s="142">
        <f>O442*H442</f>
        <v>0</v>
      </c>
      <c r="Q442" s="142">
        <v>0</v>
      </c>
      <c r="R442" s="142">
        <f>Q442*H442</f>
        <v>0</v>
      </c>
      <c r="S442" s="142">
        <v>0</v>
      </c>
      <c r="T442" s="143">
        <f>S442*H442</f>
        <v>0</v>
      </c>
      <c r="AR442" s="144" t="s">
        <v>242</v>
      </c>
      <c r="AT442" s="144" t="s">
        <v>148</v>
      </c>
      <c r="AU442" s="144" t="s">
        <v>86</v>
      </c>
      <c r="AY442" s="16" t="s">
        <v>146</v>
      </c>
      <c r="BE442" s="145">
        <f>IF(N442="základní",J442,0)</f>
        <v>0</v>
      </c>
      <c r="BF442" s="145">
        <f>IF(N442="snížená",J442,0)</f>
        <v>0</v>
      </c>
      <c r="BG442" s="145">
        <f>IF(N442="zákl. přenesená",J442,0)</f>
        <v>0</v>
      </c>
      <c r="BH442" s="145">
        <f>IF(N442="sníž. přenesená",J442,0)</f>
        <v>0</v>
      </c>
      <c r="BI442" s="145">
        <f>IF(N442="nulová",J442,0)</f>
        <v>0</v>
      </c>
      <c r="BJ442" s="16" t="s">
        <v>84</v>
      </c>
      <c r="BK442" s="145">
        <f>ROUND(I442*H442,2)</f>
        <v>0</v>
      </c>
      <c r="BL442" s="16" t="s">
        <v>242</v>
      </c>
      <c r="BM442" s="144" t="s">
        <v>706</v>
      </c>
    </row>
    <row r="443" spans="2:63" s="11" customFormat="1" ht="22.7" customHeight="1">
      <c r="B443" s="120"/>
      <c r="D443" s="121" t="s">
        <v>76</v>
      </c>
      <c r="E443" s="130" t="s">
        <v>707</v>
      </c>
      <c r="F443" s="130" t="s">
        <v>708</v>
      </c>
      <c r="I443" s="123"/>
      <c r="J443" s="131">
        <f>BK443</f>
        <v>0</v>
      </c>
      <c r="L443" s="120"/>
      <c r="M443" s="125"/>
      <c r="P443" s="126">
        <f>SUM(P444:P448)</f>
        <v>0</v>
      </c>
      <c r="R443" s="126">
        <f>SUM(R444:R448)</f>
        <v>0.09443180000000001</v>
      </c>
      <c r="T443" s="127">
        <f>SUM(T444:T448)</f>
        <v>0</v>
      </c>
      <c r="AR443" s="121" t="s">
        <v>86</v>
      </c>
      <c r="AT443" s="128" t="s">
        <v>76</v>
      </c>
      <c r="AU443" s="128" t="s">
        <v>84</v>
      </c>
      <c r="AY443" s="121" t="s">
        <v>146</v>
      </c>
      <c r="BK443" s="129">
        <f>SUM(BK444:BK448)</f>
        <v>0</v>
      </c>
    </row>
    <row r="444" spans="2:65" s="1" customFormat="1" ht="24.2" customHeight="1">
      <c r="B444" s="31"/>
      <c r="C444" s="132" t="s">
        <v>709</v>
      </c>
      <c r="D444" s="132" t="s">
        <v>148</v>
      </c>
      <c r="E444" s="133" t="s">
        <v>710</v>
      </c>
      <c r="F444" s="134" t="s">
        <v>711</v>
      </c>
      <c r="G444" s="135" t="s">
        <v>151</v>
      </c>
      <c r="H444" s="136">
        <v>19.5</v>
      </c>
      <c r="I444" s="137"/>
      <c r="J444" s="138">
        <f>ROUND(I444*H444,2)</f>
        <v>0</v>
      </c>
      <c r="K444" s="139"/>
      <c r="L444" s="31"/>
      <c r="M444" s="140" t="s">
        <v>1</v>
      </c>
      <c r="N444" s="141" t="s">
        <v>42</v>
      </c>
      <c r="P444" s="142">
        <f>O444*H444</f>
        <v>0</v>
      </c>
      <c r="Q444" s="142">
        <v>0.00088</v>
      </c>
      <c r="R444" s="142">
        <f>Q444*H444</f>
        <v>0.01716</v>
      </c>
      <c r="S444" s="142">
        <v>0</v>
      </c>
      <c r="T444" s="143">
        <f>S444*H444</f>
        <v>0</v>
      </c>
      <c r="AR444" s="144" t="s">
        <v>242</v>
      </c>
      <c r="AT444" s="144" t="s">
        <v>148</v>
      </c>
      <c r="AU444" s="144" t="s">
        <v>86</v>
      </c>
      <c r="AY444" s="16" t="s">
        <v>146</v>
      </c>
      <c r="BE444" s="145">
        <f>IF(N444="základní",J444,0)</f>
        <v>0</v>
      </c>
      <c r="BF444" s="145">
        <f>IF(N444="snížená",J444,0)</f>
        <v>0</v>
      </c>
      <c r="BG444" s="145">
        <f>IF(N444="zákl. přenesená",J444,0)</f>
        <v>0</v>
      </c>
      <c r="BH444" s="145">
        <f>IF(N444="sníž. přenesená",J444,0)</f>
        <v>0</v>
      </c>
      <c r="BI444" s="145">
        <f>IF(N444="nulová",J444,0)</f>
        <v>0</v>
      </c>
      <c r="BJ444" s="16" t="s">
        <v>84</v>
      </c>
      <c r="BK444" s="145">
        <f>ROUND(I444*H444,2)</f>
        <v>0</v>
      </c>
      <c r="BL444" s="16" t="s">
        <v>242</v>
      </c>
      <c r="BM444" s="144" t="s">
        <v>712</v>
      </c>
    </row>
    <row r="445" spans="2:51" s="12" customFormat="1" ht="12">
      <c r="B445" s="146"/>
      <c r="D445" s="147" t="s">
        <v>154</v>
      </c>
      <c r="E445" s="148" t="s">
        <v>1</v>
      </c>
      <c r="F445" s="149" t="s">
        <v>713</v>
      </c>
      <c r="H445" s="150">
        <v>19.5</v>
      </c>
      <c r="I445" s="151"/>
      <c r="L445" s="146"/>
      <c r="M445" s="152"/>
      <c r="T445" s="153"/>
      <c r="AT445" s="148" t="s">
        <v>154</v>
      </c>
      <c r="AU445" s="148" t="s">
        <v>86</v>
      </c>
      <c r="AV445" s="12" t="s">
        <v>86</v>
      </c>
      <c r="AW445" s="12" t="s">
        <v>32</v>
      </c>
      <c r="AX445" s="12" t="s">
        <v>84</v>
      </c>
      <c r="AY445" s="148" t="s">
        <v>146</v>
      </c>
    </row>
    <row r="446" spans="2:65" s="1" customFormat="1" ht="48.95" customHeight="1">
      <c r="B446" s="31"/>
      <c r="C446" s="167" t="s">
        <v>714</v>
      </c>
      <c r="D446" s="167" t="s">
        <v>237</v>
      </c>
      <c r="E446" s="168" t="s">
        <v>715</v>
      </c>
      <c r="F446" s="169" t="s">
        <v>716</v>
      </c>
      <c r="G446" s="170" t="s">
        <v>151</v>
      </c>
      <c r="H446" s="171">
        <v>22.727</v>
      </c>
      <c r="I446" s="172"/>
      <c r="J446" s="173">
        <f>ROUND(I446*H446,2)</f>
        <v>0</v>
      </c>
      <c r="K446" s="174"/>
      <c r="L446" s="175"/>
      <c r="M446" s="176" t="s">
        <v>1</v>
      </c>
      <c r="N446" s="177" t="s">
        <v>42</v>
      </c>
      <c r="P446" s="142">
        <f>O446*H446</f>
        <v>0</v>
      </c>
      <c r="Q446" s="142">
        <v>0.0034</v>
      </c>
      <c r="R446" s="142">
        <f>Q446*H446</f>
        <v>0.0772718</v>
      </c>
      <c r="S446" s="142">
        <v>0</v>
      </c>
      <c r="T446" s="143">
        <f>S446*H446</f>
        <v>0</v>
      </c>
      <c r="AR446" s="144" t="s">
        <v>341</v>
      </c>
      <c r="AT446" s="144" t="s">
        <v>237</v>
      </c>
      <c r="AU446" s="144" t="s">
        <v>86</v>
      </c>
      <c r="AY446" s="16" t="s">
        <v>146</v>
      </c>
      <c r="BE446" s="145">
        <f>IF(N446="základní",J446,0)</f>
        <v>0</v>
      </c>
      <c r="BF446" s="145">
        <f>IF(N446="snížená",J446,0)</f>
        <v>0</v>
      </c>
      <c r="BG446" s="145">
        <f>IF(N446="zákl. přenesená",J446,0)</f>
        <v>0</v>
      </c>
      <c r="BH446" s="145">
        <f>IF(N446="sníž. přenesená",J446,0)</f>
        <v>0</v>
      </c>
      <c r="BI446" s="145">
        <f>IF(N446="nulová",J446,0)</f>
        <v>0</v>
      </c>
      <c r="BJ446" s="16" t="s">
        <v>84</v>
      </c>
      <c r="BK446" s="145">
        <f>ROUND(I446*H446,2)</f>
        <v>0</v>
      </c>
      <c r="BL446" s="16" t="s">
        <v>242</v>
      </c>
      <c r="BM446" s="144" t="s">
        <v>717</v>
      </c>
    </row>
    <row r="447" spans="2:51" s="12" customFormat="1" ht="12">
      <c r="B447" s="146"/>
      <c r="D447" s="147" t="s">
        <v>154</v>
      </c>
      <c r="F447" s="149" t="s">
        <v>718</v>
      </c>
      <c r="H447" s="150">
        <v>22.727</v>
      </c>
      <c r="I447" s="151"/>
      <c r="L447" s="146"/>
      <c r="M447" s="152"/>
      <c r="T447" s="153"/>
      <c r="AT447" s="148" t="s">
        <v>154</v>
      </c>
      <c r="AU447" s="148" t="s">
        <v>86</v>
      </c>
      <c r="AV447" s="12" t="s">
        <v>86</v>
      </c>
      <c r="AW447" s="12" t="s">
        <v>4</v>
      </c>
      <c r="AX447" s="12" t="s">
        <v>84</v>
      </c>
      <c r="AY447" s="148" t="s">
        <v>146</v>
      </c>
    </row>
    <row r="448" spans="2:65" s="1" customFormat="1" ht="24.2" customHeight="1">
      <c r="B448" s="31"/>
      <c r="C448" s="132" t="s">
        <v>719</v>
      </c>
      <c r="D448" s="132" t="s">
        <v>148</v>
      </c>
      <c r="E448" s="133" t="s">
        <v>720</v>
      </c>
      <c r="F448" s="134" t="s">
        <v>721</v>
      </c>
      <c r="G448" s="135" t="s">
        <v>705</v>
      </c>
      <c r="H448" s="178"/>
      <c r="I448" s="137"/>
      <c r="J448" s="138">
        <f>ROUND(I448*H448,2)</f>
        <v>0</v>
      </c>
      <c r="K448" s="139"/>
      <c r="L448" s="31"/>
      <c r="M448" s="140" t="s">
        <v>1</v>
      </c>
      <c r="N448" s="141" t="s">
        <v>42</v>
      </c>
      <c r="P448" s="142">
        <f>O448*H448</f>
        <v>0</v>
      </c>
      <c r="Q448" s="142">
        <v>0</v>
      </c>
      <c r="R448" s="142">
        <f>Q448*H448</f>
        <v>0</v>
      </c>
      <c r="S448" s="142">
        <v>0</v>
      </c>
      <c r="T448" s="143">
        <f>S448*H448</f>
        <v>0</v>
      </c>
      <c r="AR448" s="144" t="s">
        <v>242</v>
      </c>
      <c r="AT448" s="144" t="s">
        <v>148</v>
      </c>
      <c r="AU448" s="144" t="s">
        <v>86</v>
      </c>
      <c r="AY448" s="16" t="s">
        <v>146</v>
      </c>
      <c r="BE448" s="145">
        <f>IF(N448="základní",J448,0)</f>
        <v>0</v>
      </c>
      <c r="BF448" s="145">
        <f>IF(N448="snížená",J448,0)</f>
        <v>0</v>
      </c>
      <c r="BG448" s="145">
        <f>IF(N448="zákl. přenesená",J448,0)</f>
        <v>0</v>
      </c>
      <c r="BH448" s="145">
        <f>IF(N448="sníž. přenesená",J448,0)</f>
        <v>0</v>
      </c>
      <c r="BI448" s="145">
        <f>IF(N448="nulová",J448,0)</f>
        <v>0</v>
      </c>
      <c r="BJ448" s="16" t="s">
        <v>84</v>
      </c>
      <c r="BK448" s="145">
        <f>ROUND(I448*H448,2)</f>
        <v>0</v>
      </c>
      <c r="BL448" s="16" t="s">
        <v>242</v>
      </c>
      <c r="BM448" s="144" t="s">
        <v>722</v>
      </c>
    </row>
    <row r="449" spans="2:63" s="11" customFormat="1" ht="22.7" customHeight="1">
      <c r="B449" s="120"/>
      <c r="D449" s="121" t="s">
        <v>76</v>
      </c>
      <c r="E449" s="130" t="s">
        <v>723</v>
      </c>
      <c r="F449" s="130" t="s">
        <v>724</v>
      </c>
      <c r="I449" s="123"/>
      <c r="J449" s="131">
        <f>BK449</f>
        <v>0</v>
      </c>
      <c r="L449" s="120"/>
      <c r="M449" s="125"/>
      <c r="P449" s="126">
        <f>SUM(P450:P514)</f>
        <v>0</v>
      </c>
      <c r="R449" s="126">
        <f>SUM(R450:R514)</f>
        <v>3.9915225400000005</v>
      </c>
      <c r="T449" s="127">
        <f>SUM(T450:T514)</f>
        <v>0</v>
      </c>
      <c r="AR449" s="121" t="s">
        <v>86</v>
      </c>
      <c r="AT449" s="128" t="s">
        <v>76</v>
      </c>
      <c r="AU449" s="128" t="s">
        <v>84</v>
      </c>
      <c r="AY449" s="121" t="s">
        <v>146</v>
      </c>
      <c r="BK449" s="129">
        <f>SUM(BK450:BK514)</f>
        <v>0</v>
      </c>
    </row>
    <row r="450" spans="2:65" s="1" customFormat="1" ht="24.2" customHeight="1">
      <c r="B450" s="31"/>
      <c r="C450" s="132" t="s">
        <v>725</v>
      </c>
      <c r="D450" s="132" t="s">
        <v>148</v>
      </c>
      <c r="E450" s="133" t="s">
        <v>726</v>
      </c>
      <c r="F450" s="134" t="s">
        <v>727</v>
      </c>
      <c r="G450" s="135" t="s">
        <v>151</v>
      </c>
      <c r="H450" s="136">
        <v>111.86</v>
      </c>
      <c r="I450" s="137"/>
      <c r="J450" s="138">
        <f>ROUND(I450*H450,2)</f>
        <v>0</v>
      </c>
      <c r="K450" s="139"/>
      <c r="L450" s="31"/>
      <c r="M450" s="140" t="s">
        <v>1</v>
      </c>
      <c r="N450" s="141" t="s">
        <v>42</v>
      </c>
      <c r="P450" s="142">
        <f>O450*H450</f>
        <v>0</v>
      </c>
      <c r="Q450" s="142">
        <v>0</v>
      </c>
      <c r="R450" s="142">
        <f>Q450*H450</f>
        <v>0</v>
      </c>
      <c r="S450" s="142">
        <v>0</v>
      </c>
      <c r="T450" s="143">
        <f>S450*H450</f>
        <v>0</v>
      </c>
      <c r="AR450" s="144" t="s">
        <v>242</v>
      </c>
      <c r="AT450" s="144" t="s">
        <v>148</v>
      </c>
      <c r="AU450" s="144" t="s">
        <v>86</v>
      </c>
      <c r="AY450" s="16" t="s">
        <v>146</v>
      </c>
      <c r="BE450" s="145">
        <f>IF(N450="základní",J450,0)</f>
        <v>0</v>
      </c>
      <c r="BF450" s="145">
        <f>IF(N450="snížená",J450,0)</f>
        <v>0</v>
      </c>
      <c r="BG450" s="145">
        <f>IF(N450="zákl. přenesená",J450,0)</f>
        <v>0</v>
      </c>
      <c r="BH450" s="145">
        <f>IF(N450="sníž. přenesená",J450,0)</f>
        <v>0</v>
      </c>
      <c r="BI450" s="145">
        <f>IF(N450="nulová",J450,0)</f>
        <v>0</v>
      </c>
      <c r="BJ450" s="16" t="s">
        <v>84</v>
      </c>
      <c r="BK450" s="145">
        <f>ROUND(I450*H450,2)</f>
        <v>0</v>
      </c>
      <c r="BL450" s="16" t="s">
        <v>242</v>
      </c>
      <c r="BM450" s="144" t="s">
        <v>728</v>
      </c>
    </row>
    <row r="451" spans="2:51" s="12" customFormat="1" ht="12">
      <c r="B451" s="146"/>
      <c r="D451" s="147" t="s">
        <v>154</v>
      </c>
      <c r="E451" s="148" t="s">
        <v>1</v>
      </c>
      <c r="F451" s="149" t="s">
        <v>729</v>
      </c>
      <c r="H451" s="150">
        <v>110.5</v>
      </c>
      <c r="I451" s="151"/>
      <c r="L451" s="146"/>
      <c r="M451" s="152"/>
      <c r="T451" s="153"/>
      <c r="AT451" s="148" t="s">
        <v>154</v>
      </c>
      <c r="AU451" s="148" t="s">
        <v>86</v>
      </c>
      <c r="AV451" s="12" t="s">
        <v>86</v>
      </c>
      <c r="AW451" s="12" t="s">
        <v>32</v>
      </c>
      <c r="AX451" s="12" t="s">
        <v>77</v>
      </c>
      <c r="AY451" s="148" t="s">
        <v>146</v>
      </c>
    </row>
    <row r="452" spans="2:51" s="12" customFormat="1" ht="12">
      <c r="B452" s="146"/>
      <c r="D452" s="147" t="s">
        <v>154</v>
      </c>
      <c r="E452" s="148" t="s">
        <v>1</v>
      </c>
      <c r="F452" s="149" t="s">
        <v>730</v>
      </c>
      <c r="H452" s="150">
        <v>1.36</v>
      </c>
      <c r="I452" s="151"/>
      <c r="L452" s="146"/>
      <c r="M452" s="152"/>
      <c r="T452" s="153"/>
      <c r="AT452" s="148" t="s">
        <v>154</v>
      </c>
      <c r="AU452" s="148" t="s">
        <v>86</v>
      </c>
      <c r="AV452" s="12" t="s">
        <v>86</v>
      </c>
      <c r="AW452" s="12" t="s">
        <v>32</v>
      </c>
      <c r="AX452" s="12" t="s">
        <v>77</v>
      </c>
      <c r="AY452" s="148" t="s">
        <v>146</v>
      </c>
    </row>
    <row r="453" spans="2:51" s="13" customFormat="1" ht="12">
      <c r="B453" s="154"/>
      <c r="D453" s="147" t="s">
        <v>154</v>
      </c>
      <c r="E453" s="155" t="s">
        <v>1</v>
      </c>
      <c r="F453" s="156" t="s">
        <v>158</v>
      </c>
      <c r="H453" s="157">
        <v>111.86</v>
      </c>
      <c r="I453" s="158"/>
      <c r="L453" s="154"/>
      <c r="M453" s="159"/>
      <c r="T453" s="160"/>
      <c r="AT453" s="155" t="s">
        <v>154</v>
      </c>
      <c r="AU453" s="155" t="s">
        <v>86</v>
      </c>
      <c r="AV453" s="13" t="s">
        <v>152</v>
      </c>
      <c r="AW453" s="13" t="s">
        <v>32</v>
      </c>
      <c r="AX453" s="13" t="s">
        <v>84</v>
      </c>
      <c r="AY453" s="155" t="s">
        <v>146</v>
      </c>
    </row>
    <row r="454" spans="2:65" s="1" customFormat="1" ht="24.2" customHeight="1">
      <c r="B454" s="31"/>
      <c r="C454" s="167" t="s">
        <v>731</v>
      </c>
      <c r="D454" s="167" t="s">
        <v>237</v>
      </c>
      <c r="E454" s="168" t="s">
        <v>732</v>
      </c>
      <c r="F454" s="169" t="s">
        <v>733</v>
      </c>
      <c r="G454" s="170" t="s">
        <v>151</v>
      </c>
      <c r="H454" s="171">
        <v>52.326</v>
      </c>
      <c r="I454" s="172"/>
      <c r="J454" s="173">
        <f>ROUND(I454*H454,2)</f>
        <v>0</v>
      </c>
      <c r="K454" s="174"/>
      <c r="L454" s="175"/>
      <c r="M454" s="176" t="s">
        <v>1</v>
      </c>
      <c r="N454" s="177" t="s">
        <v>42</v>
      </c>
      <c r="P454" s="142">
        <f>O454*H454</f>
        <v>0</v>
      </c>
      <c r="Q454" s="142">
        <v>0.0039</v>
      </c>
      <c r="R454" s="142">
        <f>Q454*H454</f>
        <v>0.2040714</v>
      </c>
      <c r="S454" s="142">
        <v>0</v>
      </c>
      <c r="T454" s="143">
        <f>S454*H454</f>
        <v>0</v>
      </c>
      <c r="AR454" s="144" t="s">
        <v>341</v>
      </c>
      <c r="AT454" s="144" t="s">
        <v>237</v>
      </c>
      <c r="AU454" s="144" t="s">
        <v>86</v>
      </c>
      <c r="AY454" s="16" t="s">
        <v>146</v>
      </c>
      <c r="BE454" s="145">
        <f>IF(N454="základní",J454,0)</f>
        <v>0</v>
      </c>
      <c r="BF454" s="145">
        <f>IF(N454="snížená",J454,0)</f>
        <v>0</v>
      </c>
      <c r="BG454" s="145">
        <f>IF(N454="zákl. přenesená",J454,0)</f>
        <v>0</v>
      </c>
      <c r="BH454" s="145">
        <f>IF(N454="sníž. přenesená",J454,0)</f>
        <v>0</v>
      </c>
      <c r="BI454" s="145">
        <f>IF(N454="nulová",J454,0)</f>
        <v>0</v>
      </c>
      <c r="BJ454" s="16" t="s">
        <v>84</v>
      </c>
      <c r="BK454" s="145">
        <f>ROUND(I454*H454,2)</f>
        <v>0</v>
      </c>
      <c r="BL454" s="16" t="s">
        <v>242</v>
      </c>
      <c r="BM454" s="144" t="s">
        <v>734</v>
      </c>
    </row>
    <row r="455" spans="2:51" s="12" customFormat="1" ht="12">
      <c r="B455" s="146"/>
      <c r="D455" s="147" t="s">
        <v>154</v>
      </c>
      <c r="F455" s="149" t="s">
        <v>735</v>
      </c>
      <c r="H455" s="150">
        <v>52.326</v>
      </c>
      <c r="I455" s="151"/>
      <c r="L455" s="146"/>
      <c r="M455" s="152"/>
      <c r="T455" s="153"/>
      <c r="AT455" s="148" t="s">
        <v>154</v>
      </c>
      <c r="AU455" s="148" t="s">
        <v>86</v>
      </c>
      <c r="AV455" s="12" t="s">
        <v>86</v>
      </c>
      <c r="AW455" s="12" t="s">
        <v>4</v>
      </c>
      <c r="AX455" s="12" t="s">
        <v>84</v>
      </c>
      <c r="AY455" s="148" t="s">
        <v>146</v>
      </c>
    </row>
    <row r="456" spans="2:65" s="1" customFormat="1" ht="24.2" customHeight="1">
      <c r="B456" s="31"/>
      <c r="C456" s="167" t="s">
        <v>736</v>
      </c>
      <c r="D456" s="167" t="s">
        <v>237</v>
      </c>
      <c r="E456" s="168" t="s">
        <v>737</v>
      </c>
      <c r="F456" s="169" t="s">
        <v>738</v>
      </c>
      <c r="G456" s="170" t="s">
        <v>151</v>
      </c>
      <c r="H456" s="171">
        <v>60.384</v>
      </c>
      <c r="I456" s="172"/>
      <c r="J456" s="173">
        <f>ROUND(I456*H456,2)</f>
        <v>0</v>
      </c>
      <c r="K456" s="174"/>
      <c r="L456" s="175"/>
      <c r="M456" s="176" t="s">
        <v>1</v>
      </c>
      <c r="N456" s="177" t="s">
        <v>42</v>
      </c>
      <c r="P456" s="142">
        <f>O456*H456</f>
        <v>0</v>
      </c>
      <c r="Q456" s="142">
        <v>0.0029</v>
      </c>
      <c r="R456" s="142">
        <f>Q456*H456</f>
        <v>0.17511359999999998</v>
      </c>
      <c r="S456" s="142">
        <v>0</v>
      </c>
      <c r="T456" s="143">
        <f>S456*H456</f>
        <v>0</v>
      </c>
      <c r="AR456" s="144" t="s">
        <v>341</v>
      </c>
      <c r="AT456" s="144" t="s">
        <v>237</v>
      </c>
      <c r="AU456" s="144" t="s">
        <v>86</v>
      </c>
      <c r="AY456" s="16" t="s">
        <v>146</v>
      </c>
      <c r="BE456" s="145">
        <f>IF(N456="základní",J456,0)</f>
        <v>0</v>
      </c>
      <c r="BF456" s="145">
        <f>IF(N456="snížená",J456,0)</f>
        <v>0</v>
      </c>
      <c r="BG456" s="145">
        <f>IF(N456="zákl. přenesená",J456,0)</f>
        <v>0</v>
      </c>
      <c r="BH456" s="145">
        <f>IF(N456="sníž. přenesená",J456,0)</f>
        <v>0</v>
      </c>
      <c r="BI456" s="145">
        <f>IF(N456="nulová",J456,0)</f>
        <v>0</v>
      </c>
      <c r="BJ456" s="16" t="s">
        <v>84</v>
      </c>
      <c r="BK456" s="145">
        <f>ROUND(I456*H456,2)</f>
        <v>0</v>
      </c>
      <c r="BL456" s="16" t="s">
        <v>242</v>
      </c>
      <c r="BM456" s="144" t="s">
        <v>739</v>
      </c>
    </row>
    <row r="457" spans="2:51" s="12" customFormat="1" ht="12">
      <c r="B457" s="146"/>
      <c r="D457" s="147" t="s">
        <v>154</v>
      </c>
      <c r="F457" s="149" t="s">
        <v>740</v>
      </c>
      <c r="H457" s="150">
        <v>60.384</v>
      </c>
      <c r="I457" s="151"/>
      <c r="L457" s="146"/>
      <c r="M457" s="152"/>
      <c r="T457" s="153"/>
      <c r="AT457" s="148" t="s">
        <v>154</v>
      </c>
      <c r="AU457" s="148" t="s">
        <v>86</v>
      </c>
      <c r="AV457" s="12" t="s">
        <v>86</v>
      </c>
      <c r="AW457" s="12" t="s">
        <v>4</v>
      </c>
      <c r="AX457" s="12" t="s">
        <v>84</v>
      </c>
      <c r="AY457" s="148" t="s">
        <v>146</v>
      </c>
    </row>
    <row r="458" spans="2:65" s="1" customFormat="1" ht="24.2" customHeight="1">
      <c r="B458" s="31"/>
      <c r="C458" s="167" t="s">
        <v>741</v>
      </c>
      <c r="D458" s="167" t="s">
        <v>237</v>
      </c>
      <c r="E458" s="168" t="s">
        <v>742</v>
      </c>
      <c r="F458" s="169" t="s">
        <v>743</v>
      </c>
      <c r="G458" s="170" t="s">
        <v>151</v>
      </c>
      <c r="H458" s="171">
        <v>1.387</v>
      </c>
      <c r="I458" s="172"/>
      <c r="J458" s="173">
        <f>ROUND(I458*H458,2)</f>
        <v>0</v>
      </c>
      <c r="K458" s="174"/>
      <c r="L458" s="175"/>
      <c r="M458" s="176" t="s">
        <v>1</v>
      </c>
      <c r="N458" s="177" t="s">
        <v>42</v>
      </c>
      <c r="P458" s="142">
        <f>O458*H458</f>
        <v>0</v>
      </c>
      <c r="Q458" s="142">
        <v>0.0006</v>
      </c>
      <c r="R458" s="142">
        <f>Q458*H458</f>
        <v>0.0008322</v>
      </c>
      <c r="S458" s="142">
        <v>0</v>
      </c>
      <c r="T458" s="143">
        <f>S458*H458</f>
        <v>0</v>
      </c>
      <c r="AR458" s="144" t="s">
        <v>341</v>
      </c>
      <c r="AT458" s="144" t="s">
        <v>237</v>
      </c>
      <c r="AU458" s="144" t="s">
        <v>86</v>
      </c>
      <c r="AY458" s="16" t="s">
        <v>146</v>
      </c>
      <c r="BE458" s="145">
        <f>IF(N458="základní",J458,0)</f>
        <v>0</v>
      </c>
      <c r="BF458" s="145">
        <f>IF(N458="snížená",J458,0)</f>
        <v>0</v>
      </c>
      <c r="BG458" s="145">
        <f>IF(N458="zákl. přenesená",J458,0)</f>
        <v>0</v>
      </c>
      <c r="BH458" s="145">
        <f>IF(N458="sníž. přenesená",J458,0)</f>
        <v>0</v>
      </c>
      <c r="BI458" s="145">
        <f>IF(N458="nulová",J458,0)</f>
        <v>0</v>
      </c>
      <c r="BJ458" s="16" t="s">
        <v>84</v>
      </c>
      <c r="BK458" s="145">
        <f>ROUND(I458*H458,2)</f>
        <v>0</v>
      </c>
      <c r="BL458" s="16" t="s">
        <v>242</v>
      </c>
      <c r="BM458" s="144" t="s">
        <v>744</v>
      </c>
    </row>
    <row r="459" spans="2:51" s="12" customFormat="1" ht="12">
      <c r="B459" s="146"/>
      <c r="D459" s="147" t="s">
        <v>154</v>
      </c>
      <c r="E459" s="148" t="s">
        <v>1</v>
      </c>
      <c r="F459" s="149" t="s">
        <v>730</v>
      </c>
      <c r="H459" s="150">
        <v>1.36</v>
      </c>
      <c r="I459" s="151"/>
      <c r="L459" s="146"/>
      <c r="M459" s="152"/>
      <c r="T459" s="153"/>
      <c r="AT459" s="148" t="s">
        <v>154</v>
      </c>
      <c r="AU459" s="148" t="s">
        <v>86</v>
      </c>
      <c r="AV459" s="12" t="s">
        <v>86</v>
      </c>
      <c r="AW459" s="12" t="s">
        <v>32</v>
      </c>
      <c r="AX459" s="12" t="s">
        <v>84</v>
      </c>
      <c r="AY459" s="148" t="s">
        <v>146</v>
      </c>
    </row>
    <row r="460" spans="2:51" s="12" customFormat="1" ht="12">
      <c r="B460" s="146"/>
      <c r="D460" s="147" t="s">
        <v>154</v>
      </c>
      <c r="F460" s="149" t="s">
        <v>745</v>
      </c>
      <c r="H460" s="150">
        <v>1.387</v>
      </c>
      <c r="I460" s="151"/>
      <c r="L460" s="146"/>
      <c r="M460" s="152"/>
      <c r="T460" s="153"/>
      <c r="AT460" s="148" t="s">
        <v>154</v>
      </c>
      <c r="AU460" s="148" t="s">
        <v>86</v>
      </c>
      <c r="AV460" s="12" t="s">
        <v>86</v>
      </c>
      <c r="AW460" s="12" t="s">
        <v>4</v>
      </c>
      <c r="AX460" s="12" t="s">
        <v>84</v>
      </c>
      <c r="AY460" s="148" t="s">
        <v>146</v>
      </c>
    </row>
    <row r="461" spans="2:65" s="1" customFormat="1" ht="37.7" customHeight="1">
      <c r="B461" s="31"/>
      <c r="C461" s="132" t="s">
        <v>746</v>
      </c>
      <c r="D461" s="132" t="s">
        <v>148</v>
      </c>
      <c r="E461" s="133" t="s">
        <v>747</v>
      </c>
      <c r="F461" s="134" t="s">
        <v>748</v>
      </c>
      <c r="G461" s="135" t="s">
        <v>151</v>
      </c>
      <c r="H461" s="136">
        <v>257.262</v>
      </c>
      <c r="I461" s="137"/>
      <c r="J461" s="138">
        <f>ROUND(I461*H461,2)</f>
        <v>0</v>
      </c>
      <c r="K461" s="139"/>
      <c r="L461" s="31"/>
      <c r="M461" s="140" t="s">
        <v>1</v>
      </c>
      <c r="N461" s="141" t="s">
        <v>42</v>
      </c>
      <c r="P461" s="142">
        <f>O461*H461</f>
        <v>0</v>
      </c>
      <c r="Q461" s="142">
        <v>0.00606</v>
      </c>
      <c r="R461" s="142">
        <f>Q461*H461</f>
        <v>1.55900772</v>
      </c>
      <c r="S461" s="142">
        <v>0</v>
      </c>
      <c r="T461" s="143">
        <f>S461*H461</f>
        <v>0</v>
      </c>
      <c r="AR461" s="144" t="s">
        <v>242</v>
      </c>
      <c r="AT461" s="144" t="s">
        <v>148</v>
      </c>
      <c r="AU461" s="144" t="s">
        <v>86</v>
      </c>
      <c r="AY461" s="16" t="s">
        <v>146</v>
      </c>
      <c r="BE461" s="145">
        <f>IF(N461="základní",J461,0)</f>
        <v>0</v>
      </c>
      <c r="BF461" s="145">
        <f>IF(N461="snížená",J461,0)</f>
        <v>0</v>
      </c>
      <c r="BG461" s="145">
        <f>IF(N461="zákl. přenesená",J461,0)</f>
        <v>0</v>
      </c>
      <c r="BH461" s="145">
        <f>IF(N461="sníž. přenesená",J461,0)</f>
        <v>0</v>
      </c>
      <c r="BI461" s="145">
        <f>IF(N461="nulová",J461,0)</f>
        <v>0</v>
      </c>
      <c r="BJ461" s="16" t="s">
        <v>84</v>
      </c>
      <c r="BK461" s="145">
        <f>ROUND(I461*H461,2)</f>
        <v>0</v>
      </c>
      <c r="BL461" s="16" t="s">
        <v>242</v>
      </c>
      <c r="BM461" s="144" t="s">
        <v>749</v>
      </c>
    </row>
    <row r="462" spans="2:51" s="14" customFormat="1" ht="12">
      <c r="B462" s="161"/>
      <c r="D462" s="147" t="s">
        <v>154</v>
      </c>
      <c r="E462" s="162" t="s">
        <v>1</v>
      </c>
      <c r="F462" s="163" t="s">
        <v>750</v>
      </c>
      <c r="H462" s="162" t="s">
        <v>1</v>
      </c>
      <c r="I462" s="164"/>
      <c r="L462" s="161"/>
      <c r="M462" s="165"/>
      <c r="T462" s="166"/>
      <c r="AT462" s="162" t="s">
        <v>154</v>
      </c>
      <c r="AU462" s="162" t="s">
        <v>86</v>
      </c>
      <c r="AV462" s="14" t="s">
        <v>84</v>
      </c>
      <c r="AW462" s="14" t="s">
        <v>32</v>
      </c>
      <c r="AX462" s="14" t="s">
        <v>77</v>
      </c>
      <c r="AY462" s="162" t="s">
        <v>146</v>
      </c>
    </row>
    <row r="463" spans="2:51" s="12" customFormat="1" ht="12">
      <c r="B463" s="146"/>
      <c r="D463" s="147" t="s">
        <v>154</v>
      </c>
      <c r="E463" s="148" t="s">
        <v>1</v>
      </c>
      <c r="F463" s="149" t="s">
        <v>751</v>
      </c>
      <c r="H463" s="150">
        <v>13.157</v>
      </c>
      <c r="I463" s="151"/>
      <c r="L463" s="146"/>
      <c r="M463" s="152"/>
      <c r="T463" s="153"/>
      <c r="AT463" s="148" t="s">
        <v>154</v>
      </c>
      <c r="AU463" s="148" t="s">
        <v>86</v>
      </c>
      <c r="AV463" s="12" t="s">
        <v>86</v>
      </c>
      <c r="AW463" s="12" t="s">
        <v>32</v>
      </c>
      <c r="AX463" s="12" t="s">
        <v>77</v>
      </c>
      <c r="AY463" s="148" t="s">
        <v>146</v>
      </c>
    </row>
    <row r="464" spans="2:51" s="12" customFormat="1" ht="12">
      <c r="B464" s="146"/>
      <c r="D464" s="147" t="s">
        <v>154</v>
      </c>
      <c r="E464" s="148" t="s">
        <v>1</v>
      </c>
      <c r="F464" s="149" t="s">
        <v>752</v>
      </c>
      <c r="H464" s="150">
        <v>36.2</v>
      </c>
      <c r="I464" s="151"/>
      <c r="L464" s="146"/>
      <c r="M464" s="152"/>
      <c r="T464" s="153"/>
      <c r="AT464" s="148" t="s">
        <v>154</v>
      </c>
      <c r="AU464" s="148" t="s">
        <v>86</v>
      </c>
      <c r="AV464" s="12" t="s">
        <v>86</v>
      </c>
      <c r="AW464" s="12" t="s">
        <v>32</v>
      </c>
      <c r="AX464" s="12" t="s">
        <v>77</v>
      </c>
      <c r="AY464" s="148" t="s">
        <v>146</v>
      </c>
    </row>
    <row r="465" spans="2:51" s="12" customFormat="1" ht="12">
      <c r="B465" s="146"/>
      <c r="D465" s="147" t="s">
        <v>154</v>
      </c>
      <c r="E465" s="148" t="s">
        <v>1</v>
      </c>
      <c r="F465" s="149" t="s">
        <v>753</v>
      </c>
      <c r="H465" s="150">
        <v>6.7</v>
      </c>
      <c r="I465" s="151"/>
      <c r="L465" s="146"/>
      <c r="M465" s="152"/>
      <c r="T465" s="153"/>
      <c r="AT465" s="148" t="s">
        <v>154</v>
      </c>
      <c r="AU465" s="148" t="s">
        <v>86</v>
      </c>
      <c r="AV465" s="12" t="s">
        <v>86</v>
      </c>
      <c r="AW465" s="12" t="s">
        <v>32</v>
      </c>
      <c r="AX465" s="12" t="s">
        <v>77</v>
      </c>
      <c r="AY465" s="148" t="s">
        <v>146</v>
      </c>
    </row>
    <row r="466" spans="2:51" s="12" customFormat="1" ht="12">
      <c r="B466" s="146"/>
      <c r="D466" s="147" t="s">
        <v>154</v>
      </c>
      <c r="E466" s="148" t="s">
        <v>1</v>
      </c>
      <c r="F466" s="149" t="s">
        <v>754</v>
      </c>
      <c r="H466" s="150">
        <v>18</v>
      </c>
      <c r="I466" s="151"/>
      <c r="L466" s="146"/>
      <c r="M466" s="152"/>
      <c r="T466" s="153"/>
      <c r="AT466" s="148" t="s">
        <v>154</v>
      </c>
      <c r="AU466" s="148" t="s">
        <v>86</v>
      </c>
      <c r="AV466" s="12" t="s">
        <v>86</v>
      </c>
      <c r="AW466" s="12" t="s">
        <v>32</v>
      </c>
      <c r="AX466" s="12" t="s">
        <v>77</v>
      </c>
      <c r="AY466" s="148" t="s">
        <v>146</v>
      </c>
    </row>
    <row r="467" spans="2:51" s="12" customFormat="1" ht="12">
      <c r="B467" s="146"/>
      <c r="D467" s="147" t="s">
        <v>154</v>
      </c>
      <c r="E467" s="148" t="s">
        <v>1</v>
      </c>
      <c r="F467" s="149" t="s">
        <v>755</v>
      </c>
      <c r="H467" s="150">
        <v>42</v>
      </c>
      <c r="I467" s="151"/>
      <c r="L467" s="146"/>
      <c r="M467" s="152"/>
      <c r="T467" s="153"/>
      <c r="AT467" s="148" t="s">
        <v>154</v>
      </c>
      <c r="AU467" s="148" t="s">
        <v>86</v>
      </c>
      <c r="AV467" s="12" t="s">
        <v>86</v>
      </c>
      <c r="AW467" s="12" t="s">
        <v>32</v>
      </c>
      <c r="AX467" s="12" t="s">
        <v>77</v>
      </c>
      <c r="AY467" s="148" t="s">
        <v>146</v>
      </c>
    </row>
    <row r="468" spans="2:51" s="12" customFormat="1" ht="12">
      <c r="B468" s="146"/>
      <c r="D468" s="147" t="s">
        <v>154</v>
      </c>
      <c r="E468" s="148" t="s">
        <v>1</v>
      </c>
      <c r="F468" s="149" t="s">
        <v>654</v>
      </c>
      <c r="H468" s="150">
        <v>6</v>
      </c>
      <c r="I468" s="151"/>
      <c r="L468" s="146"/>
      <c r="M468" s="152"/>
      <c r="T468" s="153"/>
      <c r="AT468" s="148" t="s">
        <v>154</v>
      </c>
      <c r="AU468" s="148" t="s">
        <v>86</v>
      </c>
      <c r="AV468" s="12" t="s">
        <v>86</v>
      </c>
      <c r="AW468" s="12" t="s">
        <v>32</v>
      </c>
      <c r="AX468" s="12" t="s">
        <v>77</v>
      </c>
      <c r="AY468" s="148" t="s">
        <v>146</v>
      </c>
    </row>
    <row r="469" spans="2:51" s="12" customFormat="1" ht="12">
      <c r="B469" s="146"/>
      <c r="D469" s="147" t="s">
        <v>154</v>
      </c>
      <c r="E469" s="148" t="s">
        <v>1</v>
      </c>
      <c r="F469" s="149" t="s">
        <v>655</v>
      </c>
      <c r="H469" s="150">
        <v>32.025</v>
      </c>
      <c r="I469" s="151"/>
      <c r="L469" s="146"/>
      <c r="M469" s="152"/>
      <c r="T469" s="153"/>
      <c r="AT469" s="148" t="s">
        <v>154</v>
      </c>
      <c r="AU469" s="148" t="s">
        <v>86</v>
      </c>
      <c r="AV469" s="12" t="s">
        <v>86</v>
      </c>
      <c r="AW469" s="12" t="s">
        <v>32</v>
      </c>
      <c r="AX469" s="12" t="s">
        <v>77</v>
      </c>
      <c r="AY469" s="148" t="s">
        <v>146</v>
      </c>
    </row>
    <row r="470" spans="2:51" s="12" customFormat="1" ht="12">
      <c r="B470" s="146"/>
      <c r="D470" s="147" t="s">
        <v>154</v>
      </c>
      <c r="E470" s="148" t="s">
        <v>1</v>
      </c>
      <c r="F470" s="149" t="s">
        <v>756</v>
      </c>
      <c r="H470" s="150">
        <v>44.7</v>
      </c>
      <c r="I470" s="151"/>
      <c r="L470" s="146"/>
      <c r="M470" s="152"/>
      <c r="T470" s="153"/>
      <c r="AT470" s="148" t="s">
        <v>154</v>
      </c>
      <c r="AU470" s="148" t="s">
        <v>86</v>
      </c>
      <c r="AV470" s="12" t="s">
        <v>86</v>
      </c>
      <c r="AW470" s="12" t="s">
        <v>32</v>
      </c>
      <c r="AX470" s="12" t="s">
        <v>77</v>
      </c>
      <c r="AY470" s="148" t="s">
        <v>146</v>
      </c>
    </row>
    <row r="471" spans="2:51" s="12" customFormat="1" ht="12">
      <c r="B471" s="146"/>
      <c r="D471" s="147" t="s">
        <v>154</v>
      </c>
      <c r="E471" s="148" t="s">
        <v>1</v>
      </c>
      <c r="F471" s="149" t="s">
        <v>652</v>
      </c>
      <c r="H471" s="150">
        <v>37.74</v>
      </c>
      <c r="I471" s="151"/>
      <c r="L471" s="146"/>
      <c r="M471" s="152"/>
      <c r="T471" s="153"/>
      <c r="AT471" s="148" t="s">
        <v>154</v>
      </c>
      <c r="AU471" s="148" t="s">
        <v>86</v>
      </c>
      <c r="AV471" s="12" t="s">
        <v>86</v>
      </c>
      <c r="AW471" s="12" t="s">
        <v>32</v>
      </c>
      <c r="AX471" s="12" t="s">
        <v>77</v>
      </c>
      <c r="AY471" s="148" t="s">
        <v>146</v>
      </c>
    </row>
    <row r="472" spans="2:51" s="12" customFormat="1" ht="12">
      <c r="B472" s="146"/>
      <c r="D472" s="147" t="s">
        <v>154</v>
      </c>
      <c r="E472" s="148" t="s">
        <v>1</v>
      </c>
      <c r="F472" s="149" t="s">
        <v>653</v>
      </c>
      <c r="H472" s="150">
        <v>20.74</v>
      </c>
      <c r="I472" s="151"/>
      <c r="L472" s="146"/>
      <c r="M472" s="152"/>
      <c r="T472" s="153"/>
      <c r="AT472" s="148" t="s">
        <v>154</v>
      </c>
      <c r="AU472" s="148" t="s">
        <v>86</v>
      </c>
      <c r="AV472" s="12" t="s">
        <v>86</v>
      </c>
      <c r="AW472" s="12" t="s">
        <v>32</v>
      </c>
      <c r="AX472" s="12" t="s">
        <v>77</v>
      </c>
      <c r="AY472" s="148" t="s">
        <v>146</v>
      </c>
    </row>
    <row r="473" spans="2:51" s="13" customFormat="1" ht="12">
      <c r="B473" s="154"/>
      <c r="D473" s="147" t="s">
        <v>154</v>
      </c>
      <c r="E473" s="155" t="s">
        <v>1</v>
      </c>
      <c r="F473" s="156" t="s">
        <v>158</v>
      </c>
      <c r="H473" s="157">
        <v>257.262</v>
      </c>
      <c r="I473" s="158"/>
      <c r="L473" s="154"/>
      <c r="M473" s="159"/>
      <c r="T473" s="160"/>
      <c r="AT473" s="155" t="s">
        <v>154</v>
      </c>
      <c r="AU473" s="155" t="s">
        <v>86</v>
      </c>
      <c r="AV473" s="13" t="s">
        <v>152</v>
      </c>
      <c r="AW473" s="13" t="s">
        <v>32</v>
      </c>
      <c r="AX473" s="13" t="s">
        <v>84</v>
      </c>
      <c r="AY473" s="155" t="s">
        <v>146</v>
      </c>
    </row>
    <row r="474" spans="2:65" s="1" customFormat="1" ht="24.2" customHeight="1">
      <c r="B474" s="31"/>
      <c r="C474" s="167" t="s">
        <v>757</v>
      </c>
      <c r="D474" s="167" t="s">
        <v>237</v>
      </c>
      <c r="E474" s="168" t="s">
        <v>758</v>
      </c>
      <c r="F474" s="169" t="s">
        <v>759</v>
      </c>
      <c r="G474" s="170" t="s">
        <v>151</v>
      </c>
      <c r="H474" s="171">
        <v>56.057</v>
      </c>
      <c r="I474" s="172"/>
      <c r="J474" s="173">
        <f>ROUND(I474*H474,2)</f>
        <v>0</v>
      </c>
      <c r="K474" s="174"/>
      <c r="L474" s="175"/>
      <c r="M474" s="176" t="s">
        <v>1</v>
      </c>
      <c r="N474" s="177" t="s">
        <v>42</v>
      </c>
      <c r="P474" s="142">
        <f>O474*H474</f>
        <v>0</v>
      </c>
      <c r="Q474" s="142">
        <v>0.00196</v>
      </c>
      <c r="R474" s="142">
        <f>Q474*H474</f>
        <v>0.10987172</v>
      </c>
      <c r="S474" s="142">
        <v>0</v>
      </c>
      <c r="T474" s="143">
        <f>S474*H474</f>
        <v>0</v>
      </c>
      <c r="AR474" s="144" t="s">
        <v>341</v>
      </c>
      <c r="AT474" s="144" t="s">
        <v>237</v>
      </c>
      <c r="AU474" s="144" t="s">
        <v>86</v>
      </c>
      <c r="AY474" s="16" t="s">
        <v>146</v>
      </c>
      <c r="BE474" s="145">
        <f>IF(N474="základní",J474,0)</f>
        <v>0</v>
      </c>
      <c r="BF474" s="145">
        <f>IF(N474="snížená",J474,0)</f>
        <v>0</v>
      </c>
      <c r="BG474" s="145">
        <f>IF(N474="zákl. přenesená",J474,0)</f>
        <v>0</v>
      </c>
      <c r="BH474" s="145">
        <f>IF(N474="sníž. přenesená",J474,0)</f>
        <v>0</v>
      </c>
      <c r="BI474" s="145">
        <f>IF(N474="nulová",J474,0)</f>
        <v>0</v>
      </c>
      <c r="BJ474" s="16" t="s">
        <v>84</v>
      </c>
      <c r="BK474" s="145">
        <f>ROUND(I474*H474,2)</f>
        <v>0</v>
      </c>
      <c r="BL474" s="16" t="s">
        <v>242</v>
      </c>
      <c r="BM474" s="144" t="s">
        <v>760</v>
      </c>
    </row>
    <row r="475" spans="2:51" s="14" customFormat="1" ht="12">
      <c r="B475" s="161"/>
      <c r="D475" s="147" t="s">
        <v>154</v>
      </c>
      <c r="E475" s="162" t="s">
        <v>1</v>
      </c>
      <c r="F475" s="163" t="s">
        <v>750</v>
      </c>
      <c r="H475" s="162" t="s">
        <v>1</v>
      </c>
      <c r="I475" s="164"/>
      <c r="L475" s="161"/>
      <c r="M475" s="165"/>
      <c r="T475" s="166"/>
      <c r="AT475" s="162" t="s">
        <v>154</v>
      </c>
      <c r="AU475" s="162" t="s">
        <v>86</v>
      </c>
      <c r="AV475" s="14" t="s">
        <v>84</v>
      </c>
      <c r="AW475" s="14" t="s">
        <v>32</v>
      </c>
      <c r="AX475" s="14" t="s">
        <v>77</v>
      </c>
      <c r="AY475" s="162" t="s">
        <v>146</v>
      </c>
    </row>
    <row r="476" spans="2:51" s="12" customFormat="1" ht="12">
      <c r="B476" s="146"/>
      <c r="D476" s="147" t="s">
        <v>154</v>
      </c>
      <c r="E476" s="148" t="s">
        <v>1</v>
      </c>
      <c r="F476" s="149" t="s">
        <v>751</v>
      </c>
      <c r="H476" s="150">
        <v>13.157</v>
      </c>
      <c r="I476" s="151"/>
      <c r="L476" s="146"/>
      <c r="M476" s="152"/>
      <c r="T476" s="153"/>
      <c r="AT476" s="148" t="s">
        <v>154</v>
      </c>
      <c r="AU476" s="148" t="s">
        <v>86</v>
      </c>
      <c r="AV476" s="12" t="s">
        <v>86</v>
      </c>
      <c r="AW476" s="12" t="s">
        <v>32</v>
      </c>
      <c r="AX476" s="12" t="s">
        <v>77</v>
      </c>
      <c r="AY476" s="148" t="s">
        <v>146</v>
      </c>
    </row>
    <row r="477" spans="2:51" s="12" customFormat="1" ht="12">
      <c r="B477" s="146"/>
      <c r="D477" s="147" t="s">
        <v>154</v>
      </c>
      <c r="E477" s="148" t="s">
        <v>1</v>
      </c>
      <c r="F477" s="149" t="s">
        <v>752</v>
      </c>
      <c r="H477" s="150">
        <v>36.2</v>
      </c>
      <c r="I477" s="151"/>
      <c r="L477" s="146"/>
      <c r="M477" s="152"/>
      <c r="T477" s="153"/>
      <c r="AT477" s="148" t="s">
        <v>154</v>
      </c>
      <c r="AU477" s="148" t="s">
        <v>86</v>
      </c>
      <c r="AV477" s="12" t="s">
        <v>86</v>
      </c>
      <c r="AW477" s="12" t="s">
        <v>32</v>
      </c>
      <c r="AX477" s="12" t="s">
        <v>77</v>
      </c>
      <c r="AY477" s="148" t="s">
        <v>146</v>
      </c>
    </row>
    <row r="478" spans="2:51" s="12" customFormat="1" ht="12">
      <c r="B478" s="146"/>
      <c r="D478" s="147" t="s">
        <v>154</v>
      </c>
      <c r="E478" s="148" t="s">
        <v>1</v>
      </c>
      <c r="F478" s="149" t="s">
        <v>753</v>
      </c>
      <c r="H478" s="150">
        <v>6.7</v>
      </c>
      <c r="I478" s="151"/>
      <c r="L478" s="146"/>
      <c r="M478" s="152"/>
      <c r="T478" s="153"/>
      <c r="AT478" s="148" t="s">
        <v>154</v>
      </c>
      <c r="AU478" s="148" t="s">
        <v>86</v>
      </c>
      <c r="AV478" s="12" t="s">
        <v>86</v>
      </c>
      <c r="AW478" s="12" t="s">
        <v>32</v>
      </c>
      <c r="AX478" s="12" t="s">
        <v>77</v>
      </c>
      <c r="AY478" s="148" t="s">
        <v>146</v>
      </c>
    </row>
    <row r="479" spans="2:51" s="13" customFormat="1" ht="12">
      <c r="B479" s="154"/>
      <c r="D479" s="147" t="s">
        <v>154</v>
      </c>
      <c r="E479" s="155" t="s">
        <v>1</v>
      </c>
      <c r="F479" s="156" t="s">
        <v>158</v>
      </c>
      <c r="H479" s="157">
        <v>56.057</v>
      </c>
      <c r="I479" s="158"/>
      <c r="L479" s="154"/>
      <c r="M479" s="159"/>
      <c r="T479" s="160"/>
      <c r="AT479" s="155" t="s">
        <v>154</v>
      </c>
      <c r="AU479" s="155" t="s">
        <v>86</v>
      </c>
      <c r="AV479" s="13" t="s">
        <v>152</v>
      </c>
      <c r="AW479" s="13" t="s">
        <v>32</v>
      </c>
      <c r="AX479" s="13" t="s">
        <v>84</v>
      </c>
      <c r="AY479" s="155" t="s">
        <v>146</v>
      </c>
    </row>
    <row r="480" spans="2:65" s="1" customFormat="1" ht="24.2" customHeight="1">
      <c r="B480" s="31"/>
      <c r="C480" s="167" t="s">
        <v>761</v>
      </c>
      <c r="D480" s="167" t="s">
        <v>237</v>
      </c>
      <c r="E480" s="168" t="s">
        <v>762</v>
      </c>
      <c r="F480" s="169" t="s">
        <v>763</v>
      </c>
      <c r="G480" s="170" t="s">
        <v>151</v>
      </c>
      <c r="H480" s="171">
        <v>96.505</v>
      </c>
      <c r="I480" s="172"/>
      <c r="J480" s="173">
        <f>ROUND(I480*H480,2)</f>
        <v>0</v>
      </c>
      <c r="K480" s="174"/>
      <c r="L480" s="175"/>
      <c r="M480" s="176" t="s">
        <v>1</v>
      </c>
      <c r="N480" s="177" t="s">
        <v>42</v>
      </c>
      <c r="P480" s="142">
        <f>O480*H480</f>
        <v>0</v>
      </c>
      <c r="Q480" s="142">
        <v>0.0041</v>
      </c>
      <c r="R480" s="142">
        <f>Q480*H480</f>
        <v>0.39567050000000004</v>
      </c>
      <c r="S480" s="142">
        <v>0</v>
      </c>
      <c r="T480" s="143">
        <f>S480*H480</f>
        <v>0</v>
      </c>
      <c r="AR480" s="144" t="s">
        <v>341</v>
      </c>
      <c r="AT480" s="144" t="s">
        <v>237</v>
      </c>
      <c r="AU480" s="144" t="s">
        <v>86</v>
      </c>
      <c r="AY480" s="16" t="s">
        <v>146</v>
      </c>
      <c r="BE480" s="145">
        <f>IF(N480="základní",J480,0)</f>
        <v>0</v>
      </c>
      <c r="BF480" s="145">
        <f>IF(N480="snížená",J480,0)</f>
        <v>0</v>
      </c>
      <c r="BG480" s="145">
        <f>IF(N480="zákl. přenesená",J480,0)</f>
        <v>0</v>
      </c>
      <c r="BH480" s="145">
        <f>IF(N480="sníž. přenesená",J480,0)</f>
        <v>0</v>
      </c>
      <c r="BI480" s="145">
        <f>IF(N480="nulová",J480,0)</f>
        <v>0</v>
      </c>
      <c r="BJ480" s="16" t="s">
        <v>84</v>
      </c>
      <c r="BK480" s="145">
        <f>ROUND(I480*H480,2)</f>
        <v>0</v>
      </c>
      <c r="BL480" s="16" t="s">
        <v>242</v>
      </c>
      <c r="BM480" s="144" t="s">
        <v>764</v>
      </c>
    </row>
    <row r="481" spans="2:51" s="12" customFormat="1" ht="12">
      <c r="B481" s="146"/>
      <c r="D481" s="147" t="s">
        <v>154</v>
      </c>
      <c r="E481" s="148" t="s">
        <v>1</v>
      </c>
      <c r="F481" s="149" t="s">
        <v>652</v>
      </c>
      <c r="H481" s="150">
        <v>37.74</v>
      </c>
      <c r="I481" s="151"/>
      <c r="L481" s="146"/>
      <c r="M481" s="152"/>
      <c r="T481" s="153"/>
      <c r="AT481" s="148" t="s">
        <v>154</v>
      </c>
      <c r="AU481" s="148" t="s">
        <v>86</v>
      </c>
      <c r="AV481" s="12" t="s">
        <v>86</v>
      </c>
      <c r="AW481" s="12" t="s">
        <v>32</v>
      </c>
      <c r="AX481" s="12" t="s">
        <v>77</v>
      </c>
      <c r="AY481" s="148" t="s">
        <v>146</v>
      </c>
    </row>
    <row r="482" spans="2:51" s="12" customFormat="1" ht="12">
      <c r="B482" s="146"/>
      <c r="D482" s="147" t="s">
        <v>154</v>
      </c>
      <c r="E482" s="148" t="s">
        <v>1</v>
      </c>
      <c r="F482" s="149" t="s">
        <v>653</v>
      </c>
      <c r="H482" s="150">
        <v>20.74</v>
      </c>
      <c r="I482" s="151"/>
      <c r="L482" s="146"/>
      <c r="M482" s="152"/>
      <c r="T482" s="153"/>
      <c r="AT482" s="148" t="s">
        <v>154</v>
      </c>
      <c r="AU482" s="148" t="s">
        <v>86</v>
      </c>
      <c r="AV482" s="12" t="s">
        <v>86</v>
      </c>
      <c r="AW482" s="12" t="s">
        <v>32</v>
      </c>
      <c r="AX482" s="12" t="s">
        <v>77</v>
      </c>
      <c r="AY482" s="148" t="s">
        <v>146</v>
      </c>
    </row>
    <row r="483" spans="2:51" s="12" customFormat="1" ht="12">
      <c r="B483" s="146"/>
      <c r="D483" s="147" t="s">
        <v>154</v>
      </c>
      <c r="E483" s="148" t="s">
        <v>1</v>
      </c>
      <c r="F483" s="149" t="s">
        <v>654</v>
      </c>
      <c r="H483" s="150">
        <v>6</v>
      </c>
      <c r="I483" s="151"/>
      <c r="L483" s="146"/>
      <c r="M483" s="152"/>
      <c r="T483" s="153"/>
      <c r="AT483" s="148" t="s">
        <v>154</v>
      </c>
      <c r="AU483" s="148" t="s">
        <v>86</v>
      </c>
      <c r="AV483" s="12" t="s">
        <v>86</v>
      </c>
      <c r="AW483" s="12" t="s">
        <v>32</v>
      </c>
      <c r="AX483" s="12" t="s">
        <v>77</v>
      </c>
      <c r="AY483" s="148" t="s">
        <v>146</v>
      </c>
    </row>
    <row r="484" spans="2:51" s="12" customFormat="1" ht="12">
      <c r="B484" s="146"/>
      <c r="D484" s="147" t="s">
        <v>154</v>
      </c>
      <c r="E484" s="148" t="s">
        <v>1</v>
      </c>
      <c r="F484" s="149" t="s">
        <v>655</v>
      </c>
      <c r="H484" s="150">
        <v>32.025</v>
      </c>
      <c r="I484" s="151"/>
      <c r="L484" s="146"/>
      <c r="M484" s="152"/>
      <c r="T484" s="153"/>
      <c r="AT484" s="148" t="s">
        <v>154</v>
      </c>
      <c r="AU484" s="148" t="s">
        <v>86</v>
      </c>
      <c r="AV484" s="12" t="s">
        <v>86</v>
      </c>
      <c r="AW484" s="12" t="s">
        <v>32</v>
      </c>
      <c r="AX484" s="12" t="s">
        <v>77</v>
      </c>
      <c r="AY484" s="148" t="s">
        <v>146</v>
      </c>
    </row>
    <row r="485" spans="2:51" s="13" customFormat="1" ht="12">
      <c r="B485" s="154"/>
      <c r="D485" s="147" t="s">
        <v>154</v>
      </c>
      <c r="E485" s="155" t="s">
        <v>1</v>
      </c>
      <c r="F485" s="156" t="s">
        <v>158</v>
      </c>
      <c r="H485" s="157">
        <v>96.505</v>
      </c>
      <c r="I485" s="158"/>
      <c r="L485" s="154"/>
      <c r="M485" s="159"/>
      <c r="T485" s="160"/>
      <c r="AT485" s="155" t="s">
        <v>154</v>
      </c>
      <c r="AU485" s="155" t="s">
        <v>86</v>
      </c>
      <c r="AV485" s="13" t="s">
        <v>152</v>
      </c>
      <c r="AW485" s="13" t="s">
        <v>32</v>
      </c>
      <c r="AX485" s="13" t="s">
        <v>84</v>
      </c>
      <c r="AY485" s="155" t="s">
        <v>146</v>
      </c>
    </row>
    <row r="486" spans="2:65" s="1" customFormat="1" ht="24.2" customHeight="1">
      <c r="B486" s="31"/>
      <c r="C486" s="167" t="s">
        <v>765</v>
      </c>
      <c r="D486" s="167" t="s">
        <v>237</v>
      </c>
      <c r="E486" s="168" t="s">
        <v>766</v>
      </c>
      <c r="F486" s="169" t="s">
        <v>767</v>
      </c>
      <c r="G486" s="170" t="s">
        <v>151</v>
      </c>
      <c r="H486" s="171">
        <v>49.878</v>
      </c>
      <c r="I486" s="172"/>
      <c r="J486" s="173">
        <f>ROUND(I486*H486,2)</f>
        <v>0</v>
      </c>
      <c r="K486" s="174"/>
      <c r="L486" s="175"/>
      <c r="M486" s="176" t="s">
        <v>1</v>
      </c>
      <c r="N486" s="177" t="s">
        <v>42</v>
      </c>
      <c r="P486" s="142">
        <f>O486*H486</f>
        <v>0</v>
      </c>
      <c r="Q486" s="142">
        <v>0.00221</v>
      </c>
      <c r="R486" s="142">
        <f>Q486*H486</f>
        <v>0.11023038</v>
      </c>
      <c r="S486" s="142">
        <v>0</v>
      </c>
      <c r="T486" s="143">
        <f>S486*H486</f>
        <v>0</v>
      </c>
      <c r="AR486" s="144" t="s">
        <v>341</v>
      </c>
      <c r="AT486" s="144" t="s">
        <v>237</v>
      </c>
      <c r="AU486" s="144" t="s">
        <v>86</v>
      </c>
      <c r="AY486" s="16" t="s">
        <v>146</v>
      </c>
      <c r="BE486" s="145">
        <f>IF(N486="základní",J486,0)</f>
        <v>0</v>
      </c>
      <c r="BF486" s="145">
        <f>IF(N486="snížená",J486,0)</f>
        <v>0</v>
      </c>
      <c r="BG486" s="145">
        <f>IF(N486="zákl. přenesená",J486,0)</f>
        <v>0</v>
      </c>
      <c r="BH486" s="145">
        <f>IF(N486="sníž. přenesená",J486,0)</f>
        <v>0</v>
      </c>
      <c r="BI486" s="145">
        <f>IF(N486="nulová",J486,0)</f>
        <v>0</v>
      </c>
      <c r="BJ486" s="16" t="s">
        <v>84</v>
      </c>
      <c r="BK486" s="145">
        <f>ROUND(I486*H486,2)</f>
        <v>0</v>
      </c>
      <c r="BL486" s="16" t="s">
        <v>242</v>
      </c>
      <c r="BM486" s="144" t="s">
        <v>768</v>
      </c>
    </row>
    <row r="487" spans="2:51" s="12" customFormat="1" ht="12">
      <c r="B487" s="146"/>
      <c r="D487" s="147" t="s">
        <v>154</v>
      </c>
      <c r="E487" s="148" t="s">
        <v>1</v>
      </c>
      <c r="F487" s="149" t="s">
        <v>769</v>
      </c>
      <c r="H487" s="150">
        <v>6</v>
      </c>
      <c r="I487" s="151"/>
      <c r="L487" s="146"/>
      <c r="M487" s="152"/>
      <c r="T487" s="153"/>
      <c r="AT487" s="148" t="s">
        <v>154</v>
      </c>
      <c r="AU487" s="148" t="s">
        <v>86</v>
      </c>
      <c r="AV487" s="12" t="s">
        <v>86</v>
      </c>
      <c r="AW487" s="12" t="s">
        <v>32</v>
      </c>
      <c r="AX487" s="12" t="s">
        <v>77</v>
      </c>
      <c r="AY487" s="148" t="s">
        <v>146</v>
      </c>
    </row>
    <row r="488" spans="2:51" s="12" customFormat="1" ht="12">
      <c r="B488" s="146"/>
      <c r="D488" s="147" t="s">
        <v>154</v>
      </c>
      <c r="E488" s="148" t="s">
        <v>1</v>
      </c>
      <c r="F488" s="149" t="s">
        <v>770</v>
      </c>
      <c r="H488" s="150">
        <v>28</v>
      </c>
      <c r="I488" s="151"/>
      <c r="L488" s="146"/>
      <c r="M488" s="152"/>
      <c r="T488" s="153"/>
      <c r="AT488" s="148" t="s">
        <v>154</v>
      </c>
      <c r="AU488" s="148" t="s">
        <v>86</v>
      </c>
      <c r="AV488" s="12" t="s">
        <v>86</v>
      </c>
      <c r="AW488" s="12" t="s">
        <v>32</v>
      </c>
      <c r="AX488" s="12" t="s">
        <v>77</v>
      </c>
      <c r="AY488" s="148" t="s">
        <v>146</v>
      </c>
    </row>
    <row r="489" spans="2:51" s="12" customFormat="1" ht="12">
      <c r="B489" s="146"/>
      <c r="D489" s="147" t="s">
        <v>154</v>
      </c>
      <c r="E489" s="148" t="s">
        <v>1</v>
      </c>
      <c r="F489" s="149" t="s">
        <v>771</v>
      </c>
      <c r="H489" s="150">
        <v>14.9</v>
      </c>
      <c r="I489" s="151"/>
      <c r="L489" s="146"/>
      <c r="M489" s="152"/>
      <c r="T489" s="153"/>
      <c r="AT489" s="148" t="s">
        <v>154</v>
      </c>
      <c r="AU489" s="148" t="s">
        <v>86</v>
      </c>
      <c r="AV489" s="12" t="s">
        <v>86</v>
      </c>
      <c r="AW489" s="12" t="s">
        <v>32</v>
      </c>
      <c r="AX489" s="12" t="s">
        <v>77</v>
      </c>
      <c r="AY489" s="148" t="s">
        <v>146</v>
      </c>
    </row>
    <row r="490" spans="2:51" s="13" customFormat="1" ht="12">
      <c r="B490" s="154"/>
      <c r="D490" s="147" t="s">
        <v>154</v>
      </c>
      <c r="E490" s="155" t="s">
        <v>1</v>
      </c>
      <c r="F490" s="156" t="s">
        <v>158</v>
      </c>
      <c r="H490" s="157">
        <v>48.9</v>
      </c>
      <c r="I490" s="158"/>
      <c r="L490" s="154"/>
      <c r="M490" s="159"/>
      <c r="T490" s="160"/>
      <c r="AT490" s="155" t="s">
        <v>154</v>
      </c>
      <c r="AU490" s="155" t="s">
        <v>86</v>
      </c>
      <c r="AV490" s="13" t="s">
        <v>152</v>
      </c>
      <c r="AW490" s="13" t="s">
        <v>32</v>
      </c>
      <c r="AX490" s="13" t="s">
        <v>84</v>
      </c>
      <c r="AY490" s="155" t="s">
        <v>146</v>
      </c>
    </row>
    <row r="491" spans="2:51" s="12" customFormat="1" ht="12">
      <c r="B491" s="146"/>
      <c r="D491" s="147" t="s">
        <v>154</v>
      </c>
      <c r="F491" s="149" t="s">
        <v>772</v>
      </c>
      <c r="H491" s="150">
        <v>49.878</v>
      </c>
      <c r="I491" s="151"/>
      <c r="L491" s="146"/>
      <c r="M491" s="152"/>
      <c r="T491" s="153"/>
      <c r="AT491" s="148" t="s">
        <v>154</v>
      </c>
      <c r="AU491" s="148" t="s">
        <v>86</v>
      </c>
      <c r="AV491" s="12" t="s">
        <v>86</v>
      </c>
      <c r="AW491" s="12" t="s">
        <v>4</v>
      </c>
      <c r="AX491" s="12" t="s">
        <v>84</v>
      </c>
      <c r="AY491" s="148" t="s">
        <v>146</v>
      </c>
    </row>
    <row r="492" spans="2:65" s="1" customFormat="1" ht="24.2" customHeight="1">
      <c r="B492" s="31"/>
      <c r="C492" s="167" t="s">
        <v>773</v>
      </c>
      <c r="D492" s="167" t="s">
        <v>237</v>
      </c>
      <c r="E492" s="168" t="s">
        <v>774</v>
      </c>
      <c r="F492" s="169" t="s">
        <v>775</v>
      </c>
      <c r="G492" s="170" t="s">
        <v>151</v>
      </c>
      <c r="H492" s="171">
        <v>21.318</v>
      </c>
      <c r="I492" s="172"/>
      <c r="J492" s="173">
        <f>ROUND(I492*H492,2)</f>
        <v>0</v>
      </c>
      <c r="K492" s="174"/>
      <c r="L492" s="175"/>
      <c r="M492" s="176" t="s">
        <v>1</v>
      </c>
      <c r="N492" s="177" t="s">
        <v>42</v>
      </c>
      <c r="P492" s="142">
        <f>O492*H492</f>
        <v>0</v>
      </c>
      <c r="Q492" s="142">
        <v>0.00491</v>
      </c>
      <c r="R492" s="142">
        <f>Q492*H492</f>
        <v>0.10467138000000001</v>
      </c>
      <c r="S492" s="142">
        <v>0</v>
      </c>
      <c r="T492" s="143">
        <f>S492*H492</f>
        <v>0</v>
      </c>
      <c r="AR492" s="144" t="s">
        <v>341</v>
      </c>
      <c r="AT492" s="144" t="s">
        <v>237</v>
      </c>
      <c r="AU492" s="144" t="s">
        <v>86</v>
      </c>
      <c r="AY492" s="16" t="s">
        <v>146</v>
      </c>
      <c r="BE492" s="145">
        <f>IF(N492="základní",J492,0)</f>
        <v>0</v>
      </c>
      <c r="BF492" s="145">
        <f>IF(N492="snížená",J492,0)</f>
        <v>0</v>
      </c>
      <c r="BG492" s="145">
        <f>IF(N492="zákl. přenesená",J492,0)</f>
        <v>0</v>
      </c>
      <c r="BH492" s="145">
        <f>IF(N492="sníž. přenesená",J492,0)</f>
        <v>0</v>
      </c>
      <c r="BI492" s="145">
        <f>IF(N492="nulová",J492,0)</f>
        <v>0</v>
      </c>
      <c r="BJ492" s="16" t="s">
        <v>84</v>
      </c>
      <c r="BK492" s="145">
        <f>ROUND(I492*H492,2)</f>
        <v>0</v>
      </c>
      <c r="BL492" s="16" t="s">
        <v>242</v>
      </c>
      <c r="BM492" s="144" t="s">
        <v>776</v>
      </c>
    </row>
    <row r="493" spans="2:51" s="12" customFormat="1" ht="12">
      <c r="B493" s="146"/>
      <c r="D493" s="147" t="s">
        <v>154</v>
      </c>
      <c r="E493" s="148" t="s">
        <v>1</v>
      </c>
      <c r="F493" s="149" t="s">
        <v>769</v>
      </c>
      <c r="H493" s="150">
        <v>6</v>
      </c>
      <c r="I493" s="151"/>
      <c r="L493" s="146"/>
      <c r="M493" s="152"/>
      <c r="T493" s="153"/>
      <c r="AT493" s="148" t="s">
        <v>154</v>
      </c>
      <c r="AU493" s="148" t="s">
        <v>86</v>
      </c>
      <c r="AV493" s="12" t="s">
        <v>86</v>
      </c>
      <c r="AW493" s="12" t="s">
        <v>32</v>
      </c>
      <c r="AX493" s="12" t="s">
        <v>77</v>
      </c>
      <c r="AY493" s="148" t="s">
        <v>146</v>
      </c>
    </row>
    <row r="494" spans="2:51" s="12" customFormat="1" ht="12">
      <c r="B494" s="146"/>
      <c r="D494" s="147" t="s">
        <v>154</v>
      </c>
      <c r="E494" s="148" t="s">
        <v>1</v>
      </c>
      <c r="F494" s="149" t="s">
        <v>771</v>
      </c>
      <c r="H494" s="150">
        <v>14.9</v>
      </c>
      <c r="I494" s="151"/>
      <c r="L494" s="146"/>
      <c r="M494" s="152"/>
      <c r="T494" s="153"/>
      <c r="AT494" s="148" t="s">
        <v>154</v>
      </c>
      <c r="AU494" s="148" t="s">
        <v>86</v>
      </c>
      <c r="AV494" s="12" t="s">
        <v>86</v>
      </c>
      <c r="AW494" s="12" t="s">
        <v>32</v>
      </c>
      <c r="AX494" s="12" t="s">
        <v>77</v>
      </c>
      <c r="AY494" s="148" t="s">
        <v>146</v>
      </c>
    </row>
    <row r="495" spans="2:51" s="13" customFormat="1" ht="12">
      <c r="B495" s="154"/>
      <c r="D495" s="147" t="s">
        <v>154</v>
      </c>
      <c r="E495" s="155" t="s">
        <v>1</v>
      </c>
      <c r="F495" s="156" t="s">
        <v>158</v>
      </c>
      <c r="H495" s="157">
        <v>20.9</v>
      </c>
      <c r="I495" s="158"/>
      <c r="L495" s="154"/>
      <c r="M495" s="159"/>
      <c r="T495" s="160"/>
      <c r="AT495" s="155" t="s">
        <v>154</v>
      </c>
      <c r="AU495" s="155" t="s">
        <v>86</v>
      </c>
      <c r="AV495" s="13" t="s">
        <v>152</v>
      </c>
      <c r="AW495" s="13" t="s">
        <v>32</v>
      </c>
      <c r="AX495" s="13" t="s">
        <v>84</v>
      </c>
      <c r="AY495" s="155" t="s">
        <v>146</v>
      </c>
    </row>
    <row r="496" spans="2:51" s="12" customFormat="1" ht="12">
      <c r="B496" s="146"/>
      <c r="D496" s="147" t="s">
        <v>154</v>
      </c>
      <c r="F496" s="149" t="s">
        <v>777</v>
      </c>
      <c r="H496" s="150">
        <v>21.318</v>
      </c>
      <c r="I496" s="151"/>
      <c r="L496" s="146"/>
      <c r="M496" s="152"/>
      <c r="T496" s="153"/>
      <c r="AT496" s="148" t="s">
        <v>154</v>
      </c>
      <c r="AU496" s="148" t="s">
        <v>86</v>
      </c>
      <c r="AV496" s="12" t="s">
        <v>86</v>
      </c>
      <c r="AW496" s="12" t="s">
        <v>4</v>
      </c>
      <c r="AX496" s="12" t="s">
        <v>84</v>
      </c>
      <c r="AY496" s="148" t="s">
        <v>146</v>
      </c>
    </row>
    <row r="497" spans="2:65" s="1" customFormat="1" ht="24.2" customHeight="1">
      <c r="B497" s="31"/>
      <c r="C497" s="167" t="s">
        <v>778</v>
      </c>
      <c r="D497" s="167" t="s">
        <v>237</v>
      </c>
      <c r="E497" s="168" t="s">
        <v>779</v>
      </c>
      <c r="F497" s="169" t="s">
        <v>780</v>
      </c>
      <c r="G497" s="170" t="s">
        <v>151</v>
      </c>
      <c r="H497" s="171">
        <v>35.598</v>
      </c>
      <c r="I497" s="172"/>
      <c r="J497" s="173">
        <f>ROUND(I497*H497,2)</f>
        <v>0</v>
      </c>
      <c r="K497" s="174"/>
      <c r="L497" s="175"/>
      <c r="M497" s="176" t="s">
        <v>1</v>
      </c>
      <c r="N497" s="177" t="s">
        <v>42</v>
      </c>
      <c r="P497" s="142">
        <f>O497*H497</f>
        <v>0</v>
      </c>
      <c r="Q497" s="142">
        <v>0.00148</v>
      </c>
      <c r="R497" s="142">
        <f>Q497*H497</f>
        <v>0.052685039999999995</v>
      </c>
      <c r="S497" s="142">
        <v>0</v>
      </c>
      <c r="T497" s="143">
        <f>S497*H497</f>
        <v>0</v>
      </c>
      <c r="AR497" s="144" t="s">
        <v>341</v>
      </c>
      <c r="AT497" s="144" t="s">
        <v>237</v>
      </c>
      <c r="AU497" s="144" t="s">
        <v>86</v>
      </c>
      <c r="AY497" s="16" t="s">
        <v>146</v>
      </c>
      <c r="BE497" s="145">
        <f>IF(N497="základní",J497,0)</f>
        <v>0</v>
      </c>
      <c r="BF497" s="145">
        <f>IF(N497="snížená",J497,0)</f>
        <v>0</v>
      </c>
      <c r="BG497" s="145">
        <f>IF(N497="zákl. přenesená",J497,0)</f>
        <v>0</v>
      </c>
      <c r="BH497" s="145">
        <f>IF(N497="sníž. přenesená",J497,0)</f>
        <v>0</v>
      </c>
      <c r="BI497" s="145">
        <f>IF(N497="nulová",J497,0)</f>
        <v>0</v>
      </c>
      <c r="BJ497" s="16" t="s">
        <v>84</v>
      </c>
      <c r="BK497" s="145">
        <f>ROUND(I497*H497,2)</f>
        <v>0</v>
      </c>
      <c r="BL497" s="16" t="s">
        <v>242</v>
      </c>
      <c r="BM497" s="144" t="s">
        <v>781</v>
      </c>
    </row>
    <row r="498" spans="2:51" s="12" customFormat="1" ht="12">
      <c r="B498" s="146"/>
      <c r="D498" s="147" t="s">
        <v>154</v>
      </c>
      <c r="E498" s="148" t="s">
        <v>1</v>
      </c>
      <c r="F498" s="149" t="s">
        <v>769</v>
      </c>
      <c r="H498" s="150">
        <v>6</v>
      </c>
      <c r="I498" s="151"/>
      <c r="L498" s="146"/>
      <c r="M498" s="152"/>
      <c r="T498" s="153"/>
      <c r="AT498" s="148" t="s">
        <v>154</v>
      </c>
      <c r="AU498" s="148" t="s">
        <v>86</v>
      </c>
      <c r="AV498" s="12" t="s">
        <v>86</v>
      </c>
      <c r="AW498" s="12" t="s">
        <v>32</v>
      </c>
      <c r="AX498" s="12" t="s">
        <v>77</v>
      </c>
      <c r="AY498" s="148" t="s">
        <v>146</v>
      </c>
    </row>
    <row r="499" spans="2:51" s="12" customFormat="1" ht="12">
      <c r="B499" s="146"/>
      <c r="D499" s="147" t="s">
        <v>154</v>
      </c>
      <c r="E499" s="148" t="s">
        <v>1</v>
      </c>
      <c r="F499" s="149" t="s">
        <v>782</v>
      </c>
      <c r="H499" s="150">
        <v>14</v>
      </c>
      <c r="I499" s="151"/>
      <c r="L499" s="146"/>
      <c r="M499" s="152"/>
      <c r="T499" s="153"/>
      <c r="AT499" s="148" t="s">
        <v>154</v>
      </c>
      <c r="AU499" s="148" t="s">
        <v>86</v>
      </c>
      <c r="AV499" s="12" t="s">
        <v>86</v>
      </c>
      <c r="AW499" s="12" t="s">
        <v>32</v>
      </c>
      <c r="AX499" s="12" t="s">
        <v>77</v>
      </c>
      <c r="AY499" s="148" t="s">
        <v>146</v>
      </c>
    </row>
    <row r="500" spans="2:51" s="12" customFormat="1" ht="12">
      <c r="B500" s="146"/>
      <c r="D500" s="147" t="s">
        <v>154</v>
      </c>
      <c r="E500" s="148" t="s">
        <v>1</v>
      </c>
      <c r="F500" s="149" t="s">
        <v>771</v>
      </c>
      <c r="H500" s="150">
        <v>14.9</v>
      </c>
      <c r="I500" s="151"/>
      <c r="L500" s="146"/>
      <c r="M500" s="152"/>
      <c r="T500" s="153"/>
      <c r="AT500" s="148" t="s">
        <v>154</v>
      </c>
      <c r="AU500" s="148" t="s">
        <v>86</v>
      </c>
      <c r="AV500" s="12" t="s">
        <v>86</v>
      </c>
      <c r="AW500" s="12" t="s">
        <v>32</v>
      </c>
      <c r="AX500" s="12" t="s">
        <v>77</v>
      </c>
      <c r="AY500" s="148" t="s">
        <v>146</v>
      </c>
    </row>
    <row r="501" spans="2:51" s="13" customFormat="1" ht="12">
      <c r="B501" s="154"/>
      <c r="D501" s="147" t="s">
        <v>154</v>
      </c>
      <c r="E501" s="155" t="s">
        <v>1</v>
      </c>
      <c r="F501" s="156" t="s">
        <v>158</v>
      </c>
      <c r="H501" s="157">
        <v>34.9</v>
      </c>
      <c r="I501" s="158"/>
      <c r="L501" s="154"/>
      <c r="M501" s="159"/>
      <c r="T501" s="160"/>
      <c r="AT501" s="155" t="s">
        <v>154</v>
      </c>
      <c r="AU501" s="155" t="s">
        <v>86</v>
      </c>
      <c r="AV501" s="13" t="s">
        <v>152</v>
      </c>
      <c r="AW501" s="13" t="s">
        <v>32</v>
      </c>
      <c r="AX501" s="13" t="s">
        <v>84</v>
      </c>
      <c r="AY501" s="155" t="s">
        <v>146</v>
      </c>
    </row>
    <row r="502" spans="2:51" s="12" customFormat="1" ht="12">
      <c r="B502" s="146"/>
      <c r="D502" s="147" t="s">
        <v>154</v>
      </c>
      <c r="F502" s="149" t="s">
        <v>783</v>
      </c>
      <c r="H502" s="150">
        <v>35.598</v>
      </c>
      <c r="I502" s="151"/>
      <c r="L502" s="146"/>
      <c r="M502" s="152"/>
      <c r="T502" s="153"/>
      <c r="AT502" s="148" t="s">
        <v>154</v>
      </c>
      <c r="AU502" s="148" t="s">
        <v>86</v>
      </c>
      <c r="AV502" s="12" t="s">
        <v>86</v>
      </c>
      <c r="AW502" s="12" t="s">
        <v>4</v>
      </c>
      <c r="AX502" s="12" t="s">
        <v>84</v>
      </c>
      <c r="AY502" s="148" t="s">
        <v>146</v>
      </c>
    </row>
    <row r="503" spans="2:65" s="1" customFormat="1" ht="24.2" customHeight="1">
      <c r="B503" s="31"/>
      <c r="C503" s="132" t="s">
        <v>784</v>
      </c>
      <c r="D503" s="132" t="s">
        <v>148</v>
      </c>
      <c r="E503" s="133" t="s">
        <v>785</v>
      </c>
      <c r="F503" s="134" t="s">
        <v>786</v>
      </c>
      <c r="G503" s="135" t="s">
        <v>151</v>
      </c>
      <c r="H503" s="136">
        <v>201.5</v>
      </c>
      <c r="I503" s="137"/>
      <c r="J503" s="138">
        <f>ROUND(I503*H503,2)</f>
        <v>0</v>
      </c>
      <c r="K503" s="139"/>
      <c r="L503" s="31"/>
      <c r="M503" s="140" t="s">
        <v>1</v>
      </c>
      <c r="N503" s="141" t="s">
        <v>42</v>
      </c>
      <c r="P503" s="142">
        <f>O503*H503</f>
        <v>0</v>
      </c>
      <c r="Q503" s="142">
        <v>0</v>
      </c>
      <c r="R503" s="142">
        <f>Q503*H503</f>
        <v>0</v>
      </c>
      <c r="S503" s="142">
        <v>0</v>
      </c>
      <c r="T503" s="143">
        <f>S503*H503</f>
        <v>0</v>
      </c>
      <c r="AR503" s="144" t="s">
        <v>242</v>
      </c>
      <c r="AT503" s="144" t="s">
        <v>148</v>
      </c>
      <c r="AU503" s="144" t="s">
        <v>86</v>
      </c>
      <c r="AY503" s="16" t="s">
        <v>146</v>
      </c>
      <c r="BE503" s="145">
        <f>IF(N503="základní",J503,0)</f>
        <v>0</v>
      </c>
      <c r="BF503" s="145">
        <f>IF(N503="snížená",J503,0)</f>
        <v>0</v>
      </c>
      <c r="BG503" s="145">
        <f>IF(N503="zákl. přenesená",J503,0)</f>
        <v>0</v>
      </c>
      <c r="BH503" s="145">
        <f>IF(N503="sníž. přenesená",J503,0)</f>
        <v>0</v>
      </c>
      <c r="BI503" s="145">
        <f>IF(N503="nulová",J503,0)</f>
        <v>0</v>
      </c>
      <c r="BJ503" s="16" t="s">
        <v>84</v>
      </c>
      <c r="BK503" s="145">
        <f>ROUND(I503*H503,2)</f>
        <v>0</v>
      </c>
      <c r="BL503" s="16" t="s">
        <v>242</v>
      </c>
      <c r="BM503" s="144" t="s">
        <v>787</v>
      </c>
    </row>
    <row r="504" spans="2:51" s="12" customFormat="1" ht="12">
      <c r="B504" s="146"/>
      <c r="D504" s="147" t="s">
        <v>154</v>
      </c>
      <c r="E504" s="148" t="s">
        <v>1</v>
      </c>
      <c r="F504" s="149" t="s">
        <v>788</v>
      </c>
      <c r="H504" s="150">
        <v>201.5</v>
      </c>
      <c r="I504" s="151"/>
      <c r="L504" s="146"/>
      <c r="M504" s="152"/>
      <c r="T504" s="153"/>
      <c r="AT504" s="148" t="s">
        <v>154</v>
      </c>
      <c r="AU504" s="148" t="s">
        <v>86</v>
      </c>
      <c r="AV504" s="12" t="s">
        <v>86</v>
      </c>
      <c r="AW504" s="12" t="s">
        <v>32</v>
      </c>
      <c r="AX504" s="12" t="s">
        <v>84</v>
      </c>
      <c r="AY504" s="148" t="s">
        <v>146</v>
      </c>
    </row>
    <row r="505" spans="2:65" s="1" customFormat="1" ht="24.2" customHeight="1">
      <c r="B505" s="31"/>
      <c r="C505" s="167" t="s">
        <v>789</v>
      </c>
      <c r="D505" s="167" t="s">
        <v>237</v>
      </c>
      <c r="E505" s="168" t="s">
        <v>790</v>
      </c>
      <c r="F505" s="169" t="s">
        <v>791</v>
      </c>
      <c r="G505" s="170" t="s">
        <v>151</v>
      </c>
      <c r="H505" s="171">
        <v>211.575</v>
      </c>
      <c r="I505" s="172"/>
      <c r="J505" s="173">
        <f>ROUND(I505*H505,2)</f>
        <v>0</v>
      </c>
      <c r="K505" s="174"/>
      <c r="L505" s="175"/>
      <c r="M505" s="176" t="s">
        <v>1</v>
      </c>
      <c r="N505" s="177" t="s">
        <v>42</v>
      </c>
      <c r="P505" s="142">
        <f>O505*H505</f>
        <v>0</v>
      </c>
      <c r="Q505" s="142">
        <v>0.006</v>
      </c>
      <c r="R505" s="142">
        <f>Q505*H505</f>
        <v>1.26945</v>
      </c>
      <c r="S505" s="142">
        <v>0</v>
      </c>
      <c r="T505" s="143">
        <f>S505*H505</f>
        <v>0</v>
      </c>
      <c r="AR505" s="144" t="s">
        <v>341</v>
      </c>
      <c r="AT505" s="144" t="s">
        <v>237</v>
      </c>
      <c r="AU505" s="144" t="s">
        <v>86</v>
      </c>
      <c r="AY505" s="16" t="s">
        <v>146</v>
      </c>
      <c r="BE505" s="145">
        <f>IF(N505="základní",J505,0)</f>
        <v>0</v>
      </c>
      <c r="BF505" s="145">
        <f>IF(N505="snížená",J505,0)</f>
        <v>0</v>
      </c>
      <c r="BG505" s="145">
        <f>IF(N505="zákl. přenesená",J505,0)</f>
        <v>0</v>
      </c>
      <c r="BH505" s="145">
        <f>IF(N505="sníž. přenesená",J505,0)</f>
        <v>0</v>
      </c>
      <c r="BI505" s="145">
        <f>IF(N505="nulová",J505,0)</f>
        <v>0</v>
      </c>
      <c r="BJ505" s="16" t="s">
        <v>84</v>
      </c>
      <c r="BK505" s="145">
        <f>ROUND(I505*H505,2)</f>
        <v>0</v>
      </c>
      <c r="BL505" s="16" t="s">
        <v>242</v>
      </c>
      <c r="BM505" s="144" t="s">
        <v>792</v>
      </c>
    </row>
    <row r="506" spans="2:51" s="12" customFormat="1" ht="12">
      <c r="B506" s="146"/>
      <c r="D506" s="147" t="s">
        <v>154</v>
      </c>
      <c r="F506" s="149" t="s">
        <v>793</v>
      </c>
      <c r="H506" s="150">
        <v>211.575</v>
      </c>
      <c r="I506" s="151"/>
      <c r="L506" s="146"/>
      <c r="M506" s="152"/>
      <c r="T506" s="153"/>
      <c r="AT506" s="148" t="s">
        <v>154</v>
      </c>
      <c r="AU506" s="148" t="s">
        <v>86</v>
      </c>
      <c r="AV506" s="12" t="s">
        <v>86</v>
      </c>
      <c r="AW506" s="12" t="s">
        <v>4</v>
      </c>
      <c r="AX506" s="12" t="s">
        <v>84</v>
      </c>
      <c r="AY506" s="148" t="s">
        <v>146</v>
      </c>
    </row>
    <row r="507" spans="2:65" s="1" customFormat="1" ht="24.2" customHeight="1">
      <c r="B507" s="31"/>
      <c r="C507" s="132" t="s">
        <v>794</v>
      </c>
      <c r="D507" s="132" t="s">
        <v>148</v>
      </c>
      <c r="E507" s="133" t="s">
        <v>795</v>
      </c>
      <c r="F507" s="134" t="s">
        <v>796</v>
      </c>
      <c r="G507" s="135" t="s">
        <v>151</v>
      </c>
      <c r="H507" s="136">
        <v>34.9</v>
      </c>
      <c r="I507" s="137"/>
      <c r="J507" s="138">
        <f>ROUND(I507*H507,2)</f>
        <v>0</v>
      </c>
      <c r="K507" s="139"/>
      <c r="L507" s="31"/>
      <c r="M507" s="140" t="s">
        <v>1</v>
      </c>
      <c r="N507" s="141" t="s">
        <v>42</v>
      </c>
      <c r="P507" s="142">
        <f>O507*H507</f>
        <v>0</v>
      </c>
      <c r="Q507" s="142">
        <v>4E-05</v>
      </c>
      <c r="R507" s="142">
        <f>Q507*H507</f>
        <v>0.001396</v>
      </c>
      <c r="S507" s="142">
        <v>0</v>
      </c>
      <c r="T507" s="143">
        <f>S507*H507</f>
        <v>0</v>
      </c>
      <c r="AR507" s="144" t="s">
        <v>242</v>
      </c>
      <c r="AT507" s="144" t="s">
        <v>148</v>
      </c>
      <c r="AU507" s="144" t="s">
        <v>86</v>
      </c>
      <c r="AY507" s="16" t="s">
        <v>146</v>
      </c>
      <c r="BE507" s="145">
        <f>IF(N507="základní",J507,0)</f>
        <v>0</v>
      </c>
      <c r="BF507" s="145">
        <f>IF(N507="snížená",J507,0)</f>
        <v>0</v>
      </c>
      <c r="BG507" s="145">
        <f>IF(N507="zákl. přenesená",J507,0)</f>
        <v>0</v>
      </c>
      <c r="BH507" s="145">
        <f>IF(N507="sníž. přenesená",J507,0)</f>
        <v>0</v>
      </c>
      <c r="BI507" s="145">
        <f>IF(N507="nulová",J507,0)</f>
        <v>0</v>
      </c>
      <c r="BJ507" s="16" t="s">
        <v>84</v>
      </c>
      <c r="BK507" s="145">
        <f>ROUND(I507*H507,2)</f>
        <v>0</v>
      </c>
      <c r="BL507" s="16" t="s">
        <v>242</v>
      </c>
      <c r="BM507" s="144" t="s">
        <v>797</v>
      </c>
    </row>
    <row r="508" spans="2:51" s="12" customFormat="1" ht="12">
      <c r="B508" s="146"/>
      <c r="D508" s="147" t="s">
        <v>154</v>
      </c>
      <c r="E508" s="148" t="s">
        <v>1</v>
      </c>
      <c r="F508" s="149" t="s">
        <v>769</v>
      </c>
      <c r="H508" s="150">
        <v>6</v>
      </c>
      <c r="I508" s="151"/>
      <c r="L508" s="146"/>
      <c r="M508" s="152"/>
      <c r="T508" s="153"/>
      <c r="AT508" s="148" t="s">
        <v>154</v>
      </c>
      <c r="AU508" s="148" t="s">
        <v>86</v>
      </c>
      <c r="AV508" s="12" t="s">
        <v>86</v>
      </c>
      <c r="AW508" s="12" t="s">
        <v>32</v>
      </c>
      <c r="AX508" s="12" t="s">
        <v>77</v>
      </c>
      <c r="AY508" s="148" t="s">
        <v>146</v>
      </c>
    </row>
    <row r="509" spans="2:51" s="12" customFormat="1" ht="12">
      <c r="B509" s="146"/>
      <c r="D509" s="147" t="s">
        <v>154</v>
      </c>
      <c r="E509" s="148" t="s">
        <v>1</v>
      </c>
      <c r="F509" s="149" t="s">
        <v>782</v>
      </c>
      <c r="H509" s="150">
        <v>14</v>
      </c>
      <c r="I509" s="151"/>
      <c r="L509" s="146"/>
      <c r="M509" s="152"/>
      <c r="T509" s="153"/>
      <c r="AT509" s="148" t="s">
        <v>154</v>
      </c>
      <c r="AU509" s="148" t="s">
        <v>86</v>
      </c>
      <c r="AV509" s="12" t="s">
        <v>86</v>
      </c>
      <c r="AW509" s="12" t="s">
        <v>32</v>
      </c>
      <c r="AX509" s="12" t="s">
        <v>77</v>
      </c>
      <c r="AY509" s="148" t="s">
        <v>146</v>
      </c>
    </row>
    <row r="510" spans="2:51" s="12" customFormat="1" ht="12">
      <c r="B510" s="146"/>
      <c r="D510" s="147" t="s">
        <v>154</v>
      </c>
      <c r="E510" s="148" t="s">
        <v>1</v>
      </c>
      <c r="F510" s="149" t="s">
        <v>771</v>
      </c>
      <c r="H510" s="150">
        <v>14.9</v>
      </c>
      <c r="I510" s="151"/>
      <c r="L510" s="146"/>
      <c r="M510" s="152"/>
      <c r="T510" s="153"/>
      <c r="AT510" s="148" t="s">
        <v>154</v>
      </c>
      <c r="AU510" s="148" t="s">
        <v>86</v>
      </c>
      <c r="AV510" s="12" t="s">
        <v>86</v>
      </c>
      <c r="AW510" s="12" t="s">
        <v>32</v>
      </c>
      <c r="AX510" s="12" t="s">
        <v>77</v>
      </c>
      <c r="AY510" s="148" t="s">
        <v>146</v>
      </c>
    </row>
    <row r="511" spans="2:51" s="13" customFormat="1" ht="12">
      <c r="B511" s="154"/>
      <c r="D511" s="147" t="s">
        <v>154</v>
      </c>
      <c r="E511" s="155" t="s">
        <v>1</v>
      </c>
      <c r="F511" s="156" t="s">
        <v>158</v>
      </c>
      <c r="H511" s="157">
        <v>34.9</v>
      </c>
      <c r="I511" s="158"/>
      <c r="L511" s="154"/>
      <c r="M511" s="159"/>
      <c r="T511" s="160"/>
      <c r="AT511" s="155" t="s">
        <v>154</v>
      </c>
      <c r="AU511" s="155" t="s">
        <v>86</v>
      </c>
      <c r="AV511" s="13" t="s">
        <v>152</v>
      </c>
      <c r="AW511" s="13" t="s">
        <v>32</v>
      </c>
      <c r="AX511" s="13" t="s">
        <v>84</v>
      </c>
      <c r="AY511" s="155" t="s">
        <v>146</v>
      </c>
    </row>
    <row r="512" spans="2:65" s="1" customFormat="1" ht="16.5" customHeight="1">
      <c r="B512" s="31"/>
      <c r="C512" s="167" t="s">
        <v>798</v>
      </c>
      <c r="D512" s="167" t="s">
        <v>237</v>
      </c>
      <c r="E512" s="168" t="s">
        <v>799</v>
      </c>
      <c r="F512" s="169" t="s">
        <v>800</v>
      </c>
      <c r="G512" s="170" t="s">
        <v>151</v>
      </c>
      <c r="H512" s="171">
        <v>42.613</v>
      </c>
      <c r="I512" s="172"/>
      <c r="J512" s="173">
        <f>ROUND(I512*H512,2)</f>
        <v>0</v>
      </c>
      <c r="K512" s="174"/>
      <c r="L512" s="175"/>
      <c r="M512" s="176" t="s">
        <v>1</v>
      </c>
      <c r="N512" s="177" t="s">
        <v>42</v>
      </c>
      <c r="P512" s="142">
        <f>O512*H512</f>
        <v>0</v>
      </c>
      <c r="Q512" s="142">
        <v>0.0002</v>
      </c>
      <c r="R512" s="142">
        <f>Q512*H512</f>
        <v>0.0085226</v>
      </c>
      <c r="S512" s="142">
        <v>0</v>
      </c>
      <c r="T512" s="143">
        <f>S512*H512</f>
        <v>0</v>
      </c>
      <c r="AR512" s="144" t="s">
        <v>341</v>
      </c>
      <c r="AT512" s="144" t="s">
        <v>237</v>
      </c>
      <c r="AU512" s="144" t="s">
        <v>86</v>
      </c>
      <c r="AY512" s="16" t="s">
        <v>146</v>
      </c>
      <c r="BE512" s="145">
        <f>IF(N512="základní",J512,0)</f>
        <v>0</v>
      </c>
      <c r="BF512" s="145">
        <f>IF(N512="snížená",J512,0)</f>
        <v>0</v>
      </c>
      <c r="BG512" s="145">
        <f>IF(N512="zákl. přenesená",J512,0)</f>
        <v>0</v>
      </c>
      <c r="BH512" s="145">
        <f>IF(N512="sníž. přenesená",J512,0)</f>
        <v>0</v>
      </c>
      <c r="BI512" s="145">
        <f>IF(N512="nulová",J512,0)</f>
        <v>0</v>
      </c>
      <c r="BJ512" s="16" t="s">
        <v>84</v>
      </c>
      <c r="BK512" s="145">
        <f>ROUND(I512*H512,2)</f>
        <v>0</v>
      </c>
      <c r="BL512" s="16" t="s">
        <v>242</v>
      </c>
      <c r="BM512" s="144" t="s">
        <v>801</v>
      </c>
    </row>
    <row r="513" spans="2:51" s="12" customFormat="1" ht="12">
      <c r="B513" s="146"/>
      <c r="D513" s="147" t="s">
        <v>154</v>
      </c>
      <c r="F513" s="149" t="s">
        <v>802</v>
      </c>
      <c r="H513" s="150">
        <v>42.613</v>
      </c>
      <c r="I513" s="151"/>
      <c r="L513" s="146"/>
      <c r="M513" s="152"/>
      <c r="T513" s="153"/>
      <c r="AT513" s="148" t="s">
        <v>154</v>
      </c>
      <c r="AU513" s="148" t="s">
        <v>86</v>
      </c>
      <c r="AV513" s="12" t="s">
        <v>86</v>
      </c>
      <c r="AW513" s="12" t="s">
        <v>4</v>
      </c>
      <c r="AX513" s="12" t="s">
        <v>84</v>
      </c>
      <c r="AY513" s="148" t="s">
        <v>146</v>
      </c>
    </row>
    <row r="514" spans="2:65" s="1" customFormat="1" ht="24.2" customHeight="1">
      <c r="B514" s="31"/>
      <c r="C514" s="132" t="s">
        <v>803</v>
      </c>
      <c r="D514" s="132" t="s">
        <v>148</v>
      </c>
      <c r="E514" s="133" t="s">
        <v>804</v>
      </c>
      <c r="F514" s="134" t="s">
        <v>805</v>
      </c>
      <c r="G514" s="135" t="s">
        <v>705</v>
      </c>
      <c r="H514" s="178"/>
      <c r="I514" s="137"/>
      <c r="J514" s="138">
        <f>ROUND(I514*H514,2)</f>
        <v>0</v>
      </c>
      <c r="K514" s="139"/>
      <c r="L514" s="31"/>
      <c r="M514" s="140" t="s">
        <v>1</v>
      </c>
      <c r="N514" s="141" t="s">
        <v>42</v>
      </c>
      <c r="P514" s="142">
        <f>O514*H514</f>
        <v>0</v>
      </c>
      <c r="Q514" s="142">
        <v>0</v>
      </c>
      <c r="R514" s="142">
        <f>Q514*H514</f>
        <v>0</v>
      </c>
      <c r="S514" s="142">
        <v>0</v>
      </c>
      <c r="T514" s="143">
        <f>S514*H514</f>
        <v>0</v>
      </c>
      <c r="AR514" s="144" t="s">
        <v>242</v>
      </c>
      <c r="AT514" s="144" t="s">
        <v>148</v>
      </c>
      <c r="AU514" s="144" t="s">
        <v>86</v>
      </c>
      <c r="AY514" s="16" t="s">
        <v>146</v>
      </c>
      <c r="BE514" s="145">
        <f>IF(N514="základní",J514,0)</f>
        <v>0</v>
      </c>
      <c r="BF514" s="145">
        <f>IF(N514="snížená",J514,0)</f>
        <v>0</v>
      </c>
      <c r="BG514" s="145">
        <f>IF(N514="zákl. přenesená",J514,0)</f>
        <v>0</v>
      </c>
      <c r="BH514" s="145">
        <f>IF(N514="sníž. přenesená",J514,0)</f>
        <v>0</v>
      </c>
      <c r="BI514" s="145">
        <f>IF(N514="nulová",J514,0)</f>
        <v>0</v>
      </c>
      <c r="BJ514" s="16" t="s">
        <v>84</v>
      </c>
      <c r="BK514" s="145">
        <f>ROUND(I514*H514,2)</f>
        <v>0</v>
      </c>
      <c r="BL514" s="16" t="s">
        <v>242</v>
      </c>
      <c r="BM514" s="144" t="s">
        <v>806</v>
      </c>
    </row>
    <row r="515" spans="2:63" s="11" customFormat="1" ht="22.7" customHeight="1">
      <c r="B515" s="120"/>
      <c r="D515" s="121" t="s">
        <v>76</v>
      </c>
      <c r="E515" s="130" t="s">
        <v>807</v>
      </c>
      <c r="F515" s="130" t="s">
        <v>808</v>
      </c>
      <c r="I515" s="123"/>
      <c r="J515" s="131">
        <f>BK515</f>
        <v>0</v>
      </c>
      <c r="L515" s="120"/>
      <c r="M515" s="125"/>
      <c r="P515" s="126">
        <f>SUM(P516:P523)</f>
        <v>0</v>
      </c>
      <c r="R515" s="126">
        <f>SUM(R516:R523)</f>
        <v>0.015047040000000001</v>
      </c>
      <c r="T515" s="127">
        <f>SUM(T516:T523)</f>
        <v>0</v>
      </c>
      <c r="AR515" s="121" t="s">
        <v>86</v>
      </c>
      <c r="AT515" s="128" t="s">
        <v>76</v>
      </c>
      <c r="AU515" s="128" t="s">
        <v>84</v>
      </c>
      <c r="AY515" s="121" t="s">
        <v>146</v>
      </c>
      <c r="BK515" s="129">
        <f>SUM(BK516:BK523)</f>
        <v>0</v>
      </c>
    </row>
    <row r="516" spans="2:65" s="1" customFormat="1" ht="24.2" customHeight="1">
      <c r="B516" s="31"/>
      <c r="C516" s="132" t="s">
        <v>809</v>
      </c>
      <c r="D516" s="132" t="s">
        <v>148</v>
      </c>
      <c r="E516" s="133" t="s">
        <v>810</v>
      </c>
      <c r="F516" s="134" t="s">
        <v>811</v>
      </c>
      <c r="G516" s="135" t="s">
        <v>151</v>
      </c>
      <c r="H516" s="136">
        <v>46.1</v>
      </c>
      <c r="I516" s="137"/>
      <c r="J516" s="138">
        <f>ROUND(I516*H516,2)</f>
        <v>0</v>
      </c>
      <c r="K516" s="139"/>
      <c r="L516" s="31"/>
      <c r="M516" s="140" t="s">
        <v>1</v>
      </c>
      <c r="N516" s="141" t="s">
        <v>42</v>
      </c>
      <c r="P516" s="142">
        <f>O516*H516</f>
        <v>0</v>
      </c>
      <c r="Q516" s="142">
        <v>0</v>
      </c>
      <c r="R516" s="142">
        <f>Q516*H516</f>
        <v>0</v>
      </c>
      <c r="S516" s="142">
        <v>0</v>
      </c>
      <c r="T516" s="143">
        <f>S516*H516</f>
        <v>0</v>
      </c>
      <c r="AR516" s="144" t="s">
        <v>242</v>
      </c>
      <c r="AT516" s="144" t="s">
        <v>148</v>
      </c>
      <c r="AU516" s="144" t="s">
        <v>86</v>
      </c>
      <c r="AY516" s="16" t="s">
        <v>146</v>
      </c>
      <c r="BE516" s="145">
        <f>IF(N516="základní",J516,0)</f>
        <v>0</v>
      </c>
      <c r="BF516" s="145">
        <f>IF(N516="snížená",J516,0)</f>
        <v>0</v>
      </c>
      <c r="BG516" s="145">
        <f>IF(N516="zákl. přenesená",J516,0)</f>
        <v>0</v>
      </c>
      <c r="BH516" s="145">
        <f>IF(N516="sníž. přenesená",J516,0)</f>
        <v>0</v>
      </c>
      <c r="BI516" s="145">
        <f>IF(N516="nulová",J516,0)</f>
        <v>0</v>
      </c>
      <c r="BJ516" s="16" t="s">
        <v>84</v>
      </c>
      <c r="BK516" s="145">
        <f>ROUND(I516*H516,2)</f>
        <v>0</v>
      </c>
      <c r="BL516" s="16" t="s">
        <v>242</v>
      </c>
      <c r="BM516" s="144" t="s">
        <v>812</v>
      </c>
    </row>
    <row r="517" spans="2:51" s="12" customFormat="1" ht="12">
      <c r="B517" s="146"/>
      <c r="D517" s="147" t="s">
        <v>154</v>
      </c>
      <c r="E517" s="148" t="s">
        <v>1</v>
      </c>
      <c r="F517" s="149" t="s">
        <v>813</v>
      </c>
      <c r="H517" s="150">
        <v>46.1</v>
      </c>
      <c r="I517" s="151"/>
      <c r="L517" s="146"/>
      <c r="M517" s="152"/>
      <c r="T517" s="153"/>
      <c r="AT517" s="148" t="s">
        <v>154</v>
      </c>
      <c r="AU517" s="148" t="s">
        <v>86</v>
      </c>
      <c r="AV517" s="12" t="s">
        <v>86</v>
      </c>
      <c r="AW517" s="12" t="s">
        <v>32</v>
      </c>
      <c r="AX517" s="12" t="s">
        <v>84</v>
      </c>
      <c r="AY517" s="148" t="s">
        <v>146</v>
      </c>
    </row>
    <row r="518" spans="2:65" s="1" customFormat="1" ht="16.5" customHeight="1">
      <c r="B518" s="31"/>
      <c r="C518" s="167" t="s">
        <v>814</v>
      </c>
      <c r="D518" s="167" t="s">
        <v>237</v>
      </c>
      <c r="E518" s="168" t="s">
        <v>815</v>
      </c>
      <c r="F518" s="169" t="s">
        <v>816</v>
      </c>
      <c r="G518" s="170" t="s">
        <v>151</v>
      </c>
      <c r="H518" s="171">
        <v>47.022</v>
      </c>
      <c r="I518" s="172"/>
      <c r="J518" s="173">
        <f>ROUND(I518*H518,2)</f>
        <v>0</v>
      </c>
      <c r="K518" s="174"/>
      <c r="L518" s="175"/>
      <c r="M518" s="176" t="s">
        <v>1</v>
      </c>
      <c r="N518" s="177" t="s">
        <v>42</v>
      </c>
      <c r="P518" s="142">
        <f>O518*H518</f>
        <v>0</v>
      </c>
      <c r="Q518" s="142">
        <v>0.0002</v>
      </c>
      <c r="R518" s="142">
        <f>Q518*H518</f>
        <v>0.0094044</v>
      </c>
      <c r="S518" s="142">
        <v>0</v>
      </c>
      <c r="T518" s="143">
        <f>S518*H518</f>
        <v>0</v>
      </c>
      <c r="AR518" s="144" t="s">
        <v>341</v>
      </c>
      <c r="AT518" s="144" t="s">
        <v>237</v>
      </c>
      <c r="AU518" s="144" t="s">
        <v>86</v>
      </c>
      <c r="AY518" s="16" t="s">
        <v>146</v>
      </c>
      <c r="BE518" s="145">
        <f>IF(N518="základní",J518,0)</f>
        <v>0</v>
      </c>
      <c r="BF518" s="145">
        <f>IF(N518="snížená",J518,0)</f>
        <v>0</v>
      </c>
      <c r="BG518" s="145">
        <f>IF(N518="zákl. přenesená",J518,0)</f>
        <v>0</v>
      </c>
      <c r="BH518" s="145">
        <f>IF(N518="sníž. přenesená",J518,0)</f>
        <v>0</v>
      </c>
      <c r="BI518" s="145">
        <f>IF(N518="nulová",J518,0)</f>
        <v>0</v>
      </c>
      <c r="BJ518" s="16" t="s">
        <v>84</v>
      </c>
      <c r="BK518" s="145">
        <f>ROUND(I518*H518,2)</f>
        <v>0</v>
      </c>
      <c r="BL518" s="16" t="s">
        <v>242</v>
      </c>
      <c r="BM518" s="144" t="s">
        <v>817</v>
      </c>
    </row>
    <row r="519" spans="2:51" s="12" customFormat="1" ht="12">
      <c r="B519" s="146"/>
      <c r="D519" s="147" t="s">
        <v>154</v>
      </c>
      <c r="F519" s="149" t="s">
        <v>818</v>
      </c>
      <c r="H519" s="150">
        <v>47.022</v>
      </c>
      <c r="I519" s="151"/>
      <c r="L519" s="146"/>
      <c r="M519" s="152"/>
      <c r="T519" s="153"/>
      <c r="AT519" s="148" t="s">
        <v>154</v>
      </c>
      <c r="AU519" s="148" t="s">
        <v>86</v>
      </c>
      <c r="AV519" s="12" t="s">
        <v>86</v>
      </c>
      <c r="AW519" s="12" t="s">
        <v>4</v>
      </c>
      <c r="AX519" s="12" t="s">
        <v>84</v>
      </c>
      <c r="AY519" s="148" t="s">
        <v>146</v>
      </c>
    </row>
    <row r="520" spans="2:65" s="1" customFormat="1" ht="24.2" customHeight="1">
      <c r="B520" s="31"/>
      <c r="C520" s="132" t="s">
        <v>819</v>
      </c>
      <c r="D520" s="132" t="s">
        <v>148</v>
      </c>
      <c r="E520" s="133" t="s">
        <v>820</v>
      </c>
      <c r="F520" s="134" t="s">
        <v>821</v>
      </c>
      <c r="G520" s="135" t="s">
        <v>151</v>
      </c>
      <c r="H520" s="136">
        <v>46.1</v>
      </c>
      <c r="I520" s="137"/>
      <c r="J520" s="138">
        <f>ROUND(I520*H520,2)</f>
        <v>0</v>
      </c>
      <c r="K520" s="139"/>
      <c r="L520" s="31"/>
      <c r="M520" s="140" t="s">
        <v>1</v>
      </c>
      <c r="N520" s="141" t="s">
        <v>42</v>
      </c>
      <c r="P520" s="142">
        <f>O520*H520</f>
        <v>0</v>
      </c>
      <c r="Q520" s="142">
        <v>0</v>
      </c>
      <c r="R520" s="142">
        <f>Q520*H520</f>
        <v>0</v>
      </c>
      <c r="S520" s="142">
        <v>0</v>
      </c>
      <c r="T520" s="143">
        <f>S520*H520</f>
        <v>0</v>
      </c>
      <c r="AR520" s="144" t="s">
        <v>242</v>
      </c>
      <c r="AT520" s="144" t="s">
        <v>148</v>
      </c>
      <c r="AU520" s="144" t="s">
        <v>86</v>
      </c>
      <c r="AY520" s="16" t="s">
        <v>146</v>
      </c>
      <c r="BE520" s="145">
        <f>IF(N520="základní",J520,0)</f>
        <v>0</v>
      </c>
      <c r="BF520" s="145">
        <f>IF(N520="snížená",J520,0)</f>
        <v>0</v>
      </c>
      <c r="BG520" s="145">
        <f>IF(N520="zákl. přenesená",J520,0)</f>
        <v>0</v>
      </c>
      <c r="BH520" s="145">
        <f>IF(N520="sníž. přenesená",J520,0)</f>
        <v>0</v>
      </c>
      <c r="BI520" s="145">
        <f>IF(N520="nulová",J520,0)</f>
        <v>0</v>
      </c>
      <c r="BJ520" s="16" t="s">
        <v>84</v>
      </c>
      <c r="BK520" s="145">
        <f>ROUND(I520*H520,2)</f>
        <v>0</v>
      </c>
      <c r="BL520" s="16" t="s">
        <v>242</v>
      </c>
      <c r="BM520" s="144" t="s">
        <v>822</v>
      </c>
    </row>
    <row r="521" spans="2:65" s="1" customFormat="1" ht="16.5" customHeight="1">
      <c r="B521" s="31"/>
      <c r="C521" s="167" t="s">
        <v>823</v>
      </c>
      <c r="D521" s="167" t="s">
        <v>237</v>
      </c>
      <c r="E521" s="168" t="s">
        <v>824</v>
      </c>
      <c r="F521" s="169" t="s">
        <v>825</v>
      </c>
      <c r="G521" s="170" t="s">
        <v>151</v>
      </c>
      <c r="H521" s="171">
        <v>47.022</v>
      </c>
      <c r="I521" s="172"/>
      <c r="J521" s="173">
        <f>ROUND(I521*H521,2)</f>
        <v>0</v>
      </c>
      <c r="K521" s="174"/>
      <c r="L521" s="175"/>
      <c r="M521" s="176" t="s">
        <v>1</v>
      </c>
      <c r="N521" s="177" t="s">
        <v>42</v>
      </c>
      <c r="P521" s="142">
        <f>O521*H521</f>
        <v>0</v>
      </c>
      <c r="Q521" s="142">
        <v>0.00012</v>
      </c>
      <c r="R521" s="142">
        <f>Q521*H521</f>
        <v>0.00564264</v>
      </c>
      <c r="S521" s="142">
        <v>0</v>
      </c>
      <c r="T521" s="143">
        <f>S521*H521</f>
        <v>0</v>
      </c>
      <c r="AR521" s="144" t="s">
        <v>341</v>
      </c>
      <c r="AT521" s="144" t="s">
        <v>237</v>
      </c>
      <c r="AU521" s="144" t="s">
        <v>86</v>
      </c>
      <c r="AY521" s="16" t="s">
        <v>146</v>
      </c>
      <c r="BE521" s="145">
        <f>IF(N521="základní",J521,0)</f>
        <v>0</v>
      </c>
      <c r="BF521" s="145">
        <f>IF(N521="snížená",J521,0)</f>
        <v>0</v>
      </c>
      <c r="BG521" s="145">
        <f>IF(N521="zákl. přenesená",J521,0)</f>
        <v>0</v>
      </c>
      <c r="BH521" s="145">
        <f>IF(N521="sníž. přenesená",J521,0)</f>
        <v>0</v>
      </c>
      <c r="BI521" s="145">
        <f>IF(N521="nulová",J521,0)</f>
        <v>0</v>
      </c>
      <c r="BJ521" s="16" t="s">
        <v>84</v>
      </c>
      <c r="BK521" s="145">
        <f>ROUND(I521*H521,2)</f>
        <v>0</v>
      </c>
      <c r="BL521" s="16" t="s">
        <v>242</v>
      </c>
      <c r="BM521" s="144" t="s">
        <v>826</v>
      </c>
    </row>
    <row r="522" spans="2:51" s="12" customFormat="1" ht="12">
      <c r="B522" s="146"/>
      <c r="D522" s="147" t="s">
        <v>154</v>
      </c>
      <c r="F522" s="149" t="s">
        <v>818</v>
      </c>
      <c r="H522" s="150">
        <v>47.022</v>
      </c>
      <c r="I522" s="151"/>
      <c r="L522" s="146"/>
      <c r="M522" s="152"/>
      <c r="T522" s="153"/>
      <c r="AT522" s="148" t="s">
        <v>154</v>
      </c>
      <c r="AU522" s="148" t="s">
        <v>86</v>
      </c>
      <c r="AV522" s="12" t="s">
        <v>86</v>
      </c>
      <c r="AW522" s="12" t="s">
        <v>4</v>
      </c>
      <c r="AX522" s="12" t="s">
        <v>84</v>
      </c>
      <c r="AY522" s="148" t="s">
        <v>146</v>
      </c>
    </row>
    <row r="523" spans="2:65" s="1" customFormat="1" ht="24.2" customHeight="1">
      <c r="B523" s="31"/>
      <c r="C523" s="132" t="s">
        <v>827</v>
      </c>
      <c r="D523" s="132" t="s">
        <v>148</v>
      </c>
      <c r="E523" s="133" t="s">
        <v>828</v>
      </c>
      <c r="F523" s="134" t="s">
        <v>829</v>
      </c>
      <c r="G523" s="135" t="s">
        <v>705</v>
      </c>
      <c r="H523" s="178"/>
      <c r="I523" s="137"/>
      <c r="J523" s="138">
        <f>ROUND(I523*H523,2)</f>
        <v>0</v>
      </c>
      <c r="K523" s="139"/>
      <c r="L523" s="31"/>
      <c r="M523" s="140" t="s">
        <v>1</v>
      </c>
      <c r="N523" s="141" t="s">
        <v>42</v>
      </c>
      <c r="P523" s="142">
        <f>O523*H523</f>
        <v>0</v>
      </c>
      <c r="Q523" s="142">
        <v>0</v>
      </c>
      <c r="R523" s="142">
        <f>Q523*H523</f>
        <v>0</v>
      </c>
      <c r="S523" s="142">
        <v>0</v>
      </c>
      <c r="T523" s="143">
        <f>S523*H523</f>
        <v>0</v>
      </c>
      <c r="AR523" s="144" t="s">
        <v>242</v>
      </c>
      <c r="AT523" s="144" t="s">
        <v>148</v>
      </c>
      <c r="AU523" s="144" t="s">
        <v>86</v>
      </c>
      <c r="AY523" s="16" t="s">
        <v>146</v>
      </c>
      <c r="BE523" s="145">
        <f>IF(N523="základní",J523,0)</f>
        <v>0</v>
      </c>
      <c r="BF523" s="145">
        <f>IF(N523="snížená",J523,0)</f>
        <v>0</v>
      </c>
      <c r="BG523" s="145">
        <f>IF(N523="zákl. přenesená",J523,0)</f>
        <v>0</v>
      </c>
      <c r="BH523" s="145">
        <f>IF(N523="sníž. přenesená",J523,0)</f>
        <v>0</v>
      </c>
      <c r="BI523" s="145">
        <f>IF(N523="nulová",J523,0)</f>
        <v>0</v>
      </c>
      <c r="BJ523" s="16" t="s">
        <v>84</v>
      </c>
      <c r="BK523" s="145">
        <f>ROUND(I523*H523,2)</f>
        <v>0</v>
      </c>
      <c r="BL523" s="16" t="s">
        <v>242</v>
      </c>
      <c r="BM523" s="144" t="s">
        <v>830</v>
      </c>
    </row>
    <row r="524" spans="2:63" s="11" customFormat="1" ht="22.7" customHeight="1">
      <c r="B524" s="120"/>
      <c r="D524" s="121" t="s">
        <v>76</v>
      </c>
      <c r="E524" s="130" t="s">
        <v>831</v>
      </c>
      <c r="F524" s="130" t="s">
        <v>832</v>
      </c>
      <c r="I524" s="123"/>
      <c r="J524" s="131">
        <f>BK524</f>
        <v>0</v>
      </c>
      <c r="L524" s="120"/>
      <c r="M524" s="125"/>
      <c r="P524" s="126">
        <f>SUM(P525:P532)</f>
        <v>0</v>
      </c>
      <c r="R524" s="126">
        <f>SUM(R525:R532)</f>
        <v>0.0104</v>
      </c>
      <c r="T524" s="127">
        <f>SUM(T525:T532)</f>
        <v>0</v>
      </c>
      <c r="AR524" s="121" t="s">
        <v>86</v>
      </c>
      <c r="AT524" s="128" t="s">
        <v>76</v>
      </c>
      <c r="AU524" s="128" t="s">
        <v>84</v>
      </c>
      <c r="AY524" s="121" t="s">
        <v>146</v>
      </c>
      <c r="BK524" s="129">
        <f>SUM(BK525:BK532)</f>
        <v>0</v>
      </c>
    </row>
    <row r="525" spans="2:65" s="1" customFormat="1" ht="33" customHeight="1">
      <c r="B525" s="31"/>
      <c r="C525" s="132" t="s">
        <v>833</v>
      </c>
      <c r="D525" s="132" t="s">
        <v>148</v>
      </c>
      <c r="E525" s="133" t="s">
        <v>834</v>
      </c>
      <c r="F525" s="134" t="s">
        <v>835</v>
      </c>
      <c r="G525" s="135" t="s">
        <v>596</v>
      </c>
      <c r="H525" s="136">
        <v>6</v>
      </c>
      <c r="I525" s="137"/>
      <c r="J525" s="138">
        <f aca="true" t="shared" si="0" ref="J525:J532">ROUND(I525*H525,2)</f>
        <v>0</v>
      </c>
      <c r="K525" s="139"/>
      <c r="L525" s="31"/>
      <c r="M525" s="140" t="s">
        <v>1</v>
      </c>
      <c r="N525" s="141" t="s">
        <v>42</v>
      </c>
      <c r="P525" s="142">
        <f aca="true" t="shared" si="1" ref="P525:P532">O525*H525</f>
        <v>0</v>
      </c>
      <c r="Q525" s="142">
        <v>0.00052</v>
      </c>
      <c r="R525" s="142">
        <f aca="true" t="shared" si="2" ref="R525:R532">Q525*H525</f>
        <v>0.0031199999999999995</v>
      </c>
      <c r="S525" s="142">
        <v>0</v>
      </c>
      <c r="T525" s="143">
        <f aca="true" t="shared" si="3" ref="T525:T532">S525*H525</f>
        <v>0</v>
      </c>
      <c r="AR525" s="144" t="s">
        <v>242</v>
      </c>
      <c r="AT525" s="144" t="s">
        <v>148</v>
      </c>
      <c r="AU525" s="144" t="s">
        <v>86</v>
      </c>
      <c r="AY525" s="16" t="s">
        <v>146</v>
      </c>
      <c r="BE525" s="145">
        <f aca="true" t="shared" si="4" ref="BE525:BE532">IF(N525="základní",J525,0)</f>
        <v>0</v>
      </c>
      <c r="BF525" s="145">
        <f aca="true" t="shared" si="5" ref="BF525:BF532">IF(N525="snížená",J525,0)</f>
        <v>0</v>
      </c>
      <c r="BG525" s="145">
        <f aca="true" t="shared" si="6" ref="BG525:BG532">IF(N525="zákl. přenesená",J525,0)</f>
        <v>0</v>
      </c>
      <c r="BH525" s="145">
        <f aca="true" t="shared" si="7" ref="BH525:BH532">IF(N525="sníž. přenesená",J525,0)</f>
        <v>0</v>
      </c>
      <c r="BI525" s="145">
        <f aca="true" t="shared" si="8" ref="BI525:BI532">IF(N525="nulová",J525,0)</f>
        <v>0</v>
      </c>
      <c r="BJ525" s="16" t="s">
        <v>84</v>
      </c>
      <c r="BK525" s="145">
        <f aca="true" t="shared" si="9" ref="BK525:BK532">ROUND(I525*H525,2)</f>
        <v>0</v>
      </c>
      <c r="BL525" s="16" t="s">
        <v>242</v>
      </c>
      <c r="BM525" s="144" t="s">
        <v>836</v>
      </c>
    </row>
    <row r="526" spans="2:65" s="1" customFormat="1" ht="24.2" customHeight="1">
      <c r="B526" s="31"/>
      <c r="C526" s="132" t="s">
        <v>837</v>
      </c>
      <c r="D526" s="132" t="s">
        <v>148</v>
      </c>
      <c r="E526" s="133" t="s">
        <v>838</v>
      </c>
      <c r="F526" s="134" t="s">
        <v>839</v>
      </c>
      <c r="G526" s="135" t="s">
        <v>596</v>
      </c>
      <c r="H526" s="136">
        <v>3</v>
      </c>
      <c r="I526" s="137"/>
      <c r="J526" s="138">
        <f t="shared" si="0"/>
        <v>0</v>
      </c>
      <c r="K526" s="139"/>
      <c r="L526" s="31"/>
      <c r="M526" s="140" t="s">
        <v>1</v>
      </c>
      <c r="N526" s="141" t="s">
        <v>42</v>
      </c>
      <c r="P526" s="142">
        <f t="shared" si="1"/>
        <v>0</v>
      </c>
      <c r="Q526" s="142">
        <v>0.00052</v>
      </c>
      <c r="R526" s="142">
        <f t="shared" si="2"/>
        <v>0.0015599999999999998</v>
      </c>
      <c r="S526" s="142">
        <v>0</v>
      </c>
      <c r="T526" s="143">
        <f t="shared" si="3"/>
        <v>0</v>
      </c>
      <c r="AR526" s="144" t="s">
        <v>242</v>
      </c>
      <c r="AT526" s="144" t="s">
        <v>148</v>
      </c>
      <c r="AU526" s="144" t="s">
        <v>86</v>
      </c>
      <c r="AY526" s="16" t="s">
        <v>146</v>
      </c>
      <c r="BE526" s="145">
        <f t="shared" si="4"/>
        <v>0</v>
      </c>
      <c r="BF526" s="145">
        <f t="shared" si="5"/>
        <v>0</v>
      </c>
      <c r="BG526" s="145">
        <f t="shared" si="6"/>
        <v>0</v>
      </c>
      <c r="BH526" s="145">
        <f t="shared" si="7"/>
        <v>0</v>
      </c>
      <c r="BI526" s="145">
        <f t="shared" si="8"/>
        <v>0</v>
      </c>
      <c r="BJ526" s="16" t="s">
        <v>84</v>
      </c>
      <c r="BK526" s="145">
        <f t="shared" si="9"/>
        <v>0</v>
      </c>
      <c r="BL526" s="16" t="s">
        <v>242</v>
      </c>
      <c r="BM526" s="144" t="s">
        <v>840</v>
      </c>
    </row>
    <row r="527" spans="2:65" s="1" customFormat="1" ht="24.2" customHeight="1">
      <c r="B527" s="31"/>
      <c r="C527" s="132" t="s">
        <v>841</v>
      </c>
      <c r="D527" s="132" t="s">
        <v>148</v>
      </c>
      <c r="E527" s="133" t="s">
        <v>842</v>
      </c>
      <c r="F527" s="134" t="s">
        <v>843</v>
      </c>
      <c r="G527" s="135" t="s">
        <v>596</v>
      </c>
      <c r="H527" s="136">
        <v>7</v>
      </c>
      <c r="I527" s="137"/>
      <c r="J527" s="138">
        <f t="shared" si="0"/>
        <v>0</v>
      </c>
      <c r="K527" s="139"/>
      <c r="L527" s="31"/>
      <c r="M527" s="140" t="s">
        <v>1</v>
      </c>
      <c r="N527" s="141" t="s">
        <v>42</v>
      </c>
      <c r="P527" s="142">
        <f t="shared" si="1"/>
        <v>0</v>
      </c>
      <c r="Q527" s="142">
        <v>0.00052</v>
      </c>
      <c r="R527" s="142">
        <f t="shared" si="2"/>
        <v>0.0036399999999999996</v>
      </c>
      <c r="S527" s="142">
        <v>0</v>
      </c>
      <c r="T527" s="143">
        <f t="shared" si="3"/>
        <v>0</v>
      </c>
      <c r="AR527" s="144" t="s">
        <v>242</v>
      </c>
      <c r="AT527" s="144" t="s">
        <v>148</v>
      </c>
      <c r="AU527" s="144" t="s">
        <v>86</v>
      </c>
      <c r="AY527" s="16" t="s">
        <v>146</v>
      </c>
      <c r="BE527" s="145">
        <f t="shared" si="4"/>
        <v>0</v>
      </c>
      <c r="BF527" s="145">
        <f t="shared" si="5"/>
        <v>0</v>
      </c>
      <c r="BG527" s="145">
        <f t="shared" si="6"/>
        <v>0</v>
      </c>
      <c r="BH527" s="145">
        <f t="shared" si="7"/>
        <v>0</v>
      </c>
      <c r="BI527" s="145">
        <f t="shared" si="8"/>
        <v>0</v>
      </c>
      <c r="BJ527" s="16" t="s">
        <v>84</v>
      </c>
      <c r="BK527" s="145">
        <f t="shared" si="9"/>
        <v>0</v>
      </c>
      <c r="BL527" s="16" t="s">
        <v>242</v>
      </c>
      <c r="BM527" s="144" t="s">
        <v>844</v>
      </c>
    </row>
    <row r="528" spans="2:65" s="1" customFormat="1" ht="24.2" customHeight="1">
      <c r="B528" s="31"/>
      <c r="C528" s="132" t="s">
        <v>845</v>
      </c>
      <c r="D528" s="132" t="s">
        <v>148</v>
      </c>
      <c r="E528" s="133" t="s">
        <v>846</v>
      </c>
      <c r="F528" s="134" t="s">
        <v>847</v>
      </c>
      <c r="G528" s="135" t="s">
        <v>596</v>
      </c>
      <c r="H528" s="136">
        <v>4</v>
      </c>
      <c r="I528" s="137"/>
      <c r="J528" s="138">
        <f t="shared" si="0"/>
        <v>0</v>
      </c>
      <c r="K528" s="139"/>
      <c r="L528" s="31"/>
      <c r="M528" s="140" t="s">
        <v>1</v>
      </c>
      <c r="N528" s="141" t="s">
        <v>42</v>
      </c>
      <c r="P528" s="142">
        <f t="shared" si="1"/>
        <v>0</v>
      </c>
      <c r="Q528" s="142">
        <v>0.00052</v>
      </c>
      <c r="R528" s="142">
        <f t="shared" si="2"/>
        <v>0.00208</v>
      </c>
      <c r="S528" s="142">
        <v>0</v>
      </c>
      <c r="T528" s="143">
        <f t="shared" si="3"/>
        <v>0</v>
      </c>
      <c r="AR528" s="144" t="s">
        <v>242</v>
      </c>
      <c r="AT528" s="144" t="s">
        <v>148</v>
      </c>
      <c r="AU528" s="144" t="s">
        <v>86</v>
      </c>
      <c r="AY528" s="16" t="s">
        <v>146</v>
      </c>
      <c r="BE528" s="145">
        <f t="shared" si="4"/>
        <v>0</v>
      </c>
      <c r="BF528" s="145">
        <f t="shared" si="5"/>
        <v>0</v>
      </c>
      <c r="BG528" s="145">
        <f t="shared" si="6"/>
        <v>0</v>
      </c>
      <c r="BH528" s="145">
        <f t="shared" si="7"/>
        <v>0</v>
      </c>
      <c r="BI528" s="145">
        <f t="shared" si="8"/>
        <v>0</v>
      </c>
      <c r="BJ528" s="16" t="s">
        <v>84</v>
      </c>
      <c r="BK528" s="145">
        <f t="shared" si="9"/>
        <v>0</v>
      </c>
      <c r="BL528" s="16" t="s">
        <v>242</v>
      </c>
      <c r="BM528" s="144" t="s">
        <v>848</v>
      </c>
    </row>
    <row r="529" spans="2:65" s="1" customFormat="1" ht="16.5" customHeight="1">
      <c r="B529" s="31"/>
      <c r="C529" s="132" t="s">
        <v>849</v>
      </c>
      <c r="D529" s="132" t="s">
        <v>148</v>
      </c>
      <c r="E529" s="133" t="s">
        <v>850</v>
      </c>
      <c r="F529" s="134" t="s">
        <v>851</v>
      </c>
      <c r="G529" s="135" t="s">
        <v>601</v>
      </c>
      <c r="H529" s="136">
        <v>3</v>
      </c>
      <c r="I529" s="137"/>
      <c r="J529" s="138">
        <f t="shared" si="0"/>
        <v>0</v>
      </c>
      <c r="K529" s="139"/>
      <c r="L529" s="31"/>
      <c r="M529" s="140" t="s">
        <v>1</v>
      </c>
      <c r="N529" s="141" t="s">
        <v>42</v>
      </c>
      <c r="P529" s="142">
        <f t="shared" si="1"/>
        <v>0</v>
      </c>
      <c r="Q529" s="142">
        <v>0</v>
      </c>
      <c r="R529" s="142">
        <f t="shared" si="2"/>
        <v>0</v>
      </c>
      <c r="S529" s="142">
        <v>0</v>
      </c>
      <c r="T529" s="143">
        <f t="shared" si="3"/>
        <v>0</v>
      </c>
      <c r="AR529" s="144" t="s">
        <v>242</v>
      </c>
      <c r="AT529" s="144" t="s">
        <v>148</v>
      </c>
      <c r="AU529" s="144" t="s">
        <v>86</v>
      </c>
      <c r="AY529" s="16" t="s">
        <v>146</v>
      </c>
      <c r="BE529" s="145">
        <f t="shared" si="4"/>
        <v>0</v>
      </c>
      <c r="BF529" s="145">
        <f t="shared" si="5"/>
        <v>0</v>
      </c>
      <c r="BG529" s="145">
        <f t="shared" si="6"/>
        <v>0</v>
      </c>
      <c r="BH529" s="145">
        <f t="shared" si="7"/>
        <v>0</v>
      </c>
      <c r="BI529" s="145">
        <f t="shared" si="8"/>
        <v>0</v>
      </c>
      <c r="BJ529" s="16" t="s">
        <v>84</v>
      </c>
      <c r="BK529" s="145">
        <f t="shared" si="9"/>
        <v>0</v>
      </c>
      <c r="BL529" s="16" t="s">
        <v>242</v>
      </c>
      <c r="BM529" s="144" t="s">
        <v>852</v>
      </c>
    </row>
    <row r="530" spans="2:65" s="1" customFormat="1" ht="16.5" customHeight="1">
      <c r="B530" s="31"/>
      <c r="C530" s="132" t="s">
        <v>853</v>
      </c>
      <c r="D530" s="132" t="s">
        <v>148</v>
      </c>
      <c r="E530" s="133" t="s">
        <v>854</v>
      </c>
      <c r="F530" s="134" t="s">
        <v>855</v>
      </c>
      <c r="G530" s="135" t="s">
        <v>601</v>
      </c>
      <c r="H530" s="136">
        <v>7</v>
      </c>
      <c r="I530" s="137"/>
      <c r="J530" s="138">
        <f t="shared" si="0"/>
        <v>0</v>
      </c>
      <c r="K530" s="139"/>
      <c r="L530" s="31"/>
      <c r="M530" s="140" t="s">
        <v>1</v>
      </c>
      <c r="N530" s="141" t="s">
        <v>42</v>
      </c>
      <c r="P530" s="142">
        <f t="shared" si="1"/>
        <v>0</v>
      </c>
      <c r="Q530" s="142">
        <v>0</v>
      </c>
      <c r="R530" s="142">
        <f t="shared" si="2"/>
        <v>0</v>
      </c>
      <c r="S530" s="142">
        <v>0</v>
      </c>
      <c r="T530" s="143">
        <f t="shared" si="3"/>
        <v>0</v>
      </c>
      <c r="AR530" s="144" t="s">
        <v>242</v>
      </c>
      <c r="AT530" s="144" t="s">
        <v>148</v>
      </c>
      <c r="AU530" s="144" t="s">
        <v>86</v>
      </c>
      <c r="AY530" s="16" t="s">
        <v>146</v>
      </c>
      <c r="BE530" s="145">
        <f t="shared" si="4"/>
        <v>0</v>
      </c>
      <c r="BF530" s="145">
        <f t="shared" si="5"/>
        <v>0</v>
      </c>
      <c r="BG530" s="145">
        <f t="shared" si="6"/>
        <v>0</v>
      </c>
      <c r="BH530" s="145">
        <f t="shared" si="7"/>
        <v>0</v>
      </c>
      <c r="BI530" s="145">
        <f t="shared" si="8"/>
        <v>0</v>
      </c>
      <c r="BJ530" s="16" t="s">
        <v>84</v>
      </c>
      <c r="BK530" s="145">
        <f t="shared" si="9"/>
        <v>0</v>
      </c>
      <c r="BL530" s="16" t="s">
        <v>242</v>
      </c>
      <c r="BM530" s="144" t="s">
        <v>856</v>
      </c>
    </row>
    <row r="531" spans="2:65" s="1" customFormat="1" ht="16.5" customHeight="1">
      <c r="B531" s="31"/>
      <c r="C531" s="132" t="s">
        <v>857</v>
      </c>
      <c r="D531" s="132" t="s">
        <v>148</v>
      </c>
      <c r="E531" s="133" t="s">
        <v>858</v>
      </c>
      <c r="F531" s="134" t="s">
        <v>859</v>
      </c>
      <c r="G531" s="135" t="s">
        <v>601</v>
      </c>
      <c r="H531" s="136">
        <v>6</v>
      </c>
      <c r="I531" s="137"/>
      <c r="J531" s="138">
        <f t="shared" si="0"/>
        <v>0</v>
      </c>
      <c r="K531" s="139"/>
      <c r="L531" s="31"/>
      <c r="M531" s="140" t="s">
        <v>1</v>
      </c>
      <c r="N531" s="141" t="s">
        <v>42</v>
      </c>
      <c r="P531" s="142">
        <f t="shared" si="1"/>
        <v>0</v>
      </c>
      <c r="Q531" s="142">
        <v>0</v>
      </c>
      <c r="R531" s="142">
        <f t="shared" si="2"/>
        <v>0</v>
      </c>
      <c r="S531" s="142">
        <v>0</v>
      </c>
      <c r="T531" s="143">
        <f t="shared" si="3"/>
        <v>0</v>
      </c>
      <c r="AR531" s="144" t="s">
        <v>242</v>
      </c>
      <c r="AT531" s="144" t="s">
        <v>148</v>
      </c>
      <c r="AU531" s="144" t="s">
        <v>86</v>
      </c>
      <c r="AY531" s="16" t="s">
        <v>146</v>
      </c>
      <c r="BE531" s="145">
        <f t="shared" si="4"/>
        <v>0</v>
      </c>
      <c r="BF531" s="145">
        <f t="shared" si="5"/>
        <v>0</v>
      </c>
      <c r="BG531" s="145">
        <f t="shared" si="6"/>
        <v>0</v>
      </c>
      <c r="BH531" s="145">
        <f t="shared" si="7"/>
        <v>0</v>
      </c>
      <c r="BI531" s="145">
        <f t="shared" si="8"/>
        <v>0</v>
      </c>
      <c r="BJ531" s="16" t="s">
        <v>84</v>
      </c>
      <c r="BK531" s="145">
        <f t="shared" si="9"/>
        <v>0</v>
      </c>
      <c r="BL531" s="16" t="s">
        <v>242</v>
      </c>
      <c r="BM531" s="144" t="s">
        <v>860</v>
      </c>
    </row>
    <row r="532" spans="2:65" s="1" customFormat="1" ht="24.2" customHeight="1">
      <c r="B532" s="31"/>
      <c r="C532" s="132" t="s">
        <v>861</v>
      </c>
      <c r="D532" s="132" t="s">
        <v>148</v>
      </c>
      <c r="E532" s="133" t="s">
        <v>862</v>
      </c>
      <c r="F532" s="134" t="s">
        <v>863</v>
      </c>
      <c r="G532" s="135" t="s">
        <v>705</v>
      </c>
      <c r="H532" s="178"/>
      <c r="I532" s="137"/>
      <c r="J532" s="138">
        <f t="shared" si="0"/>
        <v>0</v>
      </c>
      <c r="K532" s="139"/>
      <c r="L532" s="31"/>
      <c r="M532" s="140" t="s">
        <v>1</v>
      </c>
      <c r="N532" s="141" t="s">
        <v>42</v>
      </c>
      <c r="P532" s="142">
        <f t="shared" si="1"/>
        <v>0</v>
      </c>
      <c r="Q532" s="142">
        <v>0</v>
      </c>
      <c r="R532" s="142">
        <f t="shared" si="2"/>
        <v>0</v>
      </c>
      <c r="S532" s="142">
        <v>0</v>
      </c>
      <c r="T532" s="143">
        <f t="shared" si="3"/>
        <v>0</v>
      </c>
      <c r="AR532" s="144" t="s">
        <v>242</v>
      </c>
      <c r="AT532" s="144" t="s">
        <v>148</v>
      </c>
      <c r="AU532" s="144" t="s">
        <v>86</v>
      </c>
      <c r="AY532" s="16" t="s">
        <v>146</v>
      </c>
      <c r="BE532" s="145">
        <f t="shared" si="4"/>
        <v>0</v>
      </c>
      <c r="BF532" s="145">
        <f t="shared" si="5"/>
        <v>0</v>
      </c>
      <c r="BG532" s="145">
        <f t="shared" si="6"/>
        <v>0</v>
      </c>
      <c r="BH532" s="145">
        <f t="shared" si="7"/>
        <v>0</v>
      </c>
      <c r="BI532" s="145">
        <f t="shared" si="8"/>
        <v>0</v>
      </c>
      <c r="BJ532" s="16" t="s">
        <v>84</v>
      </c>
      <c r="BK532" s="145">
        <f t="shared" si="9"/>
        <v>0</v>
      </c>
      <c r="BL532" s="16" t="s">
        <v>242</v>
      </c>
      <c r="BM532" s="144" t="s">
        <v>864</v>
      </c>
    </row>
    <row r="533" spans="2:63" s="11" customFormat="1" ht="22.7" customHeight="1">
      <c r="B533" s="120"/>
      <c r="D533" s="121" t="s">
        <v>76</v>
      </c>
      <c r="E533" s="130" t="s">
        <v>865</v>
      </c>
      <c r="F533" s="130" t="s">
        <v>866</v>
      </c>
      <c r="I533" s="123"/>
      <c r="J533" s="131">
        <f>BK533</f>
        <v>0</v>
      </c>
      <c r="L533" s="120"/>
      <c r="M533" s="125"/>
      <c r="P533" s="126">
        <f>SUM(P534:P586)</f>
        <v>0</v>
      </c>
      <c r="R533" s="126">
        <f>SUM(R534:R586)</f>
        <v>9.7689562</v>
      </c>
      <c r="T533" s="127">
        <f>SUM(T534:T586)</f>
        <v>0</v>
      </c>
      <c r="AR533" s="121" t="s">
        <v>86</v>
      </c>
      <c r="AT533" s="128" t="s">
        <v>76</v>
      </c>
      <c r="AU533" s="128" t="s">
        <v>84</v>
      </c>
      <c r="AY533" s="121" t="s">
        <v>146</v>
      </c>
      <c r="BK533" s="129">
        <f>SUM(BK534:BK586)</f>
        <v>0</v>
      </c>
    </row>
    <row r="534" spans="2:65" s="1" customFormat="1" ht="16.5" customHeight="1">
      <c r="B534" s="31"/>
      <c r="C534" s="132" t="s">
        <v>867</v>
      </c>
      <c r="D534" s="132" t="s">
        <v>148</v>
      </c>
      <c r="E534" s="133" t="s">
        <v>868</v>
      </c>
      <c r="F534" s="134" t="s">
        <v>869</v>
      </c>
      <c r="G534" s="135" t="s">
        <v>161</v>
      </c>
      <c r="H534" s="136">
        <v>9.169</v>
      </c>
      <c r="I534" s="137"/>
      <c r="J534" s="138">
        <f>ROUND(I534*H534,2)</f>
        <v>0</v>
      </c>
      <c r="K534" s="139"/>
      <c r="L534" s="31"/>
      <c r="M534" s="140" t="s">
        <v>1</v>
      </c>
      <c r="N534" s="141" t="s">
        <v>42</v>
      </c>
      <c r="P534" s="142">
        <f>O534*H534</f>
        <v>0</v>
      </c>
      <c r="Q534" s="142">
        <v>0</v>
      </c>
      <c r="R534" s="142">
        <f>Q534*H534</f>
        <v>0</v>
      </c>
      <c r="S534" s="142">
        <v>0</v>
      </c>
      <c r="T534" s="143">
        <f>S534*H534</f>
        <v>0</v>
      </c>
      <c r="AR534" s="144" t="s">
        <v>242</v>
      </c>
      <c r="AT534" s="144" t="s">
        <v>148</v>
      </c>
      <c r="AU534" s="144" t="s">
        <v>86</v>
      </c>
      <c r="AY534" s="16" t="s">
        <v>146</v>
      </c>
      <c r="BE534" s="145">
        <f>IF(N534="základní",J534,0)</f>
        <v>0</v>
      </c>
      <c r="BF534" s="145">
        <f>IF(N534="snížená",J534,0)</f>
        <v>0</v>
      </c>
      <c r="BG534" s="145">
        <f>IF(N534="zákl. přenesená",J534,0)</f>
        <v>0</v>
      </c>
      <c r="BH534" s="145">
        <f>IF(N534="sníž. přenesená",J534,0)</f>
        <v>0</v>
      </c>
      <c r="BI534" s="145">
        <f>IF(N534="nulová",J534,0)</f>
        <v>0</v>
      </c>
      <c r="BJ534" s="16" t="s">
        <v>84</v>
      </c>
      <c r="BK534" s="145">
        <f>ROUND(I534*H534,2)</f>
        <v>0</v>
      </c>
      <c r="BL534" s="16" t="s">
        <v>242</v>
      </c>
      <c r="BM534" s="144" t="s">
        <v>870</v>
      </c>
    </row>
    <row r="535" spans="2:51" s="12" customFormat="1" ht="12">
      <c r="B535" s="146"/>
      <c r="D535" s="147" t="s">
        <v>154</v>
      </c>
      <c r="E535" s="148" t="s">
        <v>1</v>
      </c>
      <c r="F535" s="149" t="s">
        <v>871</v>
      </c>
      <c r="H535" s="150">
        <v>9.169</v>
      </c>
      <c r="I535" s="151"/>
      <c r="L535" s="146"/>
      <c r="M535" s="152"/>
      <c r="T535" s="153"/>
      <c r="AT535" s="148" t="s">
        <v>154</v>
      </c>
      <c r="AU535" s="148" t="s">
        <v>86</v>
      </c>
      <c r="AV535" s="12" t="s">
        <v>86</v>
      </c>
      <c r="AW535" s="12" t="s">
        <v>32</v>
      </c>
      <c r="AX535" s="12" t="s">
        <v>84</v>
      </c>
      <c r="AY535" s="148" t="s">
        <v>146</v>
      </c>
    </row>
    <row r="536" spans="2:65" s="1" customFormat="1" ht="33" customHeight="1">
      <c r="B536" s="31"/>
      <c r="C536" s="132" t="s">
        <v>872</v>
      </c>
      <c r="D536" s="132" t="s">
        <v>148</v>
      </c>
      <c r="E536" s="133" t="s">
        <v>873</v>
      </c>
      <c r="F536" s="134" t="s">
        <v>874</v>
      </c>
      <c r="G536" s="135" t="s">
        <v>601</v>
      </c>
      <c r="H536" s="136">
        <v>32</v>
      </c>
      <c r="I536" s="137"/>
      <c r="J536" s="138">
        <f>ROUND(I536*H536,2)</f>
        <v>0</v>
      </c>
      <c r="K536" s="139"/>
      <c r="L536" s="31"/>
      <c r="M536" s="140" t="s">
        <v>1</v>
      </c>
      <c r="N536" s="141" t="s">
        <v>42</v>
      </c>
      <c r="P536" s="142">
        <f>O536*H536</f>
        <v>0</v>
      </c>
      <c r="Q536" s="142">
        <v>0</v>
      </c>
      <c r="R536" s="142">
        <f>Q536*H536</f>
        <v>0</v>
      </c>
      <c r="S536" s="142">
        <v>0</v>
      </c>
      <c r="T536" s="143">
        <f>S536*H536</f>
        <v>0</v>
      </c>
      <c r="AR536" s="144" t="s">
        <v>242</v>
      </c>
      <c r="AT536" s="144" t="s">
        <v>148</v>
      </c>
      <c r="AU536" s="144" t="s">
        <v>86</v>
      </c>
      <c r="AY536" s="16" t="s">
        <v>146</v>
      </c>
      <c r="BE536" s="145">
        <f>IF(N536="základní",J536,0)</f>
        <v>0</v>
      </c>
      <c r="BF536" s="145">
        <f>IF(N536="snížená",J536,0)</f>
        <v>0</v>
      </c>
      <c r="BG536" s="145">
        <f>IF(N536="zákl. přenesená",J536,0)</f>
        <v>0</v>
      </c>
      <c r="BH536" s="145">
        <f>IF(N536="sníž. přenesená",J536,0)</f>
        <v>0</v>
      </c>
      <c r="BI536" s="145">
        <f>IF(N536="nulová",J536,0)</f>
        <v>0</v>
      </c>
      <c r="BJ536" s="16" t="s">
        <v>84</v>
      </c>
      <c r="BK536" s="145">
        <f>ROUND(I536*H536,2)</f>
        <v>0</v>
      </c>
      <c r="BL536" s="16" t="s">
        <v>242</v>
      </c>
      <c r="BM536" s="144" t="s">
        <v>875</v>
      </c>
    </row>
    <row r="537" spans="2:65" s="1" customFormat="1" ht="33" customHeight="1">
      <c r="B537" s="31"/>
      <c r="C537" s="132" t="s">
        <v>876</v>
      </c>
      <c r="D537" s="132" t="s">
        <v>148</v>
      </c>
      <c r="E537" s="133" t="s">
        <v>877</v>
      </c>
      <c r="F537" s="134" t="s">
        <v>878</v>
      </c>
      <c r="G537" s="135" t="s">
        <v>161</v>
      </c>
      <c r="H537" s="136">
        <v>13.032</v>
      </c>
      <c r="I537" s="137"/>
      <c r="J537" s="138">
        <f>ROUND(I537*H537,2)</f>
        <v>0</v>
      </c>
      <c r="K537" s="139"/>
      <c r="L537" s="31"/>
      <c r="M537" s="140" t="s">
        <v>1</v>
      </c>
      <c r="N537" s="141" t="s">
        <v>42</v>
      </c>
      <c r="P537" s="142">
        <f>O537*H537</f>
        <v>0</v>
      </c>
      <c r="Q537" s="142">
        <v>0.00108</v>
      </c>
      <c r="R537" s="142">
        <f>Q537*H537</f>
        <v>0.01407456</v>
      </c>
      <c r="S537" s="142">
        <v>0</v>
      </c>
      <c r="T537" s="143">
        <f>S537*H537</f>
        <v>0</v>
      </c>
      <c r="AR537" s="144" t="s">
        <v>242</v>
      </c>
      <c r="AT537" s="144" t="s">
        <v>148</v>
      </c>
      <c r="AU537" s="144" t="s">
        <v>86</v>
      </c>
      <c r="AY537" s="16" t="s">
        <v>146</v>
      </c>
      <c r="BE537" s="145">
        <f>IF(N537="základní",J537,0)</f>
        <v>0</v>
      </c>
      <c r="BF537" s="145">
        <f>IF(N537="snížená",J537,0)</f>
        <v>0</v>
      </c>
      <c r="BG537" s="145">
        <f>IF(N537="zákl. přenesená",J537,0)</f>
        <v>0</v>
      </c>
      <c r="BH537" s="145">
        <f>IF(N537="sníž. přenesená",J537,0)</f>
        <v>0</v>
      </c>
      <c r="BI537" s="145">
        <f>IF(N537="nulová",J537,0)</f>
        <v>0</v>
      </c>
      <c r="BJ537" s="16" t="s">
        <v>84</v>
      </c>
      <c r="BK537" s="145">
        <f>ROUND(I537*H537,2)</f>
        <v>0</v>
      </c>
      <c r="BL537" s="16" t="s">
        <v>242</v>
      </c>
      <c r="BM537" s="144" t="s">
        <v>879</v>
      </c>
    </row>
    <row r="538" spans="2:51" s="12" customFormat="1" ht="12">
      <c r="B538" s="146"/>
      <c r="D538" s="147" t="s">
        <v>154</v>
      </c>
      <c r="E538" s="148" t="s">
        <v>1</v>
      </c>
      <c r="F538" s="149" t="s">
        <v>880</v>
      </c>
      <c r="H538" s="150">
        <v>13.032</v>
      </c>
      <c r="I538" s="151"/>
      <c r="L538" s="146"/>
      <c r="M538" s="152"/>
      <c r="T538" s="153"/>
      <c r="AT538" s="148" t="s">
        <v>154</v>
      </c>
      <c r="AU538" s="148" t="s">
        <v>86</v>
      </c>
      <c r="AV538" s="12" t="s">
        <v>86</v>
      </c>
      <c r="AW538" s="12" t="s">
        <v>32</v>
      </c>
      <c r="AX538" s="12" t="s">
        <v>84</v>
      </c>
      <c r="AY538" s="148" t="s">
        <v>146</v>
      </c>
    </row>
    <row r="539" spans="2:65" s="1" customFormat="1" ht="16.5" customHeight="1">
      <c r="B539" s="31"/>
      <c r="C539" s="132" t="s">
        <v>881</v>
      </c>
      <c r="D539" s="132" t="s">
        <v>148</v>
      </c>
      <c r="E539" s="133" t="s">
        <v>882</v>
      </c>
      <c r="F539" s="134" t="s">
        <v>883</v>
      </c>
      <c r="G539" s="135" t="s">
        <v>596</v>
      </c>
      <c r="H539" s="136">
        <v>1</v>
      </c>
      <c r="I539" s="137"/>
      <c r="J539" s="138">
        <f>ROUND(I539*H539,2)</f>
        <v>0</v>
      </c>
      <c r="K539" s="139"/>
      <c r="L539" s="31"/>
      <c r="M539" s="140" t="s">
        <v>1</v>
      </c>
      <c r="N539" s="141" t="s">
        <v>42</v>
      </c>
      <c r="P539" s="142">
        <f>O539*H539</f>
        <v>0</v>
      </c>
      <c r="Q539" s="142">
        <v>0</v>
      </c>
      <c r="R539" s="142">
        <f>Q539*H539</f>
        <v>0</v>
      </c>
      <c r="S539" s="142">
        <v>0</v>
      </c>
      <c r="T539" s="143">
        <f>S539*H539</f>
        <v>0</v>
      </c>
      <c r="AR539" s="144" t="s">
        <v>242</v>
      </c>
      <c r="AT539" s="144" t="s">
        <v>148</v>
      </c>
      <c r="AU539" s="144" t="s">
        <v>86</v>
      </c>
      <c r="AY539" s="16" t="s">
        <v>146</v>
      </c>
      <c r="BE539" s="145">
        <f>IF(N539="základní",J539,0)</f>
        <v>0</v>
      </c>
      <c r="BF539" s="145">
        <f>IF(N539="snížená",J539,0)</f>
        <v>0</v>
      </c>
      <c r="BG539" s="145">
        <f>IF(N539="zákl. přenesená",J539,0)</f>
        <v>0</v>
      </c>
      <c r="BH539" s="145">
        <f>IF(N539="sníž. přenesená",J539,0)</f>
        <v>0</v>
      </c>
      <c r="BI539" s="145">
        <f>IF(N539="nulová",J539,0)</f>
        <v>0</v>
      </c>
      <c r="BJ539" s="16" t="s">
        <v>84</v>
      </c>
      <c r="BK539" s="145">
        <f>ROUND(I539*H539,2)</f>
        <v>0</v>
      </c>
      <c r="BL539" s="16" t="s">
        <v>242</v>
      </c>
      <c r="BM539" s="144" t="s">
        <v>884</v>
      </c>
    </row>
    <row r="540" spans="2:65" s="1" customFormat="1" ht="24.2" customHeight="1">
      <c r="B540" s="31"/>
      <c r="C540" s="132" t="s">
        <v>885</v>
      </c>
      <c r="D540" s="132" t="s">
        <v>148</v>
      </c>
      <c r="E540" s="133" t="s">
        <v>886</v>
      </c>
      <c r="F540" s="134" t="s">
        <v>887</v>
      </c>
      <c r="G540" s="135" t="s">
        <v>227</v>
      </c>
      <c r="H540" s="136">
        <v>21.6</v>
      </c>
      <c r="I540" s="137"/>
      <c r="J540" s="138">
        <f>ROUND(I540*H540,2)</f>
        <v>0</v>
      </c>
      <c r="K540" s="139"/>
      <c r="L540" s="31"/>
      <c r="M540" s="140" t="s">
        <v>1</v>
      </c>
      <c r="N540" s="141" t="s">
        <v>42</v>
      </c>
      <c r="P540" s="142">
        <f>O540*H540</f>
        <v>0</v>
      </c>
      <c r="Q540" s="142">
        <v>0</v>
      </c>
      <c r="R540" s="142">
        <f>Q540*H540</f>
        <v>0</v>
      </c>
      <c r="S540" s="142">
        <v>0</v>
      </c>
      <c r="T540" s="143">
        <f>S540*H540</f>
        <v>0</v>
      </c>
      <c r="AR540" s="144" t="s">
        <v>242</v>
      </c>
      <c r="AT540" s="144" t="s">
        <v>148</v>
      </c>
      <c r="AU540" s="144" t="s">
        <v>86</v>
      </c>
      <c r="AY540" s="16" t="s">
        <v>146</v>
      </c>
      <c r="BE540" s="145">
        <f>IF(N540="základní",J540,0)</f>
        <v>0</v>
      </c>
      <c r="BF540" s="145">
        <f>IF(N540="snížená",J540,0)</f>
        <v>0</v>
      </c>
      <c r="BG540" s="145">
        <f>IF(N540="zákl. přenesená",J540,0)</f>
        <v>0</v>
      </c>
      <c r="BH540" s="145">
        <f>IF(N540="sníž. přenesená",J540,0)</f>
        <v>0</v>
      </c>
      <c r="BI540" s="145">
        <f>IF(N540="nulová",J540,0)</f>
        <v>0</v>
      </c>
      <c r="BJ540" s="16" t="s">
        <v>84</v>
      </c>
      <c r="BK540" s="145">
        <f>ROUND(I540*H540,2)</f>
        <v>0</v>
      </c>
      <c r="BL540" s="16" t="s">
        <v>242</v>
      </c>
      <c r="BM540" s="144" t="s">
        <v>888</v>
      </c>
    </row>
    <row r="541" spans="2:51" s="12" customFormat="1" ht="12">
      <c r="B541" s="146"/>
      <c r="D541" s="147" t="s">
        <v>154</v>
      </c>
      <c r="E541" s="148" t="s">
        <v>1</v>
      </c>
      <c r="F541" s="149" t="s">
        <v>889</v>
      </c>
      <c r="H541" s="150">
        <v>12.5</v>
      </c>
      <c r="I541" s="151"/>
      <c r="L541" s="146"/>
      <c r="M541" s="152"/>
      <c r="T541" s="153"/>
      <c r="AT541" s="148" t="s">
        <v>154</v>
      </c>
      <c r="AU541" s="148" t="s">
        <v>86</v>
      </c>
      <c r="AV541" s="12" t="s">
        <v>86</v>
      </c>
      <c r="AW541" s="12" t="s">
        <v>32</v>
      </c>
      <c r="AX541" s="12" t="s">
        <v>77</v>
      </c>
      <c r="AY541" s="148" t="s">
        <v>146</v>
      </c>
    </row>
    <row r="542" spans="2:51" s="12" customFormat="1" ht="12">
      <c r="B542" s="146"/>
      <c r="D542" s="147" t="s">
        <v>154</v>
      </c>
      <c r="E542" s="148" t="s">
        <v>1</v>
      </c>
      <c r="F542" s="149" t="s">
        <v>890</v>
      </c>
      <c r="H542" s="150">
        <v>9.1</v>
      </c>
      <c r="I542" s="151"/>
      <c r="L542" s="146"/>
      <c r="M542" s="152"/>
      <c r="T542" s="153"/>
      <c r="AT542" s="148" t="s">
        <v>154</v>
      </c>
      <c r="AU542" s="148" t="s">
        <v>86</v>
      </c>
      <c r="AV542" s="12" t="s">
        <v>86</v>
      </c>
      <c r="AW542" s="12" t="s">
        <v>32</v>
      </c>
      <c r="AX542" s="12" t="s">
        <v>77</v>
      </c>
      <c r="AY542" s="148" t="s">
        <v>146</v>
      </c>
    </row>
    <row r="543" spans="2:51" s="13" customFormat="1" ht="12">
      <c r="B543" s="154"/>
      <c r="D543" s="147" t="s">
        <v>154</v>
      </c>
      <c r="E543" s="155" t="s">
        <v>1</v>
      </c>
      <c r="F543" s="156" t="s">
        <v>158</v>
      </c>
      <c r="H543" s="157">
        <v>21.6</v>
      </c>
      <c r="I543" s="158"/>
      <c r="L543" s="154"/>
      <c r="M543" s="159"/>
      <c r="T543" s="160"/>
      <c r="AT543" s="155" t="s">
        <v>154</v>
      </c>
      <c r="AU543" s="155" t="s">
        <v>86</v>
      </c>
      <c r="AV543" s="13" t="s">
        <v>152</v>
      </c>
      <c r="AW543" s="13" t="s">
        <v>32</v>
      </c>
      <c r="AX543" s="13" t="s">
        <v>84</v>
      </c>
      <c r="AY543" s="155" t="s">
        <v>146</v>
      </c>
    </row>
    <row r="544" spans="2:65" s="1" customFormat="1" ht="21.75" customHeight="1">
      <c r="B544" s="31"/>
      <c r="C544" s="167" t="s">
        <v>891</v>
      </c>
      <c r="D544" s="167" t="s">
        <v>237</v>
      </c>
      <c r="E544" s="168" t="s">
        <v>892</v>
      </c>
      <c r="F544" s="169" t="s">
        <v>893</v>
      </c>
      <c r="G544" s="170" t="s">
        <v>161</v>
      </c>
      <c r="H544" s="171">
        <v>0.216</v>
      </c>
      <c r="I544" s="172"/>
      <c r="J544" s="173">
        <f>ROUND(I544*H544,2)</f>
        <v>0</v>
      </c>
      <c r="K544" s="174"/>
      <c r="L544" s="175"/>
      <c r="M544" s="176" t="s">
        <v>1</v>
      </c>
      <c r="N544" s="177" t="s">
        <v>42</v>
      </c>
      <c r="P544" s="142">
        <f>O544*H544</f>
        <v>0</v>
      </c>
      <c r="Q544" s="142">
        <v>0.55</v>
      </c>
      <c r="R544" s="142">
        <f>Q544*H544</f>
        <v>0.1188</v>
      </c>
      <c r="S544" s="142">
        <v>0</v>
      </c>
      <c r="T544" s="143">
        <f>S544*H544</f>
        <v>0</v>
      </c>
      <c r="AR544" s="144" t="s">
        <v>341</v>
      </c>
      <c r="AT544" s="144" t="s">
        <v>237</v>
      </c>
      <c r="AU544" s="144" t="s">
        <v>86</v>
      </c>
      <c r="AY544" s="16" t="s">
        <v>146</v>
      </c>
      <c r="BE544" s="145">
        <f>IF(N544="základní",J544,0)</f>
        <v>0</v>
      </c>
      <c r="BF544" s="145">
        <f>IF(N544="snížená",J544,0)</f>
        <v>0</v>
      </c>
      <c r="BG544" s="145">
        <f>IF(N544="zákl. přenesená",J544,0)</f>
        <v>0</v>
      </c>
      <c r="BH544" s="145">
        <f>IF(N544="sníž. přenesená",J544,0)</f>
        <v>0</v>
      </c>
      <c r="BI544" s="145">
        <f>IF(N544="nulová",J544,0)</f>
        <v>0</v>
      </c>
      <c r="BJ544" s="16" t="s">
        <v>84</v>
      </c>
      <c r="BK544" s="145">
        <f>ROUND(I544*H544,2)</f>
        <v>0</v>
      </c>
      <c r="BL544" s="16" t="s">
        <v>242</v>
      </c>
      <c r="BM544" s="144" t="s">
        <v>894</v>
      </c>
    </row>
    <row r="545" spans="2:51" s="12" customFormat="1" ht="22.5">
      <c r="B545" s="146"/>
      <c r="D545" s="147" t="s">
        <v>154</v>
      </c>
      <c r="E545" s="148" t="s">
        <v>1</v>
      </c>
      <c r="F545" s="149" t="s">
        <v>895</v>
      </c>
      <c r="H545" s="150">
        <v>0.125</v>
      </c>
      <c r="I545" s="151"/>
      <c r="L545" s="146"/>
      <c r="M545" s="152"/>
      <c r="T545" s="153"/>
      <c r="AT545" s="148" t="s">
        <v>154</v>
      </c>
      <c r="AU545" s="148" t="s">
        <v>86</v>
      </c>
      <c r="AV545" s="12" t="s">
        <v>86</v>
      </c>
      <c r="AW545" s="12" t="s">
        <v>32</v>
      </c>
      <c r="AX545" s="12" t="s">
        <v>77</v>
      </c>
      <c r="AY545" s="148" t="s">
        <v>146</v>
      </c>
    </row>
    <row r="546" spans="2:51" s="12" customFormat="1" ht="12">
      <c r="B546" s="146"/>
      <c r="D546" s="147" t="s">
        <v>154</v>
      </c>
      <c r="E546" s="148" t="s">
        <v>1</v>
      </c>
      <c r="F546" s="149" t="s">
        <v>896</v>
      </c>
      <c r="H546" s="150">
        <v>0.091</v>
      </c>
      <c r="I546" s="151"/>
      <c r="L546" s="146"/>
      <c r="M546" s="152"/>
      <c r="T546" s="153"/>
      <c r="AT546" s="148" t="s">
        <v>154</v>
      </c>
      <c r="AU546" s="148" t="s">
        <v>86</v>
      </c>
      <c r="AV546" s="12" t="s">
        <v>86</v>
      </c>
      <c r="AW546" s="12" t="s">
        <v>32</v>
      </c>
      <c r="AX546" s="12" t="s">
        <v>77</v>
      </c>
      <c r="AY546" s="148" t="s">
        <v>146</v>
      </c>
    </row>
    <row r="547" spans="2:51" s="13" customFormat="1" ht="12">
      <c r="B547" s="154"/>
      <c r="D547" s="147" t="s">
        <v>154</v>
      </c>
      <c r="E547" s="155" t="s">
        <v>1</v>
      </c>
      <c r="F547" s="156" t="s">
        <v>158</v>
      </c>
      <c r="H547" s="157">
        <v>0.216</v>
      </c>
      <c r="I547" s="158"/>
      <c r="L547" s="154"/>
      <c r="M547" s="159"/>
      <c r="T547" s="160"/>
      <c r="AT547" s="155" t="s">
        <v>154</v>
      </c>
      <c r="AU547" s="155" t="s">
        <v>86</v>
      </c>
      <c r="AV547" s="13" t="s">
        <v>152</v>
      </c>
      <c r="AW547" s="13" t="s">
        <v>32</v>
      </c>
      <c r="AX547" s="13" t="s">
        <v>84</v>
      </c>
      <c r="AY547" s="155" t="s">
        <v>146</v>
      </c>
    </row>
    <row r="548" spans="2:65" s="1" customFormat="1" ht="24.2" customHeight="1">
      <c r="B548" s="31"/>
      <c r="C548" s="132" t="s">
        <v>897</v>
      </c>
      <c r="D548" s="132" t="s">
        <v>148</v>
      </c>
      <c r="E548" s="133" t="s">
        <v>898</v>
      </c>
      <c r="F548" s="134" t="s">
        <v>899</v>
      </c>
      <c r="G548" s="135" t="s">
        <v>227</v>
      </c>
      <c r="H548" s="136">
        <v>15.5</v>
      </c>
      <c r="I548" s="137"/>
      <c r="J548" s="138">
        <f>ROUND(I548*H548,2)</f>
        <v>0</v>
      </c>
      <c r="K548" s="139"/>
      <c r="L548" s="31"/>
      <c r="M548" s="140" t="s">
        <v>1</v>
      </c>
      <c r="N548" s="141" t="s">
        <v>42</v>
      </c>
      <c r="P548" s="142">
        <f>O548*H548</f>
        <v>0</v>
      </c>
      <c r="Q548" s="142">
        <v>0</v>
      </c>
      <c r="R548" s="142">
        <f>Q548*H548</f>
        <v>0</v>
      </c>
      <c r="S548" s="142">
        <v>0</v>
      </c>
      <c r="T548" s="143">
        <f>S548*H548</f>
        <v>0</v>
      </c>
      <c r="AR548" s="144" t="s">
        <v>242</v>
      </c>
      <c r="AT548" s="144" t="s">
        <v>148</v>
      </c>
      <c r="AU548" s="144" t="s">
        <v>86</v>
      </c>
      <c r="AY548" s="16" t="s">
        <v>146</v>
      </c>
      <c r="BE548" s="145">
        <f>IF(N548="základní",J548,0)</f>
        <v>0</v>
      </c>
      <c r="BF548" s="145">
        <f>IF(N548="snížená",J548,0)</f>
        <v>0</v>
      </c>
      <c r="BG548" s="145">
        <f>IF(N548="zákl. přenesená",J548,0)</f>
        <v>0</v>
      </c>
      <c r="BH548" s="145">
        <f>IF(N548="sníž. přenesená",J548,0)</f>
        <v>0</v>
      </c>
      <c r="BI548" s="145">
        <f>IF(N548="nulová",J548,0)</f>
        <v>0</v>
      </c>
      <c r="BJ548" s="16" t="s">
        <v>84</v>
      </c>
      <c r="BK548" s="145">
        <f>ROUND(I548*H548,2)</f>
        <v>0</v>
      </c>
      <c r="BL548" s="16" t="s">
        <v>242</v>
      </c>
      <c r="BM548" s="144" t="s">
        <v>900</v>
      </c>
    </row>
    <row r="549" spans="2:51" s="12" customFormat="1" ht="12">
      <c r="B549" s="146"/>
      <c r="D549" s="147" t="s">
        <v>154</v>
      </c>
      <c r="E549" s="148" t="s">
        <v>1</v>
      </c>
      <c r="F549" s="149" t="s">
        <v>901</v>
      </c>
      <c r="H549" s="150">
        <v>15.5</v>
      </c>
      <c r="I549" s="151"/>
      <c r="L549" s="146"/>
      <c r="M549" s="152"/>
      <c r="T549" s="153"/>
      <c r="AT549" s="148" t="s">
        <v>154</v>
      </c>
      <c r="AU549" s="148" t="s">
        <v>86</v>
      </c>
      <c r="AV549" s="12" t="s">
        <v>86</v>
      </c>
      <c r="AW549" s="12" t="s">
        <v>32</v>
      </c>
      <c r="AX549" s="12" t="s">
        <v>84</v>
      </c>
      <c r="AY549" s="148" t="s">
        <v>146</v>
      </c>
    </row>
    <row r="550" spans="2:65" s="1" customFormat="1" ht="21.75" customHeight="1">
      <c r="B550" s="31"/>
      <c r="C550" s="167" t="s">
        <v>902</v>
      </c>
      <c r="D550" s="167" t="s">
        <v>237</v>
      </c>
      <c r="E550" s="168" t="s">
        <v>903</v>
      </c>
      <c r="F550" s="169" t="s">
        <v>904</v>
      </c>
      <c r="G550" s="170" t="s">
        <v>161</v>
      </c>
      <c r="H550" s="171">
        <v>0.437</v>
      </c>
      <c r="I550" s="172"/>
      <c r="J550" s="173">
        <f>ROUND(I550*H550,2)</f>
        <v>0</v>
      </c>
      <c r="K550" s="174"/>
      <c r="L550" s="175"/>
      <c r="M550" s="176" t="s">
        <v>1</v>
      </c>
      <c r="N550" s="177" t="s">
        <v>42</v>
      </c>
      <c r="P550" s="142">
        <f>O550*H550</f>
        <v>0</v>
      </c>
      <c r="Q550" s="142">
        <v>0.55</v>
      </c>
      <c r="R550" s="142">
        <f>Q550*H550</f>
        <v>0.24035</v>
      </c>
      <c r="S550" s="142">
        <v>0</v>
      </c>
      <c r="T550" s="143">
        <f>S550*H550</f>
        <v>0</v>
      </c>
      <c r="AR550" s="144" t="s">
        <v>341</v>
      </c>
      <c r="AT550" s="144" t="s">
        <v>237</v>
      </c>
      <c r="AU550" s="144" t="s">
        <v>86</v>
      </c>
      <c r="AY550" s="16" t="s">
        <v>146</v>
      </c>
      <c r="BE550" s="145">
        <f>IF(N550="základní",J550,0)</f>
        <v>0</v>
      </c>
      <c r="BF550" s="145">
        <f>IF(N550="snížená",J550,0)</f>
        <v>0</v>
      </c>
      <c r="BG550" s="145">
        <f>IF(N550="zákl. přenesená",J550,0)</f>
        <v>0</v>
      </c>
      <c r="BH550" s="145">
        <f>IF(N550="sníž. přenesená",J550,0)</f>
        <v>0</v>
      </c>
      <c r="BI550" s="145">
        <f>IF(N550="nulová",J550,0)</f>
        <v>0</v>
      </c>
      <c r="BJ550" s="16" t="s">
        <v>84</v>
      </c>
      <c r="BK550" s="145">
        <f>ROUND(I550*H550,2)</f>
        <v>0</v>
      </c>
      <c r="BL550" s="16" t="s">
        <v>242</v>
      </c>
      <c r="BM550" s="144" t="s">
        <v>905</v>
      </c>
    </row>
    <row r="551" spans="2:51" s="12" customFormat="1" ht="12">
      <c r="B551" s="146"/>
      <c r="D551" s="147" t="s">
        <v>154</v>
      </c>
      <c r="E551" s="148" t="s">
        <v>1</v>
      </c>
      <c r="F551" s="149" t="s">
        <v>906</v>
      </c>
      <c r="H551" s="150">
        <v>0.397</v>
      </c>
      <c r="I551" s="151"/>
      <c r="L551" s="146"/>
      <c r="M551" s="152"/>
      <c r="T551" s="153"/>
      <c r="AT551" s="148" t="s">
        <v>154</v>
      </c>
      <c r="AU551" s="148" t="s">
        <v>86</v>
      </c>
      <c r="AV551" s="12" t="s">
        <v>86</v>
      </c>
      <c r="AW551" s="12" t="s">
        <v>32</v>
      </c>
      <c r="AX551" s="12" t="s">
        <v>84</v>
      </c>
      <c r="AY551" s="148" t="s">
        <v>146</v>
      </c>
    </row>
    <row r="552" spans="2:51" s="12" customFormat="1" ht="12">
      <c r="B552" s="146"/>
      <c r="D552" s="147" t="s">
        <v>154</v>
      </c>
      <c r="F552" s="149" t="s">
        <v>907</v>
      </c>
      <c r="H552" s="150">
        <v>0.437</v>
      </c>
      <c r="I552" s="151"/>
      <c r="L552" s="146"/>
      <c r="M552" s="152"/>
      <c r="T552" s="153"/>
      <c r="AT552" s="148" t="s">
        <v>154</v>
      </c>
      <c r="AU552" s="148" t="s">
        <v>86</v>
      </c>
      <c r="AV552" s="12" t="s">
        <v>86</v>
      </c>
      <c r="AW552" s="12" t="s">
        <v>4</v>
      </c>
      <c r="AX552" s="12" t="s">
        <v>84</v>
      </c>
      <c r="AY552" s="148" t="s">
        <v>146</v>
      </c>
    </row>
    <row r="553" spans="2:65" s="1" customFormat="1" ht="24.2" customHeight="1">
      <c r="B553" s="31"/>
      <c r="C553" s="132" t="s">
        <v>908</v>
      </c>
      <c r="D553" s="132" t="s">
        <v>148</v>
      </c>
      <c r="E553" s="133" t="s">
        <v>909</v>
      </c>
      <c r="F553" s="134" t="s">
        <v>910</v>
      </c>
      <c r="G553" s="135" t="s">
        <v>227</v>
      </c>
      <c r="H553" s="136">
        <v>201.52</v>
      </c>
      <c r="I553" s="137"/>
      <c r="J553" s="138">
        <f>ROUND(I553*H553,2)</f>
        <v>0</v>
      </c>
      <c r="K553" s="139"/>
      <c r="L553" s="31"/>
      <c r="M553" s="140" t="s">
        <v>1</v>
      </c>
      <c r="N553" s="141" t="s">
        <v>42</v>
      </c>
      <c r="P553" s="142">
        <f>O553*H553</f>
        <v>0</v>
      </c>
      <c r="Q553" s="142">
        <v>0</v>
      </c>
      <c r="R553" s="142">
        <f>Q553*H553</f>
        <v>0</v>
      </c>
      <c r="S553" s="142">
        <v>0</v>
      </c>
      <c r="T553" s="143">
        <f>S553*H553</f>
        <v>0</v>
      </c>
      <c r="AR553" s="144" t="s">
        <v>242</v>
      </c>
      <c r="AT553" s="144" t="s">
        <v>148</v>
      </c>
      <c r="AU553" s="144" t="s">
        <v>86</v>
      </c>
      <c r="AY553" s="16" t="s">
        <v>146</v>
      </c>
      <c r="BE553" s="145">
        <f>IF(N553="základní",J553,0)</f>
        <v>0</v>
      </c>
      <c r="BF553" s="145">
        <f>IF(N553="snížená",J553,0)</f>
        <v>0</v>
      </c>
      <c r="BG553" s="145">
        <f>IF(N553="zákl. přenesená",J553,0)</f>
        <v>0</v>
      </c>
      <c r="BH553" s="145">
        <f>IF(N553="sníž. přenesená",J553,0)</f>
        <v>0</v>
      </c>
      <c r="BI553" s="145">
        <f>IF(N553="nulová",J553,0)</f>
        <v>0</v>
      </c>
      <c r="BJ553" s="16" t="s">
        <v>84</v>
      </c>
      <c r="BK553" s="145">
        <f>ROUND(I553*H553,2)</f>
        <v>0</v>
      </c>
      <c r="BL553" s="16" t="s">
        <v>242</v>
      </c>
      <c r="BM553" s="144" t="s">
        <v>911</v>
      </c>
    </row>
    <row r="554" spans="2:51" s="12" customFormat="1" ht="12">
      <c r="B554" s="146"/>
      <c r="D554" s="147" t="s">
        <v>154</v>
      </c>
      <c r="E554" s="148" t="s">
        <v>1</v>
      </c>
      <c r="F554" s="149" t="s">
        <v>912</v>
      </c>
      <c r="H554" s="150">
        <v>195.52</v>
      </c>
      <c r="I554" s="151"/>
      <c r="L554" s="146"/>
      <c r="M554" s="152"/>
      <c r="T554" s="153"/>
      <c r="AT554" s="148" t="s">
        <v>154</v>
      </c>
      <c r="AU554" s="148" t="s">
        <v>86</v>
      </c>
      <c r="AV554" s="12" t="s">
        <v>86</v>
      </c>
      <c r="AW554" s="12" t="s">
        <v>32</v>
      </c>
      <c r="AX554" s="12" t="s">
        <v>77</v>
      </c>
      <c r="AY554" s="148" t="s">
        <v>146</v>
      </c>
    </row>
    <row r="555" spans="2:51" s="12" customFormat="1" ht="12">
      <c r="B555" s="146"/>
      <c r="D555" s="147" t="s">
        <v>154</v>
      </c>
      <c r="E555" s="148" t="s">
        <v>1</v>
      </c>
      <c r="F555" s="149" t="s">
        <v>913</v>
      </c>
      <c r="H555" s="150">
        <v>6</v>
      </c>
      <c r="I555" s="151"/>
      <c r="L555" s="146"/>
      <c r="M555" s="152"/>
      <c r="T555" s="153"/>
      <c r="AT555" s="148" t="s">
        <v>154</v>
      </c>
      <c r="AU555" s="148" t="s">
        <v>86</v>
      </c>
      <c r="AV555" s="12" t="s">
        <v>86</v>
      </c>
      <c r="AW555" s="12" t="s">
        <v>32</v>
      </c>
      <c r="AX555" s="12" t="s">
        <v>77</v>
      </c>
      <c r="AY555" s="148" t="s">
        <v>146</v>
      </c>
    </row>
    <row r="556" spans="2:51" s="13" customFormat="1" ht="12">
      <c r="B556" s="154"/>
      <c r="D556" s="147" t="s">
        <v>154</v>
      </c>
      <c r="E556" s="155" t="s">
        <v>1</v>
      </c>
      <c r="F556" s="156" t="s">
        <v>158</v>
      </c>
      <c r="H556" s="157">
        <v>201.52</v>
      </c>
      <c r="I556" s="158"/>
      <c r="L556" s="154"/>
      <c r="M556" s="159"/>
      <c r="T556" s="160"/>
      <c r="AT556" s="155" t="s">
        <v>154</v>
      </c>
      <c r="AU556" s="155" t="s">
        <v>86</v>
      </c>
      <c r="AV556" s="13" t="s">
        <v>152</v>
      </c>
      <c r="AW556" s="13" t="s">
        <v>32</v>
      </c>
      <c r="AX556" s="13" t="s">
        <v>84</v>
      </c>
      <c r="AY556" s="155" t="s">
        <v>146</v>
      </c>
    </row>
    <row r="557" spans="2:65" s="1" customFormat="1" ht="21.75" customHeight="1">
      <c r="B557" s="31"/>
      <c r="C557" s="167" t="s">
        <v>914</v>
      </c>
      <c r="D557" s="167" t="s">
        <v>237</v>
      </c>
      <c r="E557" s="168" t="s">
        <v>915</v>
      </c>
      <c r="F557" s="169" t="s">
        <v>916</v>
      </c>
      <c r="G557" s="170" t="s">
        <v>161</v>
      </c>
      <c r="H557" s="171">
        <v>0.264</v>
      </c>
      <c r="I557" s="172"/>
      <c r="J557" s="173">
        <f>ROUND(I557*H557,2)</f>
        <v>0</v>
      </c>
      <c r="K557" s="174"/>
      <c r="L557" s="175"/>
      <c r="M557" s="176" t="s">
        <v>1</v>
      </c>
      <c r="N557" s="177" t="s">
        <v>42</v>
      </c>
      <c r="P557" s="142">
        <f>O557*H557</f>
        <v>0</v>
      </c>
      <c r="Q557" s="142">
        <v>0.55</v>
      </c>
      <c r="R557" s="142">
        <f>Q557*H557</f>
        <v>0.14520000000000002</v>
      </c>
      <c r="S557" s="142">
        <v>0</v>
      </c>
      <c r="T557" s="143">
        <f>S557*H557</f>
        <v>0</v>
      </c>
      <c r="AR557" s="144" t="s">
        <v>341</v>
      </c>
      <c r="AT557" s="144" t="s">
        <v>237</v>
      </c>
      <c r="AU557" s="144" t="s">
        <v>86</v>
      </c>
      <c r="AY557" s="16" t="s">
        <v>146</v>
      </c>
      <c r="BE557" s="145">
        <f>IF(N557="základní",J557,0)</f>
        <v>0</v>
      </c>
      <c r="BF557" s="145">
        <f>IF(N557="snížená",J557,0)</f>
        <v>0</v>
      </c>
      <c r="BG557" s="145">
        <f>IF(N557="zákl. přenesená",J557,0)</f>
        <v>0</v>
      </c>
      <c r="BH557" s="145">
        <f>IF(N557="sníž. přenesená",J557,0)</f>
        <v>0</v>
      </c>
      <c r="BI557" s="145">
        <f>IF(N557="nulová",J557,0)</f>
        <v>0</v>
      </c>
      <c r="BJ557" s="16" t="s">
        <v>84</v>
      </c>
      <c r="BK557" s="145">
        <f>ROUND(I557*H557,2)</f>
        <v>0</v>
      </c>
      <c r="BL557" s="16" t="s">
        <v>242</v>
      </c>
      <c r="BM557" s="144" t="s">
        <v>917</v>
      </c>
    </row>
    <row r="558" spans="2:51" s="12" customFormat="1" ht="12">
      <c r="B558" s="146"/>
      <c r="D558" s="147" t="s">
        <v>154</v>
      </c>
      <c r="E558" s="148" t="s">
        <v>1</v>
      </c>
      <c r="F558" s="149" t="s">
        <v>918</v>
      </c>
      <c r="H558" s="150">
        <v>0.24</v>
      </c>
      <c r="I558" s="151"/>
      <c r="L558" s="146"/>
      <c r="M558" s="152"/>
      <c r="T558" s="153"/>
      <c r="AT558" s="148" t="s">
        <v>154</v>
      </c>
      <c r="AU558" s="148" t="s">
        <v>86</v>
      </c>
      <c r="AV558" s="12" t="s">
        <v>86</v>
      </c>
      <c r="AW558" s="12" t="s">
        <v>32</v>
      </c>
      <c r="AX558" s="12" t="s">
        <v>84</v>
      </c>
      <c r="AY558" s="148" t="s">
        <v>146</v>
      </c>
    </row>
    <row r="559" spans="2:51" s="12" customFormat="1" ht="12">
      <c r="B559" s="146"/>
      <c r="D559" s="147" t="s">
        <v>154</v>
      </c>
      <c r="F559" s="149" t="s">
        <v>919</v>
      </c>
      <c r="H559" s="150">
        <v>0.264</v>
      </c>
      <c r="I559" s="151"/>
      <c r="L559" s="146"/>
      <c r="M559" s="152"/>
      <c r="T559" s="153"/>
      <c r="AT559" s="148" t="s">
        <v>154</v>
      </c>
      <c r="AU559" s="148" t="s">
        <v>86</v>
      </c>
      <c r="AV559" s="12" t="s">
        <v>86</v>
      </c>
      <c r="AW559" s="12" t="s">
        <v>4</v>
      </c>
      <c r="AX559" s="12" t="s">
        <v>84</v>
      </c>
      <c r="AY559" s="148" t="s">
        <v>146</v>
      </c>
    </row>
    <row r="560" spans="2:65" s="1" customFormat="1" ht="24.2" customHeight="1">
      <c r="B560" s="31"/>
      <c r="C560" s="167" t="s">
        <v>920</v>
      </c>
      <c r="D560" s="167" t="s">
        <v>237</v>
      </c>
      <c r="E560" s="168" t="s">
        <v>921</v>
      </c>
      <c r="F560" s="169" t="s">
        <v>922</v>
      </c>
      <c r="G560" s="170" t="s">
        <v>161</v>
      </c>
      <c r="H560" s="171">
        <v>7.117</v>
      </c>
      <c r="I560" s="172"/>
      <c r="J560" s="173">
        <f>ROUND(I560*H560,2)</f>
        <v>0</v>
      </c>
      <c r="K560" s="174"/>
      <c r="L560" s="175"/>
      <c r="M560" s="176" t="s">
        <v>1</v>
      </c>
      <c r="N560" s="177" t="s">
        <v>42</v>
      </c>
      <c r="P560" s="142">
        <f>O560*H560</f>
        <v>0</v>
      </c>
      <c r="Q560" s="142">
        <v>0.44</v>
      </c>
      <c r="R560" s="142">
        <f>Q560*H560</f>
        <v>3.13148</v>
      </c>
      <c r="S560" s="142">
        <v>0</v>
      </c>
      <c r="T560" s="143">
        <f>S560*H560</f>
        <v>0</v>
      </c>
      <c r="AR560" s="144" t="s">
        <v>341</v>
      </c>
      <c r="AT560" s="144" t="s">
        <v>237</v>
      </c>
      <c r="AU560" s="144" t="s">
        <v>86</v>
      </c>
      <c r="AY560" s="16" t="s">
        <v>146</v>
      </c>
      <c r="BE560" s="145">
        <f>IF(N560="základní",J560,0)</f>
        <v>0</v>
      </c>
      <c r="BF560" s="145">
        <f>IF(N560="snížená",J560,0)</f>
        <v>0</v>
      </c>
      <c r="BG560" s="145">
        <f>IF(N560="zákl. přenesená",J560,0)</f>
        <v>0</v>
      </c>
      <c r="BH560" s="145">
        <f>IF(N560="sníž. přenesená",J560,0)</f>
        <v>0</v>
      </c>
      <c r="BI560" s="145">
        <f>IF(N560="nulová",J560,0)</f>
        <v>0</v>
      </c>
      <c r="BJ560" s="16" t="s">
        <v>84</v>
      </c>
      <c r="BK560" s="145">
        <f>ROUND(I560*H560,2)</f>
        <v>0</v>
      </c>
      <c r="BL560" s="16" t="s">
        <v>242</v>
      </c>
      <c r="BM560" s="144" t="s">
        <v>923</v>
      </c>
    </row>
    <row r="561" spans="2:51" s="12" customFormat="1" ht="12">
      <c r="B561" s="146"/>
      <c r="D561" s="147" t="s">
        <v>154</v>
      </c>
      <c r="E561" s="148" t="s">
        <v>1</v>
      </c>
      <c r="F561" s="149" t="s">
        <v>924</v>
      </c>
      <c r="H561" s="150">
        <v>7.117</v>
      </c>
      <c r="I561" s="151"/>
      <c r="L561" s="146"/>
      <c r="M561" s="152"/>
      <c r="T561" s="153"/>
      <c r="AT561" s="148" t="s">
        <v>154</v>
      </c>
      <c r="AU561" s="148" t="s">
        <v>86</v>
      </c>
      <c r="AV561" s="12" t="s">
        <v>86</v>
      </c>
      <c r="AW561" s="12" t="s">
        <v>32</v>
      </c>
      <c r="AX561" s="12" t="s">
        <v>84</v>
      </c>
      <c r="AY561" s="148" t="s">
        <v>146</v>
      </c>
    </row>
    <row r="562" spans="2:65" s="1" customFormat="1" ht="24.2" customHeight="1">
      <c r="B562" s="31"/>
      <c r="C562" s="132" t="s">
        <v>925</v>
      </c>
      <c r="D562" s="132" t="s">
        <v>148</v>
      </c>
      <c r="E562" s="133" t="s">
        <v>926</v>
      </c>
      <c r="F562" s="134" t="s">
        <v>927</v>
      </c>
      <c r="G562" s="135" t="s">
        <v>151</v>
      </c>
      <c r="H562" s="136">
        <v>201.5</v>
      </c>
      <c r="I562" s="137"/>
      <c r="J562" s="138">
        <f>ROUND(I562*H562,2)</f>
        <v>0</v>
      </c>
      <c r="K562" s="139"/>
      <c r="L562" s="31"/>
      <c r="M562" s="140" t="s">
        <v>1</v>
      </c>
      <c r="N562" s="141" t="s">
        <v>42</v>
      </c>
      <c r="P562" s="142">
        <f>O562*H562</f>
        <v>0</v>
      </c>
      <c r="Q562" s="142">
        <v>0.01423</v>
      </c>
      <c r="R562" s="142">
        <f>Q562*H562</f>
        <v>2.867345</v>
      </c>
      <c r="S562" s="142">
        <v>0</v>
      </c>
      <c r="T562" s="143">
        <f>S562*H562</f>
        <v>0</v>
      </c>
      <c r="AR562" s="144" t="s">
        <v>242</v>
      </c>
      <c r="AT562" s="144" t="s">
        <v>148</v>
      </c>
      <c r="AU562" s="144" t="s">
        <v>86</v>
      </c>
      <c r="AY562" s="16" t="s">
        <v>146</v>
      </c>
      <c r="BE562" s="145">
        <f>IF(N562="základní",J562,0)</f>
        <v>0</v>
      </c>
      <c r="BF562" s="145">
        <f>IF(N562="snížená",J562,0)</f>
        <v>0</v>
      </c>
      <c r="BG562" s="145">
        <f>IF(N562="zákl. přenesená",J562,0)</f>
        <v>0</v>
      </c>
      <c r="BH562" s="145">
        <f>IF(N562="sníž. přenesená",J562,0)</f>
        <v>0</v>
      </c>
      <c r="BI562" s="145">
        <f>IF(N562="nulová",J562,0)</f>
        <v>0</v>
      </c>
      <c r="BJ562" s="16" t="s">
        <v>84</v>
      </c>
      <c r="BK562" s="145">
        <f>ROUND(I562*H562,2)</f>
        <v>0</v>
      </c>
      <c r="BL562" s="16" t="s">
        <v>242</v>
      </c>
      <c r="BM562" s="144" t="s">
        <v>928</v>
      </c>
    </row>
    <row r="563" spans="2:51" s="12" customFormat="1" ht="12">
      <c r="B563" s="146"/>
      <c r="D563" s="147" t="s">
        <v>154</v>
      </c>
      <c r="E563" s="148" t="s">
        <v>1</v>
      </c>
      <c r="F563" s="149" t="s">
        <v>788</v>
      </c>
      <c r="H563" s="150">
        <v>201.5</v>
      </c>
      <c r="I563" s="151"/>
      <c r="L563" s="146"/>
      <c r="M563" s="152"/>
      <c r="T563" s="153"/>
      <c r="AT563" s="148" t="s">
        <v>154</v>
      </c>
      <c r="AU563" s="148" t="s">
        <v>86</v>
      </c>
      <c r="AV563" s="12" t="s">
        <v>86</v>
      </c>
      <c r="AW563" s="12" t="s">
        <v>32</v>
      </c>
      <c r="AX563" s="12" t="s">
        <v>84</v>
      </c>
      <c r="AY563" s="148" t="s">
        <v>146</v>
      </c>
    </row>
    <row r="564" spans="2:65" s="1" customFormat="1" ht="21.75" customHeight="1">
      <c r="B564" s="31"/>
      <c r="C564" s="132" t="s">
        <v>929</v>
      </c>
      <c r="D564" s="132" t="s">
        <v>148</v>
      </c>
      <c r="E564" s="133" t="s">
        <v>930</v>
      </c>
      <c r="F564" s="134" t="s">
        <v>931</v>
      </c>
      <c r="G564" s="135" t="s">
        <v>151</v>
      </c>
      <c r="H564" s="136">
        <v>6.72</v>
      </c>
      <c r="I564" s="137"/>
      <c r="J564" s="138">
        <f>ROUND(I564*H564,2)</f>
        <v>0</v>
      </c>
      <c r="K564" s="139"/>
      <c r="L564" s="31"/>
      <c r="M564" s="140" t="s">
        <v>1</v>
      </c>
      <c r="N564" s="141" t="s">
        <v>42</v>
      </c>
      <c r="P564" s="142">
        <f>O564*H564</f>
        <v>0</v>
      </c>
      <c r="Q564" s="142">
        <v>0</v>
      </c>
      <c r="R564" s="142">
        <f>Q564*H564</f>
        <v>0</v>
      </c>
      <c r="S564" s="142">
        <v>0</v>
      </c>
      <c r="T564" s="143">
        <f>S564*H564</f>
        <v>0</v>
      </c>
      <c r="AR564" s="144" t="s">
        <v>242</v>
      </c>
      <c r="AT564" s="144" t="s">
        <v>148</v>
      </c>
      <c r="AU564" s="144" t="s">
        <v>86</v>
      </c>
      <c r="AY564" s="16" t="s">
        <v>146</v>
      </c>
      <c r="BE564" s="145">
        <f>IF(N564="základní",J564,0)</f>
        <v>0</v>
      </c>
      <c r="BF564" s="145">
        <f>IF(N564="snížená",J564,0)</f>
        <v>0</v>
      </c>
      <c r="BG564" s="145">
        <f>IF(N564="zákl. přenesená",J564,0)</f>
        <v>0</v>
      </c>
      <c r="BH564" s="145">
        <f>IF(N564="sníž. přenesená",J564,0)</f>
        <v>0</v>
      </c>
      <c r="BI564" s="145">
        <f>IF(N564="nulová",J564,0)</f>
        <v>0</v>
      </c>
      <c r="BJ564" s="16" t="s">
        <v>84</v>
      </c>
      <c r="BK564" s="145">
        <f>ROUND(I564*H564,2)</f>
        <v>0</v>
      </c>
      <c r="BL564" s="16" t="s">
        <v>242</v>
      </c>
      <c r="BM564" s="144" t="s">
        <v>932</v>
      </c>
    </row>
    <row r="565" spans="2:51" s="12" customFormat="1" ht="12">
      <c r="B565" s="146"/>
      <c r="D565" s="147" t="s">
        <v>154</v>
      </c>
      <c r="E565" s="148" t="s">
        <v>1</v>
      </c>
      <c r="F565" s="149" t="s">
        <v>933</v>
      </c>
      <c r="H565" s="150">
        <v>6.72</v>
      </c>
      <c r="I565" s="151"/>
      <c r="L565" s="146"/>
      <c r="M565" s="152"/>
      <c r="T565" s="153"/>
      <c r="AT565" s="148" t="s">
        <v>154</v>
      </c>
      <c r="AU565" s="148" t="s">
        <v>86</v>
      </c>
      <c r="AV565" s="12" t="s">
        <v>86</v>
      </c>
      <c r="AW565" s="12" t="s">
        <v>32</v>
      </c>
      <c r="AX565" s="12" t="s">
        <v>84</v>
      </c>
      <c r="AY565" s="148" t="s">
        <v>146</v>
      </c>
    </row>
    <row r="566" spans="2:65" s="1" customFormat="1" ht="16.5" customHeight="1">
      <c r="B566" s="31"/>
      <c r="C566" s="167" t="s">
        <v>934</v>
      </c>
      <c r="D566" s="167" t="s">
        <v>237</v>
      </c>
      <c r="E566" s="168" t="s">
        <v>935</v>
      </c>
      <c r="F566" s="169" t="s">
        <v>936</v>
      </c>
      <c r="G566" s="170" t="s">
        <v>161</v>
      </c>
      <c r="H566" s="171">
        <v>0.269</v>
      </c>
      <c r="I566" s="172"/>
      <c r="J566" s="173">
        <f>ROUND(I566*H566,2)</f>
        <v>0</v>
      </c>
      <c r="K566" s="174"/>
      <c r="L566" s="175"/>
      <c r="M566" s="176" t="s">
        <v>1</v>
      </c>
      <c r="N566" s="177" t="s">
        <v>42</v>
      </c>
      <c r="P566" s="142">
        <f>O566*H566</f>
        <v>0</v>
      </c>
      <c r="Q566" s="142">
        <v>0.55</v>
      </c>
      <c r="R566" s="142">
        <f>Q566*H566</f>
        <v>0.14795000000000003</v>
      </c>
      <c r="S566" s="142">
        <v>0</v>
      </c>
      <c r="T566" s="143">
        <f>S566*H566</f>
        <v>0</v>
      </c>
      <c r="AR566" s="144" t="s">
        <v>341</v>
      </c>
      <c r="AT566" s="144" t="s">
        <v>237</v>
      </c>
      <c r="AU566" s="144" t="s">
        <v>86</v>
      </c>
      <c r="AY566" s="16" t="s">
        <v>146</v>
      </c>
      <c r="BE566" s="145">
        <f>IF(N566="základní",J566,0)</f>
        <v>0</v>
      </c>
      <c r="BF566" s="145">
        <f>IF(N566="snížená",J566,0)</f>
        <v>0</v>
      </c>
      <c r="BG566" s="145">
        <f>IF(N566="zákl. přenesená",J566,0)</f>
        <v>0</v>
      </c>
      <c r="BH566" s="145">
        <f>IF(N566="sníž. přenesená",J566,0)</f>
        <v>0</v>
      </c>
      <c r="BI566" s="145">
        <f>IF(N566="nulová",J566,0)</f>
        <v>0</v>
      </c>
      <c r="BJ566" s="16" t="s">
        <v>84</v>
      </c>
      <c r="BK566" s="145">
        <f>ROUND(I566*H566,2)</f>
        <v>0</v>
      </c>
      <c r="BL566" s="16" t="s">
        <v>242</v>
      </c>
      <c r="BM566" s="144" t="s">
        <v>937</v>
      </c>
    </row>
    <row r="567" spans="2:51" s="12" customFormat="1" ht="12">
      <c r="B567" s="146"/>
      <c r="D567" s="147" t="s">
        <v>154</v>
      </c>
      <c r="E567" s="148" t="s">
        <v>1</v>
      </c>
      <c r="F567" s="149" t="s">
        <v>938</v>
      </c>
      <c r="H567" s="150">
        <v>0.269</v>
      </c>
      <c r="I567" s="151"/>
      <c r="L567" s="146"/>
      <c r="M567" s="152"/>
      <c r="T567" s="153"/>
      <c r="AT567" s="148" t="s">
        <v>154</v>
      </c>
      <c r="AU567" s="148" t="s">
        <v>86</v>
      </c>
      <c r="AV567" s="12" t="s">
        <v>86</v>
      </c>
      <c r="AW567" s="12" t="s">
        <v>32</v>
      </c>
      <c r="AX567" s="12" t="s">
        <v>84</v>
      </c>
      <c r="AY567" s="148" t="s">
        <v>146</v>
      </c>
    </row>
    <row r="568" spans="2:65" s="1" customFormat="1" ht="33" customHeight="1">
      <c r="B568" s="31"/>
      <c r="C568" s="132" t="s">
        <v>939</v>
      </c>
      <c r="D568" s="132" t="s">
        <v>148</v>
      </c>
      <c r="E568" s="133" t="s">
        <v>940</v>
      </c>
      <c r="F568" s="134" t="s">
        <v>941</v>
      </c>
      <c r="G568" s="135" t="s">
        <v>151</v>
      </c>
      <c r="H568" s="136">
        <v>403</v>
      </c>
      <c r="I568" s="137"/>
      <c r="J568" s="138">
        <f>ROUND(I568*H568,2)</f>
        <v>0</v>
      </c>
      <c r="K568" s="139"/>
      <c r="L568" s="31"/>
      <c r="M568" s="140" t="s">
        <v>1</v>
      </c>
      <c r="N568" s="141" t="s">
        <v>42</v>
      </c>
      <c r="P568" s="142">
        <f>O568*H568</f>
        <v>0</v>
      </c>
      <c r="Q568" s="142">
        <v>0</v>
      </c>
      <c r="R568" s="142">
        <f>Q568*H568</f>
        <v>0</v>
      </c>
      <c r="S568" s="142">
        <v>0</v>
      </c>
      <c r="T568" s="143">
        <f>S568*H568</f>
        <v>0</v>
      </c>
      <c r="AR568" s="144" t="s">
        <v>242</v>
      </c>
      <c r="AT568" s="144" t="s">
        <v>148</v>
      </c>
      <c r="AU568" s="144" t="s">
        <v>86</v>
      </c>
      <c r="AY568" s="16" t="s">
        <v>146</v>
      </c>
      <c r="BE568" s="145">
        <f>IF(N568="základní",J568,0)</f>
        <v>0</v>
      </c>
      <c r="BF568" s="145">
        <f>IF(N568="snížená",J568,0)</f>
        <v>0</v>
      </c>
      <c r="BG568" s="145">
        <f>IF(N568="zákl. přenesená",J568,0)</f>
        <v>0</v>
      </c>
      <c r="BH568" s="145">
        <f>IF(N568="sníž. přenesená",J568,0)</f>
        <v>0</v>
      </c>
      <c r="BI568" s="145">
        <f>IF(N568="nulová",J568,0)</f>
        <v>0</v>
      </c>
      <c r="BJ568" s="16" t="s">
        <v>84</v>
      </c>
      <c r="BK568" s="145">
        <f>ROUND(I568*H568,2)</f>
        <v>0</v>
      </c>
      <c r="BL568" s="16" t="s">
        <v>242</v>
      </c>
      <c r="BM568" s="144" t="s">
        <v>942</v>
      </c>
    </row>
    <row r="569" spans="2:51" s="12" customFormat="1" ht="12">
      <c r="B569" s="146"/>
      <c r="D569" s="147" t="s">
        <v>154</v>
      </c>
      <c r="E569" s="148" t="s">
        <v>1</v>
      </c>
      <c r="F569" s="149" t="s">
        <v>943</v>
      </c>
      <c r="H569" s="150">
        <v>403</v>
      </c>
      <c r="I569" s="151"/>
      <c r="L569" s="146"/>
      <c r="M569" s="152"/>
      <c r="T569" s="153"/>
      <c r="AT569" s="148" t="s">
        <v>154</v>
      </c>
      <c r="AU569" s="148" t="s">
        <v>86</v>
      </c>
      <c r="AV569" s="12" t="s">
        <v>86</v>
      </c>
      <c r="AW569" s="12" t="s">
        <v>32</v>
      </c>
      <c r="AX569" s="12" t="s">
        <v>84</v>
      </c>
      <c r="AY569" s="148" t="s">
        <v>146</v>
      </c>
    </row>
    <row r="570" spans="2:65" s="1" customFormat="1" ht="16.5" customHeight="1">
      <c r="B570" s="31"/>
      <c r="C570" s="167" t="s">
        <v>944</v>
      </c>
      <c r="D570" s="167" t="s">
        <v>237</v>
      </c>
      <c r="E570" s="168" t="s">
        <v>945</v>
      </c>
      <c r="F570" s="169" t="s">
        <v>946</v>
      </c>
      <c r="G570" s="170" t="s">
        <v>161</v>
      </c>
      <c r="H570" s="171">
        <v>3.863</v>
      </c>
      <c r="I570" s="172"/>
      <c r="J570" s="173">
        <f>ROUND(I570*H570,2)</f>
        <v>0</v>
      </c>
      <c r="K570" s="174"/>
      <c r="L570" s="175"/>
      <c r="M570" s="176" t="s">
        <v>1</v>
      </c>
      <c r="N570" s="177" t="s">
        <v>42</v>
      </c>
      <c r="P570" s="142">
        <f>O570*H570</f>
        <v>0</v>
      </c>
      <c r="Q570" s="142">
        <v>0.55</v>
      </c>
      <c r="R570" s="142">
        <f>Q570*H570</f>
        <v>2.1246500000000004</v>
      </c>
      <c r="S570" s="142">
        <v>0</v>
      </c>
      <c r="T570" s="143">
        <f>S570*H570</f>
        <v>0</v>
      </c>
      <c r="AR570" s="144" t="s">
        <v>341</v>
      </c>
      <c r="AT570" s="144" t="s">
        <v>237</v>
      </c>
      <c r="AU570" s="144" t="s">
        <v>86</v>
      </c>
      <c r="AY570" s="16" t="s">
        <v>146</v>
      </c>
      <c r="BE570" s="145">
        <f>IF(N570="základní",J570,0)</f>
        <v>0</v>
      </c>
      <c r="BF570" s="145">
        <f>IF(N570="snížená",J570,0)</f>
        <v>0</v>
      </c>
      <c r="BG570" s="145">
        <f>IF(N570="zákl. přenesená",J570,0)</f>
        <v>0</v>
      </c>
      <c r="BH570" s="145">
        <f>IF(N570="sníž. přenesená",J570,0)</f>
        <v>0</v>
      </c>
      <c r="BI570" s="145">
        <f>IF(N570="nulová",J570,0)</f>
        <v>0</v>
      </c>
      <c r="BJ570" s="16" t="s">
        <v>84</v>
      </c>
      <c r="BK570" s="145">
        <f>ROUND(I570*H570,2)</f>
        <v>0</v>
      </c>
      <c r="BL570" s="16" t="s">
        <v>242</v>
      </c>
      <c r="BM570" s="144" t="s">
        <v>947</v>
      </c>
    </row>
    <row r="571" spans="2:51" s="12" customFormat="1" ht="12">
      <c r="B571" s="146"/>
      <c r="D571" s="147" t="s">
        <v>154</v>
      </c>
      <c r="E571" s="148" t="s">
        <v>1</v>
      </c>
      <c r="F571" s="149" t="s">
        <v>948</v>
      </c>
      <c r="H571" s="150">
        <v>1.897</v>
      </c>
      <c r="I571" s="151"/>
      <c r="L571" s="146"/>
      <c r="M571" s="152"/>
      <c r="T571" s="153"/>
      <c r="AT571" s="148" t="s">
        <v>154</v>
      </c>
      <c r="AU571" s="148" t="s">
        <v>86</v>
      </c>
      <c r="AV571" s="12" t="s">
        <v>86</v>
      </c>
      <c r="AW571" s="12" t="s">
        <v>32</v>
      </c>
      <c r="AX571" s="12" t="s">
        <v>77</v>
      </c>
      <c r="AY571" s="148" t="s">
        <v>146</v>
      </c>
    </row>
    <row r="572" spans="2:51" s="12" customFormat="1" ht="12">
      <c r="B572" s="146"/>
      <c r="D572" s="147" t="s">
        <v>154</v>
      </c>
      <c r="E572" s="148" t="s">
        <v>1</v>
      </c>
      <c r="F572" s="149" t="s">
        <v>949</v>
      </c>
      <c r="H572" s="150">
        <v>1.966</v>
      </c>
      <c r="I572" s="151"/>
      <c r="L572" s="146"/>
      <c r="M572" s="152"/>
      <c r="T572" s="153"/>
      <c r="AT572" s="148" t="s">
        <v>154</v>
      </c>
      <c r="AU572" s="148" t="s">
        <v>86</v>
      </c>
      <c r="AV572" s="12" t="s">
        <v>86</v>
      </c>
      <c r="AW572" s="12" t="s">
        <v>32</v>
      </c>
      <c r="AX572" s="12" t="s">
        <v>77</v>
      </c>
      <c r="AY572" s="148" t="s">
        <v>146</v>
      </c>
    </row>
    <row r="573" spans="2:51" s="13" customFormat="1" ht="12">
      <c r="B573" s="154"/>
      <c r="D573" s="147" t="s">
        <v>154</v>
      </c>
      <c r="E573" s="155" t="s">
        <v>1</v>
      </c>
      <c r="F573" s="156" t="s">
        <v>158</v>
      </c>
      <c r="H573" s="157">
        <v>3.863</v>
      </c>
      <c r="I573" s="158"/>
      <c r="L573" s="154"/>
      <c r="M573" s="159"/>
      <c r="T573" s="160"/>
      <c r="AT573" s="155" t="s">
        <v>154</v>
      </c>
      <c r="AU573" s="155" t="s">
        <v>86</v>
      </c>
      <c r="AV573" s="13" t="s">
        <v>152</v>
      </c>
      <c r="AW573" s="13" t="s">
        <v>32</v>
      </c>
      <c r="AX573" s="13" t="s">
        <v>84</v>
      </c>
      <c r="AY573" s="155" t="s">
        <v>146</v>
      </c>
    </row>
    <row r="574" spans="2:65" s="1" customFormat="1" ht="24.2" customHeight="1">
      <c r="B574" s="31"/>
      <c r="C574" s="132" t="s">
        <v>950</v>
      </c>
      <c r="D574" s="132" t="s">
        <v>148</v>
      </c>
      <c r="E574" s="133" t="s">
        <v>951</v>
      </c>
      <c r="F574" s="134" t="s">
        <v>952</v>
      </c>
      <c r="G574" s="135" t="s">
        <v>161</v>
      </c>
      <c r="H574" s="136">
        <v>12.595</v>
      </c>
      <c r="I574" s="137"/>
      <c r="J574" s="138">
        <f>ROUND(I574*H574,2)</f>
        <v>0</v>
      </c>
      <c r="K574" s="139"/>
      <c r="L574" s="31"/>
      <c r="M574" s="140" t="s">
        <v>1</v>
      </c>
      <c r="N574" s="141" t="s">
        <v>42</v>
      </c>
      <c r="P574" s="142">
        <f>O574*H574</f>
        <v>0</v>
      </c>
      <c r="Q574" s="142">
        <v>0.02337</v>
      </c>
      <c r="R574" s="142">
        <f>Q574*H574</f>
        <v>0.29434515</v>
      </c>
      <c r="S574" s="142">
        <v>0</v>
      </c>
      <c r="T574" s="143">
        <f>S574*H574</f>
        <v>0</v>
      </c>
      <c r="AR574" s="144" t="s">
        <v>242</v>
      </c>
      <c r="AT574" s="144" t="s">
        <v>148</v>
      </c>
      <c r="AU574" s="144" t="s">
        <v>86</v>
      </c>
      <c r="AY574" s="16" t="s">
        <v>146</v>
      </c>
      <c r="BE574" s="145">
        <f>IF(N574="základní",J574,0)</f>
        <v>0</v>
      </c>
      <c r="BF574" s="145">
        <f>IF(N574="snížená",J574,0)</f>
        <v>0</v>
      </c>
      <c r="BG574" s="145">
        <f>IF(N574="zákl. přenesená",J574,0)</f>
        <v>0</v>
      </c>
      <c r="BH574" s="145">
        <f>IF(N574="sníž. přenesená",J574,0)</f>
        <v>0</v>
      </c>
      <c r="BI574" s="145">
        <f>IF(N574="nulová",J574,0)</f>
        <v>0</v>
      </c>
      <c r="BJ574" s="16" t="s">
        <v>84</v>
      </c>
      <c r="BK574" s="145">
        <f>ROUND(I574*H574,2)</f>
        <v>0</v>
      </c>
      <c r="BL574" s="16" t="s">
        <v>242</v>
      </c>
      <c r="BM574" s="144" t="s">
        <v>953</v>
      </c>
    </row>
    <row r="575" spans="2:51" s="12" customFormat="1" ht="12">
      <c r="B575" s="146"/>
      <c r="D575" s="147" t="s">
        <v>154</v>
      </c>
      <c r="E575" s="148" t="s">
        <v>1</v>
      </c>
      <c r="F575" s="149" t="s">
        <v>954</v>
      </c>
      <c r="H575" s="150">
        <v>12.595</v>
      </c>
      <c r="I575" s="151"/>
      <c r="L575" s="146"/>
      <c r="M575" s="152"/>
      <c r="T575" s="153"/>
      <c r="AT575" s="148" t="s">
        <v>154</v>
      </c>
      <c r="AU575" s="148" t="s">
        <v>86</v>
      </c>
      <c r="AV575" s="12" t="s">
        <v>86</v>
      </c>
      <c r="AW575" s="12" t="s">
        <v>32</v>
      </c>
      <c r="AX575" s="12" t="s">
        <v>84</v>
      </c>
      <c r="AY575" s="148" t="s">
        <v>146</v>
      </c>
    </row>
    <row r="576" spans="2:65" s="1" customFormat="1" ht="24.2" customHeight="1">
      <c r="B576" s="31"/>
      <c r="C576" s="132" t="s">
        <v>955</v>
      </c>
      <c r="D576" s="132" t="s">
        <v>148</v>
      </c>
      <c r="E576" s="133" t="s">
        <v>956</v>
      </c>
      <c r="F576" s="134" t="s">
        <v>957</v>
      </c>
      <c r="G576" s="135" t="s">
        <v>151</v>
      </c>
      <c r="H576" s="136">
        <v>34.9</v>
      </c>
      <c r="I576" s="137"/>
      <c r="J576" s="138">
        <f>ROUND(I576*H576,2)</f>
        <v>0</v>
      </c>
      <c r="K576" s="139"/>
      <c r="L576" s="31"/>
      <c r="M576" s="140" t="s">
        <v>1</v>
      </c>
      <c r="N576" s="141" t="s">
        <v>42</v>
      </c>
      <c r="P576" s="142">
        <f>O576*H576</f>
        <v>0</v>
      </c>
      <c r="Q576" s="142">
        <v>0.01344</v>
      </c>
      <c r="R576" s="142">
        <f>Q576*H576</f>
        <v>0.469056</v>
      </c>
      <c r="S576" s="142">
        <v>0</v>
      </c>
      <c r="T576" s="143">
        <f>S576*H576</f>
        <v>0</v>
      </c>
      <c r="AR576" s="144" t="s">
        <v>242</v>
      </c>
      <c r="AT576" s="144" t="s">
        <v>148</v>
      </c>
      <c r="AU576" s="144" t="s">
        <v>86</v>
      </c>
      <c r="AY576" s="16" t="s">
        <v>146</v>
      </c>
      <c r="BE576" s="145">
        <f>IF(N576="základní",J576,0)</f>
        <v>0</v>
      </c>
      <c r="BF576" s="145">
        <f>IF(N576="snížená",J576,0)</f>
        <v>0</v>
      </c>
      <c r="BG576" s="145">
        <f>IF(N576="zákl. přenesená",J576,0)</f>
        <v>0</v>
      </c>
      <c r="BH576" s="145">
        <f>IF(N576="sníž. přenesená",J576,0)</f>
        <v>0</v>
      </c>
      <c r="BI576" s="145">
        <f>IF(N576="nulová",J576,0)</f>
        <v>0</v>
      </c>
      <c r="BJ576" s="16" t="s">
        <v>84</v>
      </c>
      <c r="BK576" s="145">
        <f>ROUND(I576*H576,2)</f>
        <v>0</v>
      </c>
      <c r="BL576" s="16" t="s">
        <v>242</v>
      </c>
      <c r="BM576" s="144" t="s">
        <v>958</v>
      </c>
    </row>
    <row r="577" spans="2:51" s="12" customFormat="1" ht="12">
      <c r="B577" s="146"/>
      <c r="D577" s="147" t="s">
        <v>154</v>
      </c>
      <c r="E577" s="148" t="s">
        <v>1</v>
      </c>
      <c r="F577" s="149" t="s">
        <v>769</v>
      </c>
      <c r="H577" s="150">
        <v>6</v>
      </c>
      <c r="I577" s="151"/>
      <c r="L577" s="146"/>
      <c r="M577" s="152"/>
      <c r="T577" s="153"/>
      <c r="AT577" s="148" t="s">
        <v>154</v>
      </c>
      <c r="AU577" s="148" t="s">
        <v>86</v>
      </c>
      <c r="AV577" s="12" t="s">
        <v>86</v>
      </c>
      <c r="AW577" s="12" t="s">
        <v>32</v>
      </c>
      <c r="AX577" s="12" t="s">
        <v>77</v>
      </c>
      <c r="AY577" s="148" t="s">
        <v>146</v>
      </c>
    </row>
    <row r="578" spans="2:51" s="12" customFormat="1" ht="12">
      <c r="B578" s="146"/>
      <c r="D578" s="147" t="s">
        <v>154</v>
      </c>
      <c r="E578" s="148" t="s">
        <v>1</v>
      </c>
      <c r="F578" s="149" t="s">
        <v>782</v>
      </c>
      <c r="H578" s="150">
        <v>14</v>
      </c>
      <c r="I578" s="151"/>
      <c r="L578" s="146"/>
      <c r="M578" s="152"/>
      <c r="T578" s="153"/>
      <c r="AT578" s="148" t="s">
        <v>154</v>
      </c>
      <c r="AU578" s="148" t="s">
        <v>86</v>
      </c>
      <c r="AV578" s="12" t="s">
        <v>86</v>
      </c>
      <c r="AW578" s="12" t="s">
        <v>32</v>
      </c>
      <c r="AX578" s="12" t="s">
        <v>77</v>
      </c>
      <c r="AY578" s="148" t="s">
        <v>146</v>
      </c>
    </row>
    <row r="579" spans="2:51" s="12" customFormat="1" ht="12">
      <c r="B579" s="146"/>
      <c r="D579" s="147" t="s">
        <v>154</v>
      </c>
      <c r="E579" s="148" t="s">
        <v>1</v>
      </c>
      <c r="F579" s="149" t="s">
        <v>771</v>
      </c>
      <c r="H579" s="150">
        <v>14.9</v>
      </c>
      <c r="I579" s="151"/>
      <c r="L579" s="146"/>
      <c r="M579" s="152"/>
      <c r="T579" s="153"/>
      <c r="AT579" s="148" t="s">
        <v>154</v>
      </c>
      <c r="AU579" s="148" t="s">
        <v>86</v>
      </c>
      <c r="AV579" s="12" t="s">
        <v>86</v>
      </c>
      <c r="AW579" s="12" t="s">
        <v>32</v>
      </c>
      <c r="AX579" s="12" t="s">
        <v>77</v>
      </c>
      <c r="AY579" s="148" t="s">
        <v>146</v>
      </c>
    </row>
    <row r="580" spans="2:51" s="13" customFormat="1" ht="12">
      <c r="B580" s="154"/>
      <c r="D580" s="147" t="s">
        <v>154</v>
      </c>
      <c r="E580" s="155" t="s">
        <v>1</v>
      </c>
      <c r="F580" s="156" t="s">
        <v>158</v>
      </c>
      <c r="H580" s="157">
        <v>34.9</v>
      </c>
      <c r="I580" s="158"/>
      <c r="L580" s="154"/>
      <c r="M580" s="159"/>
      <c r="T580" s="160"/>
      <c r="AT580" s="155" t="s">
        <v>154</v>
      </c>
      <c r="AU580" s="155" t="s">
        <v>86</v>
      </c>
      <c r="AV580" s="13" t="s">
        <v>152</v>
      </c>
      <c r="AW580" s="13" t="s">
        <v>32</v>
      </c>
      <c r="AX580" s="13" t="s">
        <v>84</v>
      </c>
      <c r="AY580" s="155" t="s">
        <v>146</v>
      </c>
    </row>
    <row r="581" spans="2:65" s="1" customFormat="1" ht="24.2" customHeight="1">
      <c r="B581" s="31"/>
      <c r="C581" s="132" t="s">
        <v>959</v>
      </c>
      <c r="D581" s="132" t="s">
        <v>148</v>
      </c>
      <c r="E581" s="133" t="s">
        <v>960</v>
      </c>
      <c r="F581" s="134" t="s">
        <v>961</v>
      </c>
      <c r="G581" s="135" t="s">
        <v>151</v>
      </c>
      <c r="H581" s="136">
        <v>19.5</v>
      </c>
      <c r="I581" s="137"/>
      <c r="J581" s="138">
        <f>ROUND(I581*H581,2)</f>
        <v>0</v>
      </c>
      <c r="K581" s="139"/>
      <c r="L581" s="31"/>
      <c r="M581" s="140" t="s">
        <v>1</v>
      </c>
      <c r="N581" s="141" t="s">
        <v>42</v>
      </c>
      <c r="P581" s="142">
        <f>O581*H581</f>
        <v>0</v>
      </c>
      <c r="Q581" s="142">
        <v>0</v>
      </c>
      <c r="R581" s="142">
        <f>Q581*H581</f>
        <v>0</v>
      </c>
      <c r="S581" s="142">
        <v>0</v>
      </c>
      <c r="T581" s="143">
        <f>S581*H581</f>
        <v>0</v>
      </c>
      <c r="AR581" s="144" t="s">
        <v>242</v>
      </c>
      <c r="AT581" s="144" t="s">
        <v>148</v>
      </c>
      <c r="AU581" s="144" t="s">
        <v>86</v>
      </c>
      <c r="AY581" s="16" t="s">
        <v>146</v>
      </c>
      <c r="BE581" s="145">
        <f>IF(N581="základní",J581,0)</f>
        <v>0</v>
      </c>
      <c r="BF581" s="145">
        <f>IF(N581="snížená",J581,0)</f>
        <v>0</v>
      </c>
      <c r="BG581" s="145">
        <f>IF(N581="zákl. přenesená",J581,0)</f>
        <v>0</v>
      </c>
      <c r="BH581" s="145">
        <f>IF(N581="sníž. přenesená",J581,0)</f>
        <v>0</v>
      </c>
      <c r="BI581" s="145">
        <f>IF(N581="nulová",J581,0)</f>
        <v>0</v>
      </c>
      <c r="BJ581" s="16" t="s">
        <v>84</v>
      </c>
      <c r="BK581" s="145">
        <f>ROUND(I581*H581,2)</f>
        <v>0</v>
      </c>
      <c r="BL581" s="16" t="s">
        <v>242</v>
      </c>
      <c r="BM581" s="144" t="s">
        <v>962</v>
      </c>
    </row>
    <row r="582" spans="2:51" s="12" customFormat="1" ht="12">
      <c r="B582" s="146"/>
      <c r="D582" s="147" t="s">
        <v>154</v>
      </c>
      <c r="E582" s="148" t="s">
        <v>1</v>
      </c>
      <c r="F582" s="149" t="s">
        <v>963</v>
      </c>
      <c r="H582" s="150">
        <v>19.5</v>
      </c>
      <c r="I582" s="151"/>
      <c r="L582" s="146"/>
      <c r="M582" s="152"/>
      <c r="T582" s="153"/>
      <c r="AT582" s="148" t="s">
        <v>154</v>
      </c>
      <c r="AU582" s="148" t="s">
        <v>86</v>
      </c>
      <c r="AV582" s="12" t="s">
        <v>86</v>
      </c>
      <c r="AW582" s="12" t="s">
        <v>32</v>
      </c>
      <c r="AX582" s="12" t="s">
        <v>84</v>
      </c>
      <c r="AY582" s="148" t="s">
        <v>146</v>
      </c>
    </row>
    <row r="583" spans="2:65" s="1" customFormat="1" ht="16.5" customHeight="1">
      <c r="B583" s="31"/>
      <c r="C583" s="167" t="s">
        <v>964</v>
      </c>
      <c r="D583" s="167" t="s">
        <v>237</v>
      </c>
      <c r="E583" s="168" t="s">
        <v>965</v>
      </c>
      <c r="F583" s="169" t="s">
        <v>966</v>
      </c>
      <c r="G583" s="170" t="s">
        <v>161</v>
      </c>
      <c r="H583" s="171">
        <v>0.429</v>
      </c>
      <c r="I583" s="172"/>
      <c r="J583" s="173">
        <f>ROUND(I583*H583,2)</f>
        <v>0</v>
      </c>
      <c r="K583" s="174"/>
      <c r="L583" s="175"/>
      <c r="M583" s="176" t="s">
        <v>1</v>
      </c>
      <c r="N583" s="177" t="s">
        <v>42</v>
      </c>
      <c r="P583" s="142">
        <f>O583*H583</f>
        <v>0</v>
      </c>
      <c r="Q583" s="142">
        <v>0.5</v>
      </c>
      <c r="R583" s="142">
        <f>Q583*H583</f>
        <v>0.2145</v>
      </c>
      <c r="S583" s="142">
        <v>0</v>
      </c>
      <c r="T583" s="143">
        <f>S583*H583</f>
        <v>0</v>
      </c>
      <c r="AR583" s="144" t="s">
        <v>341</v>
      </c>
      <c r="AT583" s="144" t="s">
        <v>237</v>
      </c>
      <c r="AU583" s="144" t="s">
        <v>86</v>
      </c>
      <c r="AY583" s="16" t="s">
        <v>146</v>
      </c>
      <c r="BE583" s="145">
        <f>IF(N583="základní",J583,0)</f>
        <v>0</v>
      </c>
      <c r="BF583" s="145">
        <f>IF(N583="snížená",J583,0)</f>
        <v>0</v>
      </c>
      <c r="BG583" s="145">
        <f>IF(N583="zákl. přenesená",J583,0)</f>
        <v>0</v>
      </c>
      <c r="BH583" s="145">
        <f>IF(N583="sníž. přenesená",J583,0)</f>
        <v>0</v>
      </c>
      <c r="BI583" s="145">
        <f>IF(N583="nulová",J583,0)</f>
        <v>0</v>
      </c>
      <c r="BJ583" s="16" t="s">
        <v>84</v>
      </c>
      <c r="BK583" s="145">
        <f>ROUND(I583*H583,2)</f>
        <v>0</v>
      </c>
      <c r="BL583" s="16" t="s">
        <v>242</v>
      </c>
      <c r="BM583" s="144" t="s">
        <v>967</v>
      </c>
    </row>
    <row r="584" spans="2:51" s="12" customFormat="1" ht="12">
      <c r="B584" s="146"/>
      <c r="D584" s="147" t="s">
        <v>154</v>
      </c>
      <c r="E584" s="148" t="s">
        <v>1</v>
      </c>
      <c r="F584" s="149" t="s">
        <v>968</v>
      </c>
      <c r="H584" s="150">
        <v>0.429</v>
      </c>
      <c r="I584" s="151"/>
      <c r="L584" s="146"/>
      <c r="M584" s="152"/>
      <c r="T584" s="153"/>
      <c r="AT584" s="148" t="s">
        <v>154</v>
      </c>
      <c r="AU584" s="148" t="s">
        <v>86</v>
      </c>
      <c r="AV584" s="12" t="s">
        <v>86</v>
      </c>
      <c r="AW584" s="12" t="s">
        <v>32</v>
      </c>
      <c r="AX584" s="12" t="s">
        <v>84</v>
      </c>
      <c r="AY584" s="148" t="s">
        <v>146</v>
      </c>
    </row>
    <row r="585" spans="2:65" s="1" customFormat="1" ht="24.2" customHeight="1">
      <c r="B585" s="31"/>
      <c r="C585" s="132" t="s">
        <v>969</v>
      </c>
      <c r="D585" s="132" t="s">
        <v>148</v>
      </c>
      <c r="E585" s="133" t="s">
        <v>970</v>
      </c>
      <c r="F585" s="134" t="s">
        <v>971</v>
      </c>
      <c r="G585" s="135" t="s">
        <v>161</v>
      </c>
      <c r="H585" s="136">
        <v>0.429</v>
      </c>
      <c r="I585" s="137"/>
      <c r="J585" s="138">
        <f>ROUND(I585*H585,2)</f>
        <v>0</v>
      </c>
      <c r="K585" s="139"/>
      <c r="L585" s="31"/>
      <c r="M585" s="140" t="s">
        <v>1</v>
      </c>
      <c r="N585" s="141" t="s">
        <v>42</v>
      </c>
      <c r="P585" s="142">
        <f>O585*H585</f>
        <v>0</v>
      </c>
      <c r="Q585" s="142">
        <v>0.00281</v>
      </c>
      <c r="R585" s="142">
        <f>Q585*H585</f>
        <v>0.00120549</v>
      </c>
      <c r="S585" s="142">
        <v>0</v>
      </c>
      <c r="T585" s="143">
        <f>S585*H585</f>
        <v>0</v>
      </c>
      <c r="AR585" s="144" t="s">
        <v>242</v>
      </c>
      <c r="AT585" s="144" t="s">
        <v>148</v>
      </c>
      <c r="AU585" s="144" t="s">
        <v>86</v>
      </c>
      <c r="AY585" s="16" t="s">
        <v>146</v>
      </c>
      <c r="BE585" s="145">
        <f>IF(N585="základní",J585,0)</f>
        <v>0</v>
      </c>
      <c r="BF585" s="145">
        <f>IF(N585="snížená",J585,0)</f>
        <v>0</v>
      </c>
      <c r="BG585" s="145">
        <f>IF(N585="zákl. přenesená",J585,0)</f>
        <v>0</v>
      </c>
      <c r="BH585" s="145">
        <f>IF(N585="sníž. přenesená",J585,0)</f>
        <v>0</v>
      </c>
      <c r="BI585" s="145">
        <f>IF(N585="nulová",J585,0)</f>
        <v>0</v>
      </c>
      <c r="BJ585" s="16" t="s">
        <v>84</v>
      </c>
      <c r="BK585" s="145">
        <f>ROUND(I585*H585,2)</f>
        <v>0</v>
      </c>
      <c r="BL585" s="16" t="s">
        <v>242</v>
      </c>
      <c r="BM585" s="144" t="s">
        <v>972</v>
      </c>
    </row>
    <row r="586" spans="2:65" s="1" customFormat="1" ht="24.2" customHeight="1">
      <c r="B586" s="31"/>
      <c r="C586" s="132" t="s">
        <v>973</v>
      </c>
      <c r="D586" s="132" t="s">
        <v>148</v>
      </c>
      <c r="E586" s="133" t="s">
        <v>974</v>
      </c>
      <c r="F586" s="134" t="s">
        <v>975</v>
      </c>
      <c r="G586" s="135" t="s">
        <v>705</v>
      </c>
      <c r="H586" s="178"/>
      <c r="I586" s="137"/>
      <c r="J586" s="138">
        <f>ROUND(I586*H586,2)</f>
        <v>0</v>
      </c>
      <c r="K586" s="139"/>
      <c r="L586" s="31"/>
      <c r="M586" s="140" t="s">
        <v>1</v>
      </c>
      <c r="N586" s="141" t="s">
        <v>42</v>
      </c>
      <c r="P586" s="142">
        <f>O586*H586</f>
        <v>0</v>
      </c>
      <c r="Q586" s="142">
        <v>0</v>
      </c>
      <c r="R586" s="142">
        <f>Q586*H586</f>
        <v>0</v>
      </c>
      <c r="S586" s="142">
        <v>0</v>
      </c>
      <c r="T586" s="143">
        <f>S586*H586</f>
        <v>0</v>
      </c>
      <c r="AR586" s="144" t="s">
        <v>242</v>
      </c>
      <c r="AT586" s="144" t="s">
        <v>148</v>
      </c>
      <c r="AU586" s="144" t="s">
        <v>86</v>
      </c>
      <c r="AY586" s="16" t="s">
        <v>146</v>
      </c>
      <c r="BE586" s="145">
        <f>IF(N586="základní",J586,0)</f>
        <v>0</v>
      </c>
      <c r="BF586" s="145">
        <f>IF(N586="snížená",J586,0)</f>
        <v>0</v>
      </c>
      <c r="BG586" s="145">
        <f>IF(N586="zákl. přenesená",J586,0)</f>
        <v>0</v>
      </c>
      <c r="BH586" s="145">
        <f>IF(N586="sníž. přenesená",J586,0)</f>
        <v>0</v>
      </c>
      <c r="BI586" s="145">
        <f>IF(N586="nulová",J586,0)</f>
        <v>0</v>
      </c>
      <c r="BJ586" s="16" t="s">
        <v>84</v>
      </c>
      <c r="BK586" s="145">
        <f>ROUND(I586*H586,2)</f>
        <v>0</v>
      </c>
      <c r="BL586" s="16" t="s">
        <v>242</v>
      </c>
      <c r="BM586" s="144" t="s">
        <v>976</v>
      </c>
    </row>
    <row r="587" spans="2:63" s="11" customFormat="1" ht="22.7" customHeight="1">
      <c r="B587" s="120"/>
      <c r="D587" s="121" t="s">
        <v>76</v>
      </c>
      <c r="E587" s="130" t="s">
        <v>977</v>
      </c>
      <c r="F587" s="130" t="s">
        <v>978</v>
      </c>
      <c r="I587" s="123"/>
      <c r="J587" s="131">
        <f>BK587</f>
        <v>0</v>
      </c>
      <c r="L587" s="120"/>
      <c r="M587" s="125"/>
      <c r="P587" s="126">
        <f>SUM(P588:P639)</f>
        <v>0</v>
      </c>
      <c r="R587" s="126">
        <f>SUM(R588:R639)</f>
        <v>5.16389995</v>
      </c>
      <c r="T587" s="127">
        <f>SUM(T588:T639)</f>
        <v>0</v>
      </c>
      <c r="AR587" s="121" t="s">
        <v>86</v>
      </c>
      <c r="AT587" s="128" t="s">
        <v>76</v>
      </c>
      <c r="AU587" s="128" t="s">
        <v>84</v>
      </c>
      <c r="AY587" s="121" t="s">
        <v>146</v>
      </c>
      <c r="BK587" s="129">
        <f>SUM(BK588:BK639)</f>
        <v>0</v>
      </c>
    </row>
    <row r="588" spans="2:65" s="1" customFormat="1" ht="16.5" customHeight="1">
      <c r="B588" s="31"/>
      <c r="C588" s="132" t="s">
        <v>979</v>
      </c>
      <c r="D588" s="132" t="s">
        <v>148</v>
      </c>
      <c r="E588" s="133" t="s">
        <v>980</v>
      </c>
      <c r="F588" s="134" t="s">
        <v>981</v>
      </c>
      <c r="G588" s="135" t="s">
        <v>151</v>
      </c>
      <c r="H588" s="136">
        <v>34.9</v>
      </c>
      <c r="I588" s="137"/>
      <c r="J588" s="138">
        <f>ROUND(I588*H588,2)</f>
        <v>0</v>
      </c>
      <c r="K588" s="139"/>
      <c r="L588" s="31"/>
      <c r="M588" s="140" t="s">
        <v>1</v>
      </c>
      <c r="N588" s="141" t="s">
        <v>42</v>
      </c>
      <c r="P588" s="142">
        <f>O588*H588</f>
        <v>0</v>
      </c>
      <c r="Q588" s="142">
        <v>0</v>
      </c>
      <c r="R588" s="142">
        <f>Q588*H588</f>
        <v>0</v>
      </c>
      <c r="S588" s="142">
        <v>0</v>
      </c>
      <c r="T588" s="143">
        <f>S588*H588</f>
        <v>0</v>
      </c>
      <c r="AR588" s="144" t="s">
        <v>242</v>
      </c>
      <c r="AT588" s="144" t="s">
        <v>148</v>
      </c>
      <c r="AU588" s="144" t="s">
        <v>86</v>
      </c>
      <c r="AY588" s="16" t="s">
        <v>146</v>
      </c>
      <c r="BE588" s="145">
        <f>IF(N588="základní",J588,0)</f>
        <v>0</v>
      </c>
      <c r="BF588" s="145">
        <f>IF(N588="snížená",J588,0)</f>
        <v>0</v>
      </c>
      <c r="BG588" s="145">
        <f>IF(N588="zákl. přenesená",J588,0)</f>
        <v>0</v>
      </c>
      <c r="BH588" s="145">
        <f>IF(N588="sníž. přenesená",J588,0)</f>
        <v>0</v>
      </c>
      <c r="BI588" s="145">
        <f>IF(N588="nulová",J588,0)</f>
        <v>0</v>
      </c>
      <c r="BJ588" s="16" t="s">
        <v>84</v>
      </c>
      <c r="BK588" s="145">
        <f>ROUND(I588*H588,2)</f>
        <v>0</v>
      </c>
      <c r="BL588" s="16" t="s">
        <v>242</v>
      </c>
      <c r="BM588" s="144" t="s">
        <v>982</v>
      </c>
    </row>
    <row r="589" spans="2:51" s="12" customFormat="1" ht="12">
      <c r="B589" s="146"/>
      <c r="D589" s="147" t="s">
        <v>154</v>
      </c>
      <c r="E589" s="148" t="s">
        <v>1</v>
      </c>
      <c r="F589" s="149" t="s">
        <v>769</v>
      </c>
      <c r="H589" s="150">
        <v>6</v>
      </c>
      <c r="I589" s="151"/>
      <c r="L589" s="146"/>
      <c r="M589" s="152"/>
      <c r="T589" s="153"/>
      <c r="AT589" s="148" t="s">
        <v>154</v>
      </c>
      <c r="AU589" s="148" t="s">
        <v>86</v>
      </c>
      <c r="AV589" s="12" t="s">
        <v>86</v>
      </c>
      <c r="AW589" s="12" t="s">
        <v>32</v>
      </c>
      <c r="AX589" s="12" t="s">
        <v>77</v>
      </c>
      <c r="AY589" s="148" t="s">
        <v>146</v>
      </c>
    </row>
    <row r="590" spans="2:51" s="12" customFormat="1" ht="12">
      <c r="B590" s="146"/>
      <c r="D590" s="147" t="s">
        <v>154</v>
      </c>
      <c r="E590" s="148" t="s">
        <v>1</v>
      </c>
      <c r="F590" s="149" t="s">
        <v>782</v>
      </c>
      <c r="H590" s="150">
        <v>14</v>
      </c>
      <c r="I590" s="151"/>
      <c r="L590" s="146"/>
      <c r="M590" s="152"/>
      <c r="T590" s="153"/>
      <c r="AT590" s="148" t="s">
        <v>154</v>
      </c>
      <c r="AU590" s="148" t="s">
        <v>86</v>
      </c>
      <c r="AV590" s="12" t="s">
        <v>86</v>
      </c>
      <c r="AW590" s="12" t="s">
        <v>32</v>
      </c>
      <c r="AX590" s="12" t="s">
        <v>77</v>
      </c>
      <c r="AY590" s="148" t="s">
        <v>146</v>
      </c>
    </row>
    <row r="591" spans="2:51" s="12" customFormat="1" ht="12">
      <c r="B591" s="146"/>
      <c r="D591" s="147" t="s">
        <v>154</v>
      </c>
      <c r="E591" s="148" t="s">
        <v>1</v>
      </c>
      <c r="F591" s="149" t="s">
        <v>771</v>
      </c>
      <c r="H591" s="150">
        <v>14.9</v>
      </c>
      <c r="I591" s="151"/>
      <c r="L591" s="146"/>
      <c r="M591" s="152"/>
      <c r="T591" s="153"/>
      <c r="AT591" s="148" t="s">
        <v>154</v>
      </c>
      <c r="AU591" s="148" t="s">
        <v>86</v>
      </c>
      <c r="AV591" s="12" t="s">
        <v>86</v>
      </c>
      <c r="AW591" s="12" t="s">
        <v>32</v>
      </c>
      <c r="AX591" s="12" t="s">
        <v>77</v>
      </c>
      <c r="AY591" s="148" t="s">
        <v>146</v>
      </c>
    </row>
    <row r="592" spans="2:51" s="13" customFormat="1" ht="12">
      <c r="B592" s="154"/>
      <c r="D592" s="147" t="s">
        <v>154</v>
      </c>
      <c r="E592" s="155" t="s">
        <v>1</v>
      </c>
      <c r="F592" s="156" t="s">
        <v>158</v>
      </c>
      <c r="H592" s="157">
        <v>34.9</v>
      </c>
      <c r="I592" s="158"/>
      <c r="L592" s="154"/>
      <c r="M592" s="159"/>
      <c r="T592" s="160"/>
      <c r="AT592" s="155" t="s">
        <v>154</v>
      </c>
      <c r="AU592" s="155" t="s">
        <v>86</v>
      </c>
      <c r="AV592" s="13" t="s">
        <v>152</v>
      </c>
      <c r="AW592" s="13" t="s">
        <v>32</v>
      </c>
      <c r="AX592" s="13" t="s">
        <v>84</v>
      </c>
      <c r="AY592" s="155" t="s">
        <v>146</v>
      </c>
    </row>
    <row r="593" spans="2:65" s="1" customFormat="1" ht="24.2" customHeight="1">
      <c r="B593" s="31"/>
      <c r="C593" s="167" t="s">
        <v>983</v>
      </c>
      <c r="D593" s="167" t="s">
        <v>237</v>
      </c>
      <c r="E593" s="168" t="s">
        <v>984</v>
      </c>
      <c r="F593" s="169" t="s">
        <v>985</v>
      </c>
      <c r="G593" s="170" t="s">
        <v>151</v>
      </c>
      <c r="H593" s="171">
        <v>39.21</v>
      </c>
      <c r="I593" s="172"/>
      <c r="J593" s="173">
        <f>ROUND(I593*H593,2)</f>
        <v>0</v>
      </c>
      <c r="K593" s="174"/>
      <c r="L593" s="175"/>
      <c r="M593" s="176" t="s">
        <v>1</v>
      </c>
      <c r="N593" s="177" t="s">
        <v>42</v>
      </c>
      <c r="P593" s="142">
        <f>O593*H593</f>
        <v>0</v>
      </c>
      <c r="Q593" s="142">
        <v>0.00011</v>
      </c>
      <c r="R593" s="142">
        <f>Q593*H593</f>
        <v>0.0043131</v>
      </c>
      <c r="S593" s="142">
        <v>0</v>
      </c>
      <c r="T593" s="143">
        <f>S593*H593</f>
        <v>0</v>
      </c>
      <c r="AR593" s="144" t="s">
        <v>341</v>
      </c>
      <c r="AT593" s="144" t="s">
        <v>237</v>
      </c>
      <c r="AU593" s="144" t="s">
        <v>86</v>
      </c>
      <c r="AY593" s="16" t="s">
        <v>146</v>
      </c>
      <c r="BE593" s="145">
        <f>IF(N593="základní",J593,0)</f>
        <v>0</v>
      </c>
      <c r="BF593" s="145">
        <f>IF(N593="snížená",J593,0)</f>
        <v>0</v>
      </c>
      <c r="BG593" s="145">
        <f>IF(N593="zákl. přenesená",J593,0)</f>
        <v>0</v>
      </c>
      <c r="BH593" s="145">
        <f>IF(N593="sníž. přenesená",J593,0)</f>
        <v>0</v>
      </c>
      <c r="BI593" s="145">
        <f>IF(N593="nulová",J593,0)</f>
        <v>0</v>
      </c>
      <c r="BJ593" s="16" t="s">
        <v>84</v>
      </c>
      <c r="BK593" s="145">
        <f>ROUND(I593*H593,2)</f>
        <v>0</v>
      </c>
      <c r="BL593" s="16" t="s">
        <v>242</v>
      </c>
      <c r="BM593" s="144" t="s">
        <v>986</v>
      </c>
    </row>
    <row r="594" spans="2:51" s="12" customFormat="1" ht="12">
      <c r="B594" s="146"/>
      <c r="D594" s="147" t="s">
        <v>154</v>
      </c>
      <c r="F594" s="149" t="s">
        <v>987</v>
      </c>
      <c r="H594" s="150">
        <v>39.21</v>
      </c>
      <c r="I594" s="151"/>
      <c r="L594" s="146"/>
      <c r="M594" s="152"/>
      <c r="T594" s="153"/>
      <c r="AT594" s="148" t="s">
        <v>154</v>
      </c>
      <c r="AU594" s="148" t="s">
        <v>86</v>
      </c>
      <c r="AV594" s="12" t="s">
        <v>86</v>
      </c>
      <c r="AW594" s="12" t="s">
        <v>4</v>
      </c>
      <c r="AX594" s="12" t="s">
        <v>84</v>
      </c>
      <c r="AY594" s="148" t="s">
        <v>146</v>
      </c>
    </row>
    <row r="595" spans="2:65" s="1" customFormat="1" ht="24.2" customHeight="1">
      <c r="B595" s="31"/>
      <c r="C595" s="132" t="s">
        <v>988</v>
      </c>
      <c r="D595" s="132" t="s">
        <v>148</v>
      </c>
      <c r="E595" s="133" t="s">
        <v>989</v>
      </c>
      <c r="F595" s="134" t="s">
        <v>990</v>
      </c>
      <c r="G595" s="135" t="s">
        <v>151</v>
      </c>
      <c r="H595" s="136">
        <v>31.8</v>
      </c>
      <c r="I595" s="137"/>
      <c r="J595" s="138">
        <f>ROUND(I595*H595,2)</f>
        <v>0</v>
      </c>
      <c r="K595" s="139"/>
      <c r="L595" s="31"/>
      <c r="M595" s="140" t="s">
        <v>1</v>
      </c>
      <c r="N595" s="141" t="s">
        <v>42</v>
      </c>
      <c r="P595" s="142">
        <f>O595*H595</f>
        <v>0</v>
      </c>
      <c r="Q595" s="142">
        <v>0.01182</v>
      </c>
      <c r="R595" s="142">
        <f>Q595*H595</f>
        <v>0.37587600000000004</v>
      </c>
      <c r="S595" s="142">
        <v>0</v>
      </c>
      <c r="T595" s="143">
        <f>S595*H595</f>
        <v>0</v>
      </c>
      <c r="AR595" s="144" t="s">
        <v>242</v>
      </c>
      <c r="AT595" s="144" t="s">
        <v>148</v>
      </c>
      <c r="AU595" s="144" t="s">
        <v>86</v>
      </c>
      <c r="AY595" s="16" t="s">
        <v>146</v>
      </c>
      <c r="BE595" s="145">
        <f>IF(N595="základní",J595,0)</f>
        <v>0</v>
      </c>
      <c r="BF595" s="145">
        <f>IF(N595="snížená",J595,0)</f>
        <v>0</v>
      </c>
      <c r="BG595" s="145">
        <f>IF(N595="zákl. přenesená",J595,0)</f>
        <v>0</v>
      </c>
      <c r="BH595" s="145">
        <f>IF(N595="sníž. přenesená",J595,0)</f>
        <v>0</v>
      </c>
      <c r="BI595" s="145">
        <f>IF(N595="nulová",J595,0)</f>
        <v>0</v>
      </c>
      <c r="BJ595" s="16" t="s">
        <v>84</v>
      </c>
      <c r="BK595" s="145">
        <f>ROUND(I595*H595,2)</f>
        <v>0</v>
      </c>
      <c r="BL595" s="16" t="s">
        <v>242</v>
      </c>
      <c r="BM595" s="144" t="s">
        <v>991</v>
      </c>
    </row>
    <row r="596" spans="2:51" s="12" customFormat="1" ht="12">
      <c r="B596" s="146"/>
      <c r="D596" s="147" t="s">
        <v>154</v>
      </c>
      <c r="E596" s="148" t="s">
        <v>1</v>
      </c>
      <c r="F596" s="149" t="s">
        <v>769</v>
      </c>
      <c r="H596" s="150">
        <v>6</v>
      </c>
      <c r="I596" s="151"/>
      <c r="L596" s="146"/>
      <c r="M596" s="152"/>
      <c r="T596" s="153"/>
      <c r="AT596" s="148" t="s">
        <v>154</v>
      </c>
      <c r="AU596" s="148" t="s">
        <v>86</v>
      </c>
      <c r="AV596" s="12" t="s">
        <v>86</v>
      </c>
      <c r="AW596" s="12" t="s">
        <v>32</v>
      </c>
      <c r="AX596" s="12" t="s">
        <v>77</v>
      </c>
      <c r="AY596" s="148" t="s">
        <v>146</v>
      </c>
    </row>
    <row r="597" spans="2:51" s="12" customFormat="1" ht="12">
      <c r="B597" s="146"/>
      <c r="D597" s="147" t="s">
        <v>154</v>
      </c>
      <c r="E597" s="148" t="s">
        <v>1</v>
      </c>
      <c r="F597" s="149" t="s">
        <v>782</v>
      </c>
      <c r="H597" s="150">
        <v>14</v>
      </c>
      <c r="I597" s="151"/>
      <c r="L597" s="146"/>
      <c r="M597" s="152"/>
      <c r="T597" s="153"/>
      <c r="AT597" s="148" t="s">
        <v>154</v>
      </c>
      <c r="AU597" s="148" t="s">
        <v>86</v>
      </c>
      <c r="AV597" s="12" t="s">
        <v>86</v>
      </c>
      <c r="AW597" s="12" t="s">
        <v>32</v>
      </c>
      <c r="AX597" s="12" t="s">
        <v>77</v>
      </c>
      <c r="AY597" s="148" t="s">
        <v>146</v>
      </c>
    </row>
    <row r="598" spans="2:51" s="12" customFormat="1" ht="12">
      <c r="B598" s="146"/>
      <c r="D598" s="147" t="s">
        <v>154</v>
      </c>
      <c r="E598" s="148" t="s">
        <v>1</v>
      </c>
      <c r="F598" s="149" t="s">
        <v>992</v>
      </c>
      <c r="H598" s="150">
        <v>11.8</v>
      </c>
      <c r="I598" s="151"/>
      <c r="L598" s="146"/>
      <c r="M598" s="152"/>
      <c r="T598" s="153"/>
      <c r="AT598" s="148" t="s">
        <v>154</v>
      </c>
      <c r="AU598" s="148" t="s">
        <v>86</v>
      </c>
      <c r="AV598" s="12" t="s">
        <v>86</v>
      </c>
      <c r="AW598" s="12" t="s">
        <v>32</v>
      </c>
      <c r="AX598" s="12" t="s">
        <v>77</v>
      </c>
      <c r="AY598" s="148" t="s">
        <v>146</v>
      </c>
    </row>
    <row r="599" spans="2:51" s="13" customFormat="1" ht="12">
      <c r="B599" s="154"/>
      <c r="D599" s="147" t="s">
        <v>154</v>
      </c>
      <c r="E599" s="155" t="s">
        <v>1</v>
      </c>
      <c r="F599" s="156" t="s">
        <v>158</v>
      </c>
      <c r="H599" s="157">
        <v>31.8</v>
      </c>
      <c r="I599" s="158"/>
      <c r="L599" s="154"/>
      <c r="M599" s="159"/>
      <c r="T599" s="160"/>
      <c r="AT599" s="155" t="s">
        <v>154</v>
      </c>
      <c r="AU599" s="155" t="s">
        <v>86</v>
      </c>
      <c r="AV599" s="13" t="s">
        <v>152</v>
      </c>
      <c r="AW599" s="13" t="s">
        <v>32</v>
      </c>
      <c r="AX599" s="13" t="s">
        <v>84</v>
      </c>
      <c r="AY599" s="155" t="s">
        <v>146</v>
      </c>
    </row>
    <row r="600" spans="2:65" s="1" customFormat="1" ht="37.7" customHeight="1">
      <c r="B600" s="31"/>
      <c r="C600" s="132" t="s">
        <v>993</v>
      </c>
      <c r="D600" s="132" t="s">
        <v>148</v>
      </c>
      <c r="E600" s="133" t="s">
        <v>994</v>
      </c>
      <c r="F600" s="134" t="s">
        <v>995</v>
      </c>
      <c r="G600" s="135" t="s">
        <v>151</v>
      </c>
      <c r="H600" s="136">
        <v>14.9</v>
      </c>
      <c r="I600" s="137"/>
      <c r="J600" s="138">
        <f>ROUND(I600*H600,2)</f>
        <v>0</v>
      </c>
      <c r="K600" s="139"/>
      <c r="L600" s="31"/>
      <c r="M600" s="140" t="s">
        <v>1</v>
      </c>
      <c r="N600" s="141" t="s">
        <v>42</v>
      </c>
      <c r="P600" s="142">
        <f>O600*H600</f>
        <v>0</v>
      </c>
      <c r="Q600" s="142">
        <v>0.01497</v>
      </c>
      <c r="R600" s="142">
        <f>Q600*H600</f>
        <v>0.22305300000000003</v>
      </c>
      <c r="S600" s="142">
        <v>0</v>
      </c>
      <c r="T600" s="143">
        <f>S600*H600</f>
        <v>0</v>
      </c>
      <c r="AR600" s="144" t="s">
        <v>242</v>
      </c>
      <c r="AT600" s="144" t="s">
        <v>148</v>
      </c>
      <c r="AU600" s="144" t="s">
        <v>86</v>
      </c>
      <c r="AY600" s="16" t="s">
        <v>146</v>
      </c>
      <c r="BE600" s="145">
        <f>IF(N600="základní",J600,0)</f>
        <v>0</v>
      </c>
      <c r="BF600" s="145">
        <f>IF(N600="snížená",J600,0)</f>
        <v>0</v>
      </c>
      <c r="BG600" s="145">
        <f>IF(N600="zákl. přenesená",J600,0)</f>
        <v>0</v>
      </c>
      <c r="BH600" s="145">
        <f>IF(N600="sníž. přenesená",J600,0)</f>
        <v>0</v>
      </c>
      <c r="BI600" s="145">
        <f>IF(N600="nulová",J600,0)</f>
        <v>0</v>
      </c>
      <c r="BJ600" s="16" t="s">
        <v>84</v>
      </c>
      <c r="BK600" s="145">
        <f>ROUND(I600*H600,2)</f>
        <v>0</v>
      </c>
      <c r="BL600" s="16" t="s">
        <v>242</v>
      </c>
      <c r="BM600" s="144" t="s">
        <v>996</v>
      </c>
    </row>
    <row r="601" spans="2:51" s="12" customFormat="1" ht="12">
      <c r="B601" s="146"/>
      <c r="D601" s="147" t="s">
        <v>154</v>
      </c>
      <c r="E601" s="148" t="s">
        <v>1</v>
      </c>
      <c r="F601" s="149" t="s">
        <v>771</v>
      </c>
      <c r="H601" s="150">
        <v>14.9</v>
      </c>
      <c r="I601" s="151"/>
      <c r="L601" s="146"/>
      <c r="M601" s="152"/>
      <c r="T601" s="153"/>
      <c r="AT601" s="148" t="s">
        <v>154</v>
      </c>
      <c r="AU601" s="148" t="s">
        <v>86</v>
      </c>
      <c r="AV601" s="12" t="s">
        <v>86</v>
      </c>
      <c r="AW601" s="12" t="s">
        <v>32</v>
      </c>
      <c r="AX601" s="12" t="s">
        <v>84</v>
      </c>
      <c r="AY601" s="148" t="s">
        <v>146</v>
      </c>
    </row>
    <row r="602" spans="2:65" s="1" customFormat="1" ht="24.2" customHeight="1">
      <c r="B602" s="31"/>
      <c r="C602" s="132" t="s">
        <v>997</v>
      </c>
      <c r="D602" s="132" t="s">
        <v>148</v>
      </c>
      <c r="E602" s="133" t="s">
        <v>998</v>
      </c>
      <c r="F602" s="134" t="s">
        <v>999</v>
      </c>
      <c r="G602" s="135" t="s">
        <v>151</v>
      </c>
      <c r="H602" s="136">
        <v>26.521</v>
      </c>
      <c r="I602" s="137"/>
      <c r="J602" s="138">
        <f>ROUND(I602*H602,2)</f>
        <v>0</v>
      </c>
      <c r="K602" s="139"/>
      <c r="L602" s="31"/>
      <c r="M602" s="140" t="s">
        <v>1</v>
      </c>
      <c r="N602" s="141" t="s">
        <v>42</v>
      </c>
      <c r="P602" s="142">
        <f>O602*H602</f>
        <v>0</v>
      </c>
      <c r="Q602" s="142">
        <v>0.03165</v>
      </c>
      <c r="R602" s="142">
        <f>Q602*H602</f>
        <v>0.83938965</v>
      </c>
      <c r="S602" s="142">
        <v>0</v>
      </c>
      <c r="T602" s="143">
        <f>S602*H602</f>
        <v>0</v>
      </c>
      <c r="AR602" s="144" t="s">
        <v>242</v>
      </c>
      <c r="AT602" s="144" t="s">
        <v>148</v>
      </c>
      <c r="AU602" s="144" t="s">
        <v>86</v>
      </c>
      <c r="AY602" s="16" t="s">
        <v>146</v>
      </c>
      <c r="BE602" s="145">
        <f>IF(N602="základní",J602,0)</f>
        <v>0</v>
      </c>
      <c r="BF602" s="145">
        <f>IF(N602="snížená",J602,0)</f>
        <v>0</v>
      </c>
      <c r="BG602" s="145">
        <f>IF(N602="zákl. přenesená",J602,0)</f>
        <v>0</v>
      </c>
      <c r="BH602" s="145">
        <f>IF(N602="sníž. přenesená",J602,0)</f>
        <v>0</v>
      </c>
      <c r="BI602" s="145">
        <f>IF(N602="nulová",J602,0)</f>
        <v>0</v>
      </c>
      <c r="BJ602" s="16" t="s">
        <v>84</v>
      </c>
      <c r="BK602" s="145">
        <f>ROUND(I602*H602,2)</f>
        <v>0</v>
      </c>
      <c r="BL602" s="16" t="s">
        <v>242</v>
      </c>
      <c r="BM602" s="144" t="s">
        <v>1000</v>
      </c>
    </row>
    <row r="603" spans="2:51" s="12" customFormat="1" ht="12">
      <c r="B603" s="146"/>
      <c r="D603" s="147" t="s">
        <v>154</v>
      </c>
      <c r="E603" s="148" t="s">
        <v>1</v>
      </c>
      <c r="F603" s="149" t="s">
        <v>1001</v>
      </c>
      <c r="H603" s="150">
        <v>5.194</v>
      </c>
      <c r="I603" s="151"/>
      <c r="L603" s="146"/>
      <c r="M603" s="152"/>
      <c r="T603" s="153"/>
      <c r="AT603" s="148" t="s">
        <v>154</v>
      </c>
      <c r="AU603" s="148" t="s">
        <v>86</v>
      </c>
      <c r="AV603" s="12" t="s">
        <v>86</v>
      </c>
      <c r="AW603" s="12" t="s">
        <v>32</v>
      </c>
      <c r="AX603" s="12" t="s">
        <v>77</v>
      </c>
      <c r="AY603" s="148" t="s">
        <v>146</v>
      </c>
    </row>
    <row r="604" spans="2:51" s="12" customFormat="1" ht="12">
      <c r="B604" s="146"/>
      <c r="D604" s="147" t="s">
        <v>154</v>
      </c>
      <c r="E604" s="148" t="s">
        <v>1</v>
      </c>
      <c r="F604" s="149" t="s">
        <v>1002</v>
      </c>
      <c r="H604" s="150">
        <v>15.456</v>
      </c>
      <c r="I604" s="151"/>
      <c r="L604" s="146"/>
      <c r="M604" s="152"/>
      <c r="T604" s="153"/>
      <c r="AT604" s="148" t="s">
        <v>154</v>
      </c>
      <c r="AU604" s="148" t="s">
        <v>86</v>
      </c>
      <c r="AV604" s="12" t="s">
        <v>86</v>
      </c>
      <c r="AW604" s="12" t="s">
        <v>32</v>
      </c>
      <c r="AX604" s="12" t="s">
        <v>77</v>
      </c>
      <c r="AY604" s="148" t="s">
        <v>146</v>
      </c>
    </row>
    <row r="605" spans="2:51" s="12" customFormat="1" ht="12">
      <c r="B605" s="146"/>
      <c r="D605" s="147" t="s">
        <v>154</v>
      </c>
      <c r="E605" s="148" t="s">
        <v>1</v>
      </c>
      <c r="F605" s="149" t="s">
        <v>1003</v>
      </c>
      <c r="H605" s="150">
        <v>5.871</v>
      </c>
      <c r="I605" s="151"/>
      <c r="L605" s="146"/>
      <c r="M605" s="152"/>
      <c r="T605" s="153"/>
      <c r="AT605" s="148" t="s">
        <v>154</v>
      </c>
      <c r="AU605" s="148" t="s">
        <v>86</v>
      </c>
      <c r="AV605" s="12" t="s">
        <v>86</v>
      </c>
      <c r="AW605" s="12" t="s">
        <v>32</v>
      </c>
      <c r="AX605" s="12" t="s">
        <v>77</v>
      </c>
      <c r="AY605" s="148" t="s">
        <v>146</v>
      </c>
    </row>
    <row r="606" spans="2:51" s="13" customFormat="1" ht="12">
      <c r="B606" s="154"/>
      <c r="D606" s="147" t="s">
        <v>154</v>
      </c>
      <c r="E606" s="155" t="s">
        <v>1</v>
      </c>
      <c r="F606" s="156" t="s">
        <v>158</v>
      </c>
      <c r="H606" s="157">
        <v>26.521</v>
      </c>
      <c r="I606" s="158"/>
      <c r="L606" s="154"/>
      <c r="M606" s="159"/>
      <c r="T606" s="160"/>
      <c r="AT606" s="155" t="s">
        <v>154</v>
      </c>
      <c r="AU606" s="155" t="s">
        <v>86</v>
      </c>
      <c r="AV606" s="13" t="s">
        <v>152</v>
      </c>
      <c r="AW606" s="13" t="s">
        <v>32</v>
      </c>
      <c r="AX606" s="13" t="s">
        <v>84</v>
      </c>
      <c r="AY606" s="155" t="s">
        <v>146</v>
      </c>
    </row>
    <row r="607" spans="2:65" s="1" customFormat="1" ht="16.5" customHeight="1">
      <c r="B607" s="31"/>
      <c r="C607" s="132" t="s">
        <v>1004</v>
      </c>
      <c r="D607" s="132" t="s">
        <v>148</v>
      </c>
      <c r="E607" s="133" t="s">
        <v>1005</v>
      </c>
      <c r="F607" s="134" t="s">
        <v>1006</v>
      </c>
      <c r="G607" s="135" t="s">
        <v>151</v>
      </c>
      <c r="H607" s="136">
        <v>73.221</v>
      </c>
      <c r="I607" s="137"/>
      <c r="J607" s="138">
        <f>ROUND(I607*H607,2)</f>
        <v>0</v>
      </c>
      <c r="K607" s="139"/>
      <c r="L607" s="31"/>
      <c r="M607" s="140" t="s">
        <v>1</v>
      </c>
      <c r="N607" s="141" t="s">
        <v>42</v>
      </c>
      <c r="P607" s="142">
        <f>O607*H607</f>
        <v>0</v>
      </c>
      <c r="Q607" s="142">
        <v>0.0001</v>
      </c>
      <c r="R607" s="142">
        <f>Q607*H607</f>
        <v>0.007322100000000001</v>
      </c>
      <c r="S607" s="142">
        <v>0</v>
      </c>
      <c r="T607" s="143">
        <f>S607*H607</f>
        <v>0</v>
      </c>
      <c r="AR607" s="144" t="s">
        <v>242</v>
      </c>
      <c r="AT607" s="144" t="s">
        <v>148</v>
      </c>
      <c r="AU607" s="144" t="s">
        <v>86</v>
      </c>
      <c r="AY607" s="16" t="s">
        <v>146</v>
      </c>
      <c r="BE607" s="145">
        <f>IF(N607="základní",J607,0)</f>
        <v>0</v>
      </c>
      <c r="BF607" s="145">
        <f>IF(N607="snížená",J607,0)</f>
        <v>0</v>
      </c>
      <c r="BG607" s="145">
        <f>IF(N607="zákl. přenesená",J607,0)</f>
        <v>0</v>
      </c>
      <c r="BH607" s="145">
        <f>IF(N607="sníž. přenesená",J607,0)</f>
        <v>0</v>
      </c>
      <c r="BI607" s="145">
        <f>IF(N607="nulová",J607,0)</f>
        <v>0</v>
      </c>
      <c r="BJ607" s="16" t="s">
        <v>84</v>
      </c>
      <c r="BK607" s="145">
        <f>ROUND(I607*H607,2)</f>
        <v>0</v>
      </c>
      <c r="BL607" s="16" t="s">
        <v>242</v>
      </c>
      <c r="BM607" s="144" t="s">
        <v>1007</v>
      </c>
    </row>
    <row r="608" spans="2:51" s="12" customFormat="1" ht="12">
      <c r="B608" s="146"/>
      <c r="D608" s="147" t="s">
        <v>154</v>
      </c>
      <c r="E608" s="148" t="s">
        <v>1</v>
      </c>
      <c r="F608" s="149" t="s">
        <v>1008</v>
      </c>
      <c r="H608" s="150">
        <v>73.221</v>
      </c>
      <c r="I608" s="151"/>
      <c r="L608" s="146"/>
      <c r="M608" s="152"/>
      <c r="T608" s="153"/>
      <c r="AT608" s="148" t="s">
        <v>154</v>
      </c>
      <c r="AU608" s="148" t="s">
        <v>86</v>
      </c>
      <c r="AV608" s="12" t="s">
        <v>86</v>
      </c>
      <c r="AW608" s="12" t="s">
        <v>32</v>
      </c>
      <c r="AX608" s="12" t="s">
        <v>84</v>
      </c>
      <c r="AY608" s="148" t="s">
        <v>146</v>
      </c>
    </row>
    <row r="609" spans="2:65" s="1" customFormat="1" ht="24.2" customHeight="1">
      <c r="B609" s="31"/>
      <c r="C609" s="132" t="s">
        <v>1009</v>
      </c>
      <c r="D609" s="132" t="s">
        <v>148</v>
      </c>
      <c r="E609" s="133" t="s">
        <v>1010</v>
      </c>
      <c r="F609" s="134" t="s">
        <v>1011</v>
      </c>
      <c r="G609" s="135" t="s">
        <v>151</v>
      </c>
      <c r="H609" s="136">
        <v>39.157</v>
      </c>
      <c r="I609" s="137"/>
      <c r="J609" s="138">
        <f>ROUND(I609*H609,2)</f>
        <v>0</v>
      </c>
      <c r="K609" s="139"/>
      <c r="L609" s="31"/>
      <c r="M609" s="140" t="s">
        <v>1</v>
      </c>
      <c r="N609" s="141" t="s">
        <v>42</v>
      </c>
      <c r="P609" s="142">
        <f>O609*H609</f>
        <v>0</v>
      </c>
      <c r="Q609" s="142">
        <v>0.0122</v>
      </c>
      <c r="R609" s="142">
        <f>Q609*H609</f>
        <v>0.4777154</v>
      </c>
      <c r="S609" s="142">
        <v>0</v>
      </c>
      <c r="T609" s="143">
        <f>S609*H609</f>
        <v>0</v>
      </c>
      <c r="AR609" s="144" t="s">
        <v>242</v>
      </c>
      <c r="AT609" s="144" t="s">
        <v>148</v>
      </c>
      <c r="AU609" s="144" t="s">
        <v>86</v>
      </c>
      <c r="AY609" s="16" t="s">
        <v>146</v>
      </c>
      <c r="BE609" s="145">
        <f>IF(N609="základní",J609,0)</f>
        <v>0</v>
      </c>
      <c r="BF609" s="145">
        <f>IF(N609="snížená",J609,0)</f>
        <v>0</v>
      </c>
      <c r="BG609" s="145">
        <f>IF(N609="zákl. přenesená",J609,0)</f>
        <v>0</v>
      </c>
      <c r="BH609" s="145">
        <f>IF(N609="sníž. přenesená",J609,0)</f>
        <v>0</v>
      </c>
      <c r="BI609" s="145">
        <f>IF(N609="nulová",J609,0)</f>
        <v>0</v>
      </c>
      <c r="BJ609" s="16" t="s">
        <v>84</v>
      </c>
      <c r="BK609" s="145">
        <f>ROUND(I609*H609,2)</f>
        <v>0</v>
      </c>
      <c r="BL609" s="16" t="s">
        <v>242</v>
      </c>
      <c r="BM609" s="144" t="s">
        <v>1012</v>
      </c>
    </row>
    <row r="610" spans="2:51" s="12" customFormat="1" ht="12">
      <c r="B610" s="146"/>
      <c r="D610" s="147" t="s">
        <v>154</v>
      </c>
      <c r="E610" s="148" t="s">
        <v>1</v>
      </c>
      <c r="F610" s="149" t="s">
        <v>1013</v>
      </c>
      <c r="H610" s="150">
        <v>39.157</v>
      </c>
      <c r="I610" s="151"/>
      <c r="L610" s="146"/>
      <c r="M610" s="152"/>
      <c r="T610" s="153"/>
      <c r="AT610" s="148" t="s">
        <v>154</v>
      </c>
      <c r="AU610" s="148" t="s">
        <v>86</v>
      </c>
      <c r="AV610" s="12" t="s">
        <v>86</v>
      </c>
      <c r="AW610" s="12" t="s">
        <v>32</v>
      </c>
      <c r="AX610" s="12" t="s">
        <v>84</v>
      </c>
      <c r="AY610" s="148" t="s">
        <v>146</v>
      </c>
    </row>
    <row r="611" spans="2:65" s="1" customFormat="1" ht="16.5" customHeight="1">
      <c r="B611" s="31"/>
      <c r="C611" s="132" t="s">
        <v>1014</v>
      </c>
      <c r="D611" s="132" t="s">
        <v>148</v>
      </c>
      <c r="E611" s="133" t="s">
        <v>1015</v>
      </c>
      <c r="F611" s="134" t="s">
        <v>1016</v>
      </c>
      <c r="G611" s="135" t="s">
        <v>151</v>
      </c>
      <c r="H611" s="136">
        <v>226.107</v>
      </c>
      <c r="I611" s="137"/>
      <c r="J611" s="138">
        <f>ROUND(I611*H611,2)</f>
        <v>0</v>
      </c>
      <c r="K611" s="139"/>
      <c r="L611" s="31"/>
      <c r="M611" s="140" t="s">
        <v>1</v>
      </c>
      <c r="N611" s="141" t="s">
        <v>42</v>
      </c>
      <c r="P611" s="142">
        <f>O611*H611</f>
        <v>0</v>
      </c>
      <c r="Q611" s="142">
        <v>0.0001</v>
      </c>
      <c r="R611" s="142">
        <f>Q611*H611</f>
        <v>0.0226107</v>
      </c>
      <c r="S611" s="142">
        <v>0</v>
      </c>
      <c r="T611" s="143">
        <f>S611*H611</f>
        <v>0</v>
      </c>
      <c r="AR611" s="144" t="s">
        <v>242</v>
      </c>
      <c r="AT611" s="144" t="s">
        <v>148</v>
      </c>
      <c r="AU611" s="144" t="s">
        <v>86</v>
      </c>
      <c r="AY611" s="16" t="s">
        <v>146</v>
      </c>
      <c r="BE611" s="145">
        <f>IF(N611="základní",J611,0)</f>
        <v>0</v>
      </c>
      <c r="BF611" s="145">
        <f>IF(N611="snížená",J611,0)</f>
        <v>0</v>
      </c>
      <c r="BG611" s="145">
        <f>IF(N611="zákl. přenesená",J611,0)</f>
        <v>0</v>
      </c>
      <c r="BH611" s="145">
        <f>IF(N611="sníž. přenesená",J611,0)</f>
        <v>0</v>
      </c>
      <c r="BI611" s="145">
        <f>IF(N611="nulová",J611,0)</f>
        <v>0</v>
      </c>
      <c r="BJ611" s="16" t="s">
        <v>84</v>
      </c>
      <c r="BK611" s="145">
        <f>ROUND(I611*H611,2)</f>
        <v>0</v>
      </c>
      <c r="BL611" s="16" t="s">
        <v>242</v>
      </c>
      <c r="BM611" s="144" t="s">
        <v>1017</v>
      </c>
    </row>
    <row r="612" spans="2:51" s="12" customFormat="1" ht="12">
      <c r="B612" s="146"/>
      <c r="D612" s="147" t="s">
        <v>154</v>
      </c>
      <c r="E612" s="148" t="s">
        <v>1</v>
      </c>
      <c r="F612" s="149" t="s">
        <v>1018</v>
      </c>
      <c r="H612" s="150">
        <v>226.107</v>
      </c>
      <c r="I612" s="151"/>
      <c r="L612" s="146"/>
      <c r="M612" s="152"/>
      <c r="T612" s="153"/>
      <c r="AT612" s="148" t="s">
        <v>154</v>
      </c>
      <c r="AU612" s="148" t="s">
        <v>86</v>
      </c>
      <c r="AV612" s="12" t="s">
        <v>86</v>
      </c>
      <c r="AW612" s="12" t="s">
        <v>32</v>
      </c>
      <c r="AX612" s="12" t="s">
        <v>84</v>
      </c>
      <c r="AY612" s="148" t="s">
        <v>146</v>
      </c>
    </row>
    <row r="613" spans="2:65" s="1" customFormat="1" ht="37.7" customHeight="1">
      <c r="B613" s="31"/>
      <c r="C613" s="132" t="s">
        <v>1019</v>
      </c>
      <c r="D613" s="132" t="s">
        <v>148</v>
      </c>
      <c r="E613" s="133" t="s">
        <v>1020</v>
      </c>
      <c r="F613" s="134" t="s">
        <v>1021</v>
      </c>
      <c r="G613" s="135" t="s">
        <v>151</v>
      </c>
      <c r="H613" s="136">
        <v>113.8</v>
      </c>
      <c r="I613" s="137"/>
      <c r="J613" s="138">
        <f>ROUND(I613*H613,2)</f>
        <v>0</v>
      </c>
      <c r="K613" s="139"/>
      <c r="L613" s="31"/>
      <c r="M613" s="140" t="s">
        <v>1</v>
      </c>
      <c r="N613" s="141" t="s">
        <v>42</v>
      </c>
      <c r="P613" s="142">
        <f>O613*H613</f>
        <v>0</v>
      </c>
      <c r="Q613" s="142">
        <v>0.0166</v>
      </c>
      <c r="R613" s="142">
        <f>Q613*H613</f>
        <v>1.8890799999999999</v>
      </c>
      <c r="S613" s="142">
        <v>0</v>
      </c>
      <c r="T613" s="143">
        <f>S613*H613</f>
        <v>0</v>
      </c>
      <c r="AR613" s="144" t="s">
        <v>242</v>
      </c>
      <c r="AT613" s="144" t="s">
        <v>148</v>
      </c>
      <c r="AU613" s="144" t="s">
        <v>86</v>
      </c>
      <c r="AY613" s="16" t="s">
        <v>146</v>
      </c>
      <c r="BE613" s="145">
        <f>IF(N613="základní",J613,0)</f>
        <v>0</v>
      </c>
      <c r="BF613" s="145">
        <f>IF(N613="snížená",J613,0)</f>
        <v>0</v>
      </c>
      <c r="BG613" s="145">
        <f>IF(N613="zákl. přenesená",J613,0)</f>
        <v>0</v>
      </c>
      <c r="BH613" s="145">
        <f>IF(N613="sníž. přenesená",J613,0)</f>
        <v>0</v>
      </c>
      <c r="BI613" s="145">
        <f>IF(N613="nulová",J613,0)</f>
        <v>0</v>
      </c>
      <c r="BJ613" s="16" t="s">
        <v>84</v>
      </c>
      <c r="BK613" s="145">
        <f>ROUND(I613*H613,2)</f>
        <v>0</v>
      </c>
      <c r="BL613" s="16" t="s">
        <v>242</v>
      </c>
      <c r="BM613" s="144" t="s">
        <v>1022</v>
      </c>
    </row>
    <row r="614" spans="2:51" s="12" customFormat="1" ht="12">
      <c r="B614" s="146"/>
      <c r="D614" s="147" t="s">
        <v>154</v>
      </c>
      <c r="E614" s="148" t="s">
        <v>1</v>
      </c>
      <c r="F614" s="149" t="s">
        <v>1023</v>
      </c>
      <c r="H614" s="150">
        <v>113.8</v>
      </c>
      <c r="I614" s="151"/>
      <c r="L614" s="146"/>
      <c r="M614" s="152"/>
      <c r="T614" s="153"/>
      <c r="AT614" s="148" t="s">
        <v>154</v>
      </c>
      <c r="AU614" s="148" t="s">
        <v>86</v>
      </c>
      <c r="AV614" s="12" t="s">
        <v>86</v>
      </c>
      <c r="AW614" s="12" t="s">
        <v>32</v>
      </c>
      <c r="AX614" s="12" t="s">
        <v>84</v>
      </c>
      <c r="AY614" s="148" t="s">
        <v>146</v>
      </c>
    </row>
    <row r="615" spans="2:65" s="1" customFormat="1" ht="44.25" customHeight="1">
      <c r="B615" s="31"/>
      <c r="C615" s="132" t="s">
        <v>1024</v>
      </c>
      <c r="D615" s="132" t="s">
        <v>148</v>
      </c>
      <c r="E615" s="133" t="s">
        <v>1025</v>
      </c>
      <c r="F615" s="134" t="s">
        <v>1026</v>
      </c>
      <c r="G615" s="135" t="s">
        <v>151</v>
      </c>
      <c r="H615" s="136">
        <v>73.15</v>
      </c>
      <c r="I615" s="137"/>
      <c r="J615" s="138">
        <f>ROUND(I615*H615,2)</f>
        <v>0</v>
      </c>
      <c r="K615" s="139"/>
      <c r="L615" s="31"/>
      <c r="M615" s="140" t="s">
        <v>1</v>
      </c>
      <c r="N615" s="141" t="s">
        <v>42</v>
      </c>
      <c r="P615" s="142">
        <f>O615*H615</f>
        <v>0</v>
      </c>
      <c r="Q615" s="142">
        <v>0.0166</v>
      </c>
      <c r="R615" s="142">
        <f>Q615*H615</f>
        <v>1.21429</v>
      </c>
      <c r="S615" s="142">
        <v>0</v>
      </c>
      <c r="T615" s="143">
        <f>S615*H615</f>
        <v>0</v>
      </c>
      <c r="AR615" s="144" t="s">
        <v>242</v>
      </c>
      <c r="AT615" s="144" t="s">
        <v>148</v>
      </c>
      <c r="AU615" s="144" t="s">
        <v>86</v>
      </c>
      <c r="AY615" s="16" t="s">
        <v>146</v>
      </c>
      <c r="BE615" s="145">
        <f>IF(N615="základní",J615,0)</f>
        <v>0</v>
      </c>
      <c r="BF615" s="145">
        <f>IF(N615="snížená",J615,0)</f>
        <v>0</v>
      </c>
      <c r="BG615" s="145">
        <f>IF(N615="zákl. přenesená",J615,0)</f>
        <v>0</v>
      </c>
      <c r="BH615" s="145">
        <f>IF(N615="sníž. přenesená",J615,0)</f>
        <v>0</v>
      </c>
      <c r="BI615" s="145">
        <f>IF(N615="nulová",J615,0)</f>
        <v>0</v>
      </c>
      <c r="BJ615" s="16" t="s">
        <v>84</v>
      </c>
      <c r="BK615" s="145">
        <f>ROUND(I615*H615,2)</f>
        <v>0</v>
      </c>
      <c r="BL615" s="16" t="s">
        <v>242</v>
      </c>
      <c r="BM615" s="144" t="s">
        <v>1027</v>
      </c>
    </row>
    <row r="616" spans="2:51" s="12" customFormat="1" ht="12">
      <c r="B616" s="146"/>
      <c r="D616" s="147" t="s">
        <v>154</v>
      </c>
      <c r="E616" s="148" t="s">
        <v>1</v>
      </c>
      <c r="F616" s="149" t="s">
        <v>1028</v>
      </c>
      <c r="H616" s="150">
        <v>73.15</v>
      </c>
      <c r="I616" s="151"/>
      <c r="L616" s="146"/>
      <c r="M616" s="152"/>
      <c r="T616" s="153"/>
      <c r="AT616" s="148" t="s">
        <v>154</v>
      </c>
      <c r="AU616" s="148" t="s">
        <v>86</v>
      </c>
      <c r="AV616" s="12" t="s">
        <v>86</v>
      </c>
      <c r="AW616" s="12" t="s">
        <v>32</v>
      </c>
      <c r="AX616" s="12" t="s">
        <v>84</v>
      </c>
      <c r="AY616" s="148" t="s">
        <v>146</v>
      </c>
    </row>
    <row r="617" spans="2:65" s="1" customFormat="1" ht="24.2" customHeight="1">
      <c r="B617" s="31"/>
      <c r="C617" s="132" t="s">
        <v>1029</v>
      </c>
      <c r="D617" s="132" t="s">
        <v>148</v>
      </c>
      <c r="E617" s="133" t="s">
        <v>1030</v>
      </c>
      <c r="F617" s="134" t="s">
        <v>1031</v>
      </c>
      <c r="G617" s="135" t="s">
        <v>151</v>
      </c>
      <c r="H617" s="136">
        <v>7</v>
      </c>
      <c r="I617" s="137"/>
      <c r="J617" s="138">
        <f>ROUND(I617*H617,2)</f>
        <v>0</v>
      </c>
      <c r="K617" s="139"/>
      <c r="L617" s="31"/>
      <c r="M617" s="140" t="s">
        <v>1</v>
      </c>
      <c r="N617" s="141" t="s">
        <v>42</v>
      </c>
      <c r="P617" s="142">
        <f>O617*H617</f>
        <v>0</v>
      </c>
      <c r="Q617" s="142">
        <v>0.01575</v>
      </c>
      <c r="R617" s="142">
        <f>Q617*H617</f>
        <v>0.11025</v>
      </c>
      <c r="S617" s="142">
        <v>0</v>
      </c>
      <c r="T617" s="143">
        <f>S617*H617</f>
        <v>0</v>
      </c>
      <c r="AR617" s="144" t="s">
        <v>242</v>
      </c>
      <c r="AT617" s="144" t="s">
        <v>148</v>
      </c>
      <c r="AU617" s="144" t="s">
        <v>86</v>
      </c>
      <c r="AY617" s="16" t="s">
        <v>146</v>
      </c>
      <c r="BE617" s="145">
        <f>IF(N617="základní",J617,0)</f>
        <v>0</v>
      </c>
      <c r="BF617" s="145">
        <f>IF(N617="snížená",J617,0)</f>
        <v>0</v>
      </c>
      <c r="BG617" s="145">
        <f>IF(N617="zákl. přenesená",J617,0)</f>
        <v>0</v>
      </c>
      <c r="BH617" s="145">
        <f>IF(N617="sníž. přenesená",J617,0)</f>
        <v>0</v>
      </c>
      <c r="BI617" s="145">
        <f>IF(N617="nulová",J617,0)</f>
        <v>0</v>
      </c>
      <c r="BJ617" s="16" t="s">
        <v>84</v>
      </c>
      <c r="BK617" s="145">
        <f>ROUND(I617*H617,2)</f>
        <v>0</v>
      </c>
      <c r="BL617" s="16" t="s">
        <v>242</v>
      </c>
      <c r="BM617" s="144" t="s">
        <v>1032</v>
      </c>
    </row>
    <row r="618" spans="2:51" s="12" customFormat="1" ht="12">
      <c r="B618" s="146"/>
      <c r="D618" s="147" t="s">
        <v>154</v>
      </c>
      <c r="E618" s="148" t="s">
        <v>1</v>
      </c>
      <c r="F618" s="149" t="s">
        <v>1033</v>
      </c>
      <c r="H618" s="150">
        <v>7</v>
      </c>
      <c r="I618" s="151"/>
      <c r="L618" s="146"/>
      <c r="M618" s="152"/>
      <c r="T618" s="153"/>
      <c r="AT618" s="148" t="s">
        <v>154</v>
      </c>
      <c r="AU618" s="148" t="s">
        <v>86</v>
      </c>
      <c r="AV618" s="12" t="s">
        <v>86</v>
      </c>
      <c r="AW618" s="12" t="s">
        <v>32</v>
      </c>
      <c r="AX618" s="12" t="s">
        <v>84</v>
      </c>
      <c r="AY618" s="148" t="s">
        <v>146</v>
      </c>
    </row>
    <row r="619" spans="2:65" s="1" customFormat="1" ht="16.5" customHeight="1">
      <c r="B619" s="31"/>
      <c r="C619" s="132" t="s">
        <v>1034</v>
      </c>
      <c r="D619" s="132" t="s">
        <v>517</v>
      </c>
      <c r="E619" s="133" t="s">
        <v>1035</v>
      </c>
      <c r="F619" s="134" t="s">
        <v>1036</v>
      </c>
      <c r="G619" s="135" t="s">
        <v>151</v>
      </c>
      <c r="H619" s="136">
        <v>34.9</v>
      </c>
      <c r="I619" s="137"/>
      <c r="J619" s="138">
        <f>ROUND(I619*H619,2)</f>
        <v>0</v>
      </c>
      <c r="K619" s="139"/>
      <c r="L619" s="31"/>
      <c r="M619" s="140" t="s">
        <v>1</v>
      </c>
      <c r="N619" s="141" t="s">
        <v>42</v>
      </c>
      <c r="P619" s="142">
        <f>O619*H619</f>
        <v>0</v>
      </c>
      <c r="Q619" s="142">
        <v>0</v>
      </c>
      <c r="R619" s="142">
        <f>Q619*H619</f>
        <v>0</v>
      </c>
      <c r="S619" s="142">
        <v>0</v>
      </c>
      <c r="T619" s="143">
        <f>S619*H619</f>
        <v>0</v>
      </c>
      <c r="AR619" s="144" t="s">
        <v>242</v>
      </c>
      <c r="AT619" s="144" t="s">
        <v>148</v>
      </c>
      <c r="AU619" s="144" t="s">
        <v>86</v>
      </c>
      <c r="AY619" s="16" t="s">
        <v>146</v>
      </c>
      <c r="BE619" s="145">
        <f>IF(N619="základní",J619,0)</f>
        <v>0</v>
      </c>
      <c r="BF619" s="145">
        <f>IF(N619="snížená",J619,0)</f>
        <v>0</v>
      </c>
      <c r="BG619" s="145">
        <f>IF(N619="zákl. přenesená",J619,0)</f>
        <v>0</v>
      </c>
      <c r="BH619" s="145">
        <f>IF(N619="sníž. přenesená",J619,0)</f>
        <v>0</v>
      </c>
      <c r="BI619" s="145">
        <f>IF(N619="nulová",J619,0)</f>
        <v>0</v>
      </c>
      <c r="BJ619" s="16" t="s">
        <v>84</v>
      </c>
      <c r="BK619" s="145">
        <f>ROUND(I619*H619,2)</f>
        <v>0</v>
      </c>
      <c r="BL619" s="16" t="s">
        <v>242</v>
      </c>
      <c r="BM619" s="144" t="s">
        <v>1037</v>
      </c>
    </row>
    <row r="620" spans="2:51" s="12" customFormat="1" ht="12">
      <c r="B620" s="146"/>
      <c r="D620" s="147" t="s">
        <v>154</v>
      </c>
      <c r="E620" s="148" t="s">
        <v>1</v>
      </c>
      <c r="F620" s="149" t="s">
        <v>769</v>
      </c>
      <c r="H620" s="150">
        <v>6</v>
      </c>
      <c r="I620" s="151"/>
      <c r="L620" s="146"/>
      <c r="M620" s="152"/>
      <c r="T620" s="153"/>
      <c r="AT620" s="148" t="s">
        <v>154</v>
      </c>
      <c r="AU620" s="148" t="s">
        <v>86</v>
      </c>
      <c r="AV620" s="12" t="s">
        <v>86</v>
      </c>
      <c r="AW620" s="12" t="s">
        <v>32</v>
      </c>
      <c r="AX620" s="12" t="s">
        <v>77</v>
      </c>
      <c r="AY620" s="148" t="s">
        <v>146</v>
      </c>
    </row>
    <row r="621" spans="2:51" s="12" customFormat="1" ht="12">
      <c r="B621" s="146"/>
      <c r="D621" s="147" t="s">
        <v>154</v>
      </c>
      <c r="E621" s="148" t="s">
        <v>1</v>
      </c>
      <c r="F621" s="149" t="s">
        <v>782</v>
      </c>
      <c r="H621" s="150">
        <v>14</v>
      </c>
      <c r="I621" s="151"/>
      <c r="L621" s="146"/>
      <c r="M621" s="152"/>
      <c r="T621" s="153"/>
      <c r="AT621" s="148" t="s">
        <v>154</v>
      </c>
      <c r="AU621" s="148" t="s">
        <v>86</v>
      </c>
      <c r="AV621" s="12" t="s">
        <v>86</v>
      </c>
      <c r="AW621" s="12" t="s">
        <v>32</v>
      </c>
      <c r="AX621" s="12" t="s">
        <v>77</v>
      </c>
      <c r="AY621" s="148" t="s">
        <v>146</v>
      </c>
    </row>
    <row r="622" spans="2:51" s="12" customFormat="1" ht="12">
      <c r="B622" s="146"/>
      <c r="D622" s="147" t="s">
        <v>154</v>
      </c>
      <c r="E622" s="148" t="s">
        <v>1</v>
      </c>
      <c r="F622" s="149" t="s">
        <v>771</v>
      </c>
      <c r="H622" s="150">
        <v>14.9</v>
      </c>
      <c r="I622" s="151"/>
      <c r="L622" s="146"/>
      <c r="M622" s="152"/>
      <c r="T622" s="153"/>
      <c r="AT622" s="148" t="s">
        <v>154</v>
      </c>
      <c r="AU622" s="148" t="s">
        <v>86</v>
      </c>
      <c r="AV622" s="12" t="s">
        <v>86</v>
      </c>
      <c r="AW622" s="12" t="s">
        <v>32</v>
      </c>
      <c r="AX622" s="12" t="s">
        <v>77</v>
      </c>
      <c r="AY622" s="148" t="s">
        <v>146</v>
      </c>
    </row>
    <row r="623" spans="2:51" s="13" customFormat="1" ht="12">
      <c r="B623" s="154"/>
      <c r="D623" s="147" t="s">
        <v>154</v>
      </c>
      <c r="E623" s="155" t="s">
        <v>1</v>
      </c>
      <c r="F623" s="156" t="s">
        <v>158</v>
      </c>
      <c r="H623" s="157">
        <v>34.9</v>
      </c>
      <c r="I623" s="158"/>
      <c r="L623" s="154"/>
      <c r="M623" s="159"/>
      <c r="T623" s="160"/>
      <c r="AT623" s="155" t="s">
        <v>154</v>
      </c>
      <c r="AU623" s="155" t="s">
        <v>86</v>
      </c>
      <c r="AV623" s="13" t="s">
        <v>152</v>
      </c>
      <c r="AW623" s="13" t="s">
        <v>32</v>
      </c>
      <c r="AX623" s="13" t="s">
        <v>84</v>
      </c>
      <c r="AY623" s="155" t="s">
        <v>146</v>
      </c>
    </row>
    <row r="624" spans="2:65" s="1" customFormat="1" ht="21.75" customHeight="1">
      <c r="B624" s="31"/>
      <c r="C624" s="132" t="s">
        <v>1038</v>
      </c>
      <c r="D624" s="132" t="s">
        <v>517</v>
      </c>
      <c r="E624" s="133" t="s">
        <v>1039</v>
      </c>
      <c r="F624" s="134" t="s">
        <v>1040</v>
      </c>
      <c r="G624" s="135" t="s">
        <v>151</v>
      </c>
      <c r="H624" s="136">
        <v>34.9</v>
      </c>
      <c r="I624" s="137"/>
      <c r="J624" s="138">
        <f>ROUND(I624*H624,2)</f>
        <v>0</v>
      </c>
      <c r="K624" s="139"/>
      <c r="L624" s="31"/>
      <c r="M624" s="140" t="s">
        <v>1</v>
      </c>
      <c r="N624" s="141" t="s">
        <v>42</v>
      </c>
      <c r="P624" s="142">
        <f>O624*H624</f>
        <v>0</v>
      </c>
      <c r="Q624" s="142">
        <v>0</v>
      </c>
      <c r="R624" s="142">
        <f>Q624*H624</f>
        <v>0</v>
      </c>
      <c r="S624" s="142">
        <v>0</v>
      </c>
      <c r="T624" s="143">
        <f>S624*H624</f>
        <v>0</v>
      </c>
      <c r="AR624" s="144" t="s">
        <v>242</v>
      </c>
      <c r="AT624" s="144" t="s">
        <v>148</v>
      </c>
      <c r="AU624" s="144" t="s">
        <v>86</v>
      </c>
      <c r="AY624" s="16" t="s">
        <v>146</v>
      </c>
      <c r="BE624" s="145">
        <f>IF(N624="základní",J624,0)</f>
        <v>0</v>
      </c>
      <c r="BF624" s="145">
        <f>IF(N624="snížená",J624,0)</f>
        <v>0</v>
      </c>
      <c r="BG624" s="145">
        <f>IF(N624="zákl. přenesená",J624,0)</f>
        <v>0</v>
      </c>
      <c r="BH624" s="145">
        <f>IF(N624="sníž. přenesená",J624,0)</f>
        <v>0</v>
      </c>
      <c r="BI624" s="145">
        <f>IF(N624="nulová",J624,0)</f>
        <v>0</v>
      </c>
      <c r="BJ624" s="16" t="s">
        <v>84</v>
      </c>
      <c r="BK624" s="145">
        <f>ROUND(I624*H624,2)</f>
        <v>0</v>
      </c>
      <c r="BL624" s="16" t="s">
        <v>242</v>
      </c>
      <c r="BM624" s="144" t="s">
        <v>1041</v>
      </c>
    </row>
    <row r="625" spans="2:51" s="12" customFormat="1" ht="12">
      <c r="B625" s="146"/>
      <c r="D625" s="147" t="s">
        <v>154</v>
      </c>
      <c r="E625" s="148" t="s">
        <v>1</v>
      </c>
      <c r="F625" s="149" t="s">
        <v>769</v>
      </c>
      <c r="H625" s="150">
        <v>6</v>
      </c>
      <c r="I625" s="151"/>
      <c r="L625" s="146"/>
      <c r="M625" s="152"/>
      <c r="T625" s="153"/>
      <c r="AT625" s="148" t="s">
        <v>154</v>
      </c>
      <c r="AU625" s="148" t="s">
        <v>86</v>
      </c>
      <c r="AV625" s="12" t="s">
        <v>86</v>
      </c>
      <c r="AW625" s="12" t="s">
        <v>32</v>
      </c>
      <c r="AX625" s="12" t="s">
        <v>77</v>
      </c>
      <c r="AY625" s="148" t="s">
        <v>146</v>
      </c>
    </row>
    <row r="626" spans="2:51" s="12" customFormat="1" ht="12">
      <c r="B626" s="146"/>
      <c r="D626" s="147" t="s">
        <v>154</v>
      </c>
      <c r="E626" s="148" t="s">
        <v>1</v>
      </c>
      <c r="F626" s="149" t="s">
        <v>782</v>
      </c>
      <c r="H626" s="150">
        <v>14</v>
      </c>
      <c r="I626" s="151"/>
      <c r="L626" s="146"/>
      <c r="M626" s="152"/>
      <c r="T626" s="153"/>
      <c r="AT626" s="148" t="s">
        <v>154</v>
      </c>
      <c r="AU626" s="148" t="s">
        <v>86</v>
      </c>
      <c r="AV626" s="12" t="s">
        <v>86</v>
      </c>
      <c r="AW626" s="12" t="s">
        <v>32</v>
      </c>
      <c r="AX626" s="12" t="s">
        <v>77</v>
      </c>
      <c r="AY626" s="148" t="s">
        <v>146</v>
      </c>
    </row>
    <row r="627" spans="2:51" s="12" customFormat="1" ht="12">
      <c r="B627" s="146"/>
      <c r="D627" s="147" t="s">
        <v>154</v>
      </c>
      <c r="E627" s="148" t="s">
        <v>1</v>
      </c>
      <c r="F627" s="149" t="s">
        <v>771</v>
      </c>
      <c r="H627" s="150">
        <v>14.9</v>
      </c>
      <c r="I627" s="151"/>
      <c r="L627" s="146"/>
      <c r="M627" s="152"/>
      <c r="T627" s="153"/>
      <c r="AT627" s="148" t="s">
        <v>154</v>
      </c>
      <c r="AU627" s="148" t="s">
        <v>86</v>
      </c>
      <c r="AV627" s="12" t="s">
        <v>86</v>
      </c>
      <c r="AW627" s="12" t="s">
        <v>32</v>
      </c>
      <c r="AX627" s="12" t="s">
        <v>77</v>
      </c>
      <c r="AY627" s="148" t="s">
        <v>146</v>
      </c>
    </row>
    <row r="628" spans="2:51" s="13" customFormat="1" ht="12">
      <c r="B628" s="154"/>
      <c r="D628" s="147" t="s">
        <v>154</v>
      </c>
      <c r="E628" s="155" t="s">
        <v>1</v>
      </c>
      <c r="F628" s="156" t="s">
        <v>158</v>
      </c>
      <c r="H628" s="157">
        <v>34.9</v>
      </c>
      <c r="I628" s="158"/>
      <c r="L628" s="154"/>
      <c r="M628" s="159"/>
      <c r="T628" s="160"/>
      <c r="AT628" s="155" t="s">
        <v>154</v>
      </c>
      <c r="AU628" s="155" t="s">
        <v>86</v>
      </c>
      <c r="AV628" s="13" t="s">
        <v>152</v>
      </c>
      <c r="AW628" s="13" t="s">
        <v>32</v>
      </c>
      <c r="AX628" s="13" t="s">
        <v>84</v>
      </c>
      <c r="AY628" s="155" t="s">
        <v>146</v>
      </c>
    </row>
    <row r="629" spans="2:65" s="1" customFormat="1" ht="24.2" customHeight="1">
      <c r="B629" s="31"/>
      <c r="C629" s="132" t="s">
        <v>1042</v>
      </c>
      <c r="D629" s="132" t="s">
        <v>517</v>
      </c>
      <c r="E629" s="133" t="s">
        <v>1043</v>
      </c>
      <c r="F629" s="134" t="s">
        <v>1044</v>
      </c>
      <c r="G629" s="135" t="s">
        <v>151</v>
      </c>
      <c r="H629" s="136">
        <v>36.4</v>
      </c>
      <c r="I629" s="137"/>
      <c r="J629" s="138">
        <f>ROUND(I629*H629,2)</f>
        <v>0</v>
      </c>
      <c r="K629" s="139"/>
      <c r="L629" s="31"/>
      <c r="M629" s="140" t="s">
        <v>1</v>
      </c>
      <c r="N629" s="141" t="s">
        <v>42</v>
      </c>
      <c r="P629" s="142">
        <f>O629*H629</f>
        <v>0</v>
      </c>
      <c r="Q629" s="142">
        <v>0</v>
      </c>
      <c r="R629" s="142">
        <f>Q629*H629</f>
        <v>0</v>
      </c>
      <c r="S629" s="142">
        <v>0</v>
      </c>
      <c r="T629" s="143">
        <f>S629*H629</f>
        <v>0</v>
      </c>
      <c r="AR629" s="144" t="s">
        <v>242</v>
      </c>
      <c r="AT629" s="144" t="s">
        <v>148</v>
      </c>
      <c r="AU629" s="144" t="s">
        <v>86</v>
      </c>
      <c r="AY629" s="16" t="s">
        <v>146</v>
      </c>
      <c r="BE629" s="145">
        <f>IF(N629="základní",J629,0)</f>
        <v>0</v>
      </c>
      <c r="BF629" s="145">
        <f>IF(N629="snížená",J629,0)</f>
        <v>0</v>
      </c>
      <c r="BG629" s="145">
        <f>IF(N629="zákl. přenesená",J629,0)</f>
        <v>0</v>
      </c>
      <c r="BH629" s="145">
        <f>IF(N629="sníž. přenesená",J629,0)</f>
        <v>0</v>
      </c>
      <c r="BI629" s="145">
        <f>IF(N629="nulová",J629,0)</f>
        <v>0</v>
      </c>
      <c r="BJ629" s="16" t="s">
        <v>84</v>
      </c>
      <c r="BK629" s="145">
        <f>ROUND(I629*H629,2)</f>
        <v>0</v>
      </c>
      <c r="BL629" s="16" t="s">
        <v>242</v>
      </c>
      <c r="BM629" s="144" t="s">
        <v>1045</v>
      </c>
    </row>
    <row r="630" spans="2:51" s="12" customFormat="1" ht="12">
      <c r="B630" s="146"/>
      <c r="D630" s="147" t="s">
        <v>154</v>
      </c>
      <c r="E630" s="148" t="s">
        <v>1</v>
      </c>
      <c r="F630" s="149" t="s">
        <v>1046</v>
      </c>
      <c r="H630" s="150">
        <v>6.5</v>
      </c>
      <c r="I630" s="151"/>
      <c r="L630" s="146"/>
      <c r="M630" s="152"/>
      <c r="T630" s="153"/>
      <c r="AT630" s="148" t="s">
        <v>154</v>
      </c>
      <c r="AU630" s="148" t="s">
        <v>86</v>
      </c>
      <c r="AV630" s="12" t="s">
        <v>86</v>
      </c>
      <c r="AW630" s="12" t="s">
        <v>32</v>
      </c>
      <c r="AX630" s="12" t="s">
        <v>77</v>
      </c>
      <c r="AY630" s="148" t="s">
        <v>146</v>
      </c>
    </row>
    <row r="631" spans="2:51" s="12" customFormat="1" ht="12">
      <c r="B631" s="146"/>
      <c r="D631" s="147" t="s">
        <v>154</v>
      </c>
      <c r="E631" s="148" t="s">
        <v>1</v>
      </c>
      <c r="F631" s="149" t="s">
        <v>1047</v>
      </c>
      <c r="H631" s="150">
        <v>14.5</v>
      </c>
      <c r="I631" s="151"/>
      <c r="L631" s="146"/>
      <c r="M631" s="152"/>
      <c r="T631" s="153"/>
      <c r="AT631" s="148" t="s">
        <v>154</v>
      </c>
      <c r="AU631" s="148" t="s">
        <v>86</v>
      </c>
      <c r="AV631" s="12" t="s">
        <v>86</v>
      </c>
      <c r="AW631" s="12" t="s">
        <v>32</v>
      </c>
      <c r="AX631" s="12" t="s">
        <v>77</v>
      </c>
      <c r="AY631" s="148" t="s">
        <v>146</v>
      </c>
    </row>
    <row r="632" spans="2:51" s="12" customFormat="1" ht="12">
      <c r="B632" s="146"/>
      <c r="D632" s="147" t="s">
        <v>154</v>
      </c>
      <c r="E632" s="148" t="s">
        <v>1</v>
      </c>
      <c r="F632" s="149" t="s">
        <v>1048</v>
      </c>
      <c r="H632" s="150">
        <v>15.4</v>
      </c>
      <c r="I632" s="151"/>
      <c r="L632" s="146"/>
      <c r="M632" s="152"/>
      <c r="T632" s="153"/>
      <c r="AT632" s="148" t="s">
        <v>154</v>
      </c>
      <c r="AU632" s="148" t="s">
        <v>86</v>
      </c>
      <c r="AV632" s="12" t="s">
        <v>86</v>
      </c>
      <c r="AW632" s="12" t="s">
        <v>32</v>
      </c>
      <c r="AX632" s="12" t="s">
        <v>77</v>
      </c>
      <c r="AY632" s="148" t="s">
        <v>146</v>
      </c>
    </row>
    <row r="633" spans="2:51" s="13" customFormat="1" ht="12">
      <c r="B633" s="154"/>
      <c r="D633" s="147" t="s">
        <v>154</v>
      </c>
      <c r="E633" s="155" t="s">
        <v>1</v>
      </c>
      <c r="F633" s="156" t="s">
        <v>158</v>
      </c>
      <c r="H633" s="157">
        <v>36.4</v>
      </c>
      <c r="I633" s="158"/>
      <c r="L633" s="154"/>
      <c r="M633" s="159"/>
      <c r="T633" s="160"/>
      <c r="AT633" s="155" t="s">
        <v>154</v>
      </c>
      <c r="AU633" s="155" t="s">
        <v>86</v>
      </c>
      <c r="AV633" s="13" t="s">
        <v>152</v>
      </c>
      <c r="AW633" s="13" t="s">
        <v>32</v>
      </c>
      <c r="AX633" s="13" t="s">
        <v>84</v>
      </c>
      <c r="AY633" s="155" t="s">
        <v>146</v>
      </c>
    </row>
    <row r="634" spans="2:65" s="1" customFormat="1" ht="16.5" customHeight="1">
      <c r="B634" s="31"/>
      <c r="C634" s="132" t="s">
        <v>1049</v>
      </c>
      <c r="D634" s="132" t="s">
        <v>517</v>
      </c>
      <c r="E634" s="133" t="s">
        <v>1050</v>
      </c>
      <c r="F634" s="134" t="s">
        <v>1051</v>
      </c>
      <c r="G634" s="135" t="s">
        <v>151</v>
      </c>
      <c r="H634" s="136">
        <v>36.4</v>
      </c>
      <c r="I634" s="137"/>
      <c r="J634" s="138">
        <f>ROUND(I634*H634,2)</f>
        <v>0</v>
      </c>
      <c r="K634" s="139"/>
      <c r="L634" s="31"/>
      <c r="M634" s="140" t="s">
        <v>1</v>
      </c>
      <c r="N634" s="141" t="s">
        <v>42</v>
      </c>
      <c r="P634" s="142">
        <f>O634*H634</f>
        <v>0</v>
      </c>
      <c r="Q634" s="142">
        <v>0</v>
      </c>
      <c r="R634" s="142">
        <f>Q634*H634</f>
        <v>0</v>
      </c>
      <c r="S634" s="142">
        <v>0</v>
      </c>
      <c r="T634" s="143">
        <f>S634*H634</f>
        <v>0</v>
      </c>
      <c r="AR634" s="144" t="s">
        <v>242</v>
      </c>
      <c r="AT634" s="144" t="s">
        <v>148</v>
      </c>
      <c r="AU634" s="144" t="s">
        <v>86</v>
      </c>
      <c r="AY634" s="16" t="s">
        <v>146</v>
      </c>
      <c r="BE634" s="145">
        <f>IF(N634="základní",J634,0)</f>
        <v>0</v>
      </c>
      <c r="BF634" s="145">
        <f>IF(N634="snížená",J634,0)</f>
        <v>0</v>
      </c>
      <c r="BG634" s="145">
        <f>IF(N634="zákl. přenesená",J634,0)</f>
        <v>0</v>
      </c>
      <c r="BH634" s="145">
        <f>IF(N634="sníž. přenesená",J634,0)</f>
        <v>0</v>
      </c>
      <c r="BI634" s="145">
        <f>IF(N634="nulová",J634,0)</f>
        <v>0</v>
      </c>
      <c r="BJ634" s="16" t="s">
        <v>84</v>
      </c>
      <c r="BK634" s="145">
        <f>ROUND(I634*H634,2)</f>
        <v>0</v>
      </c>
      <c r="BL634" s="16" t="s">
        <v>242</v>
      </c>
      <c r="BM634" s="144" t="s">
        <v>1052</v>
      </c>
    </row>
    <row r="635" spans="2:51" s="12" customFormat="1" ht="12">
      <c r="B635" s="146"/>
      <c r="D635" s="147" t="s">
        <v>154</v>
      </c>
      <c r="E635" s="148" t="s">
        <v>1</v>
      </c>
      <c r="F635" s="149" t="s">
        <v>1046</v>
      </c>
      <c r="H635" s="150">
        <v>6.5</v>
      </c>
      <c r="I635" s="151"/>
      <c r="L635" s="146"/>
      <c r="M635" s="152"/>
      <c r="T635" s="153"/>
      <c r="AT635" s="148" t="s">
        <v>154</v>
      </c>
      <c r="AU635" s="148" t="s">
        <v>86</v>
      </c>
      <c r="AV635" s="12" t="s">
        <v>86</v>
      </c>
      <c r="AW635" s="12" t="s">
        <v>32</v>
      </c>
      <c r="AX635" s="12" t="s">
        <v>77</v>
      </c>
      <c r="AY635" s="148" t="s">
        <v>146</v>
      </c>
    </row>
    <row r="636" spans="2:51" s="12" customFormat="1" ht="12">
      <c r="B636" s="146"/>
      <c r="D636" s="147" t="s">
        <v>154</v>
      </c>
      <c r="E636" s="148" t="s">
        <v>1</v>
      </c>
      <c r="F636" s="149" t="s">
        <v>1047</v>
      </c>
      <c r="H636" s="150">
        <v>14.5</v>
      </c>
      <c r="I636" s="151"/>
      <c r="L636" s="146"/>
      <c r="M636" s="152"/>
      <c r="T636" s="153"/>
      <c r="AT636" s="148" t="s">
        <v>154</v>
      </c>
      <c r="AU636" s="148" t="s">
        <v>86</v>
      </c>
      <c r="AV636" s="12" t="s">
        <v>86</v>
      </c>
      <c r="AW636" s="12" t="s">
        <v>32</v>
      </c>
      <c r="AX636" s="12" t="s">
        <v>77</v>
      </c>
      <c r="AY636" s="148" t="s">
        <v>146</v>
      </c>
    </row>
    <row r="637" spans="2:51" s="12" customFormat="1" ht="12">
      <c r="B637" s="146"/>
      <c r="D637" s="147" t="s">
        <v>154</v>
      </c>
      <c r="E637" s="148" t="s">
        <v>1</v>
      </c>
      <c r="F637" s="149" t="s">
        <v>1048</v>
      </c>
      <c r="H637" s="150">
        <v>15.4</v>
      </c>
      <c r="I637" s="151"/>
      <c r="L637" s="146"/>
      <c r="M637" s="152"/>
      <c r="T637" s="153"/>
      <c r="AT637" s="148" t="s">
        <v>154</v>
      </c>
      <c r="AU637" s="148" t="s">
        <v>86</v>
      </c>
      <c r="AV637" s="12" t="s">
        <v>86</v>
      </c>
      <c r="AW637" s="12" t="s">
        <v>32</v>
      </c>
      <c r="AX637" s="12" t="s">
        <v>77</v>
      </c>
      <c r="AY637" s="148" t="s">
        <v>146</v>
      </c>
    </row>
    <row r="638" spans="2:51" s="13" customFormat="1" ht="12">
      <c r="B638" s="154"/>
      <c r="D638" s="147" t="s">
        <v>154</v>
      </c>
      <c r="E638" s="155" t="s">
        <v>1</v>
      </c>
      <c r="F638" s="156" t="s">
        <v>158</v>
      </c>
      <c r="H638" s="157">
        <v>36.4</v>
      </c>
      <c r="I638" s="158"/>
      <c r="L638" s="154"/>
      <c r="M638" s="159"/>
      <c r="T638" s="160"/>
      <c r="AT638" s="155" t="s">
        <v>154</v>
      </c>
      <c r="AU638" s="155" t="s">
        <v>86</v>
      </c>
      <c r="AV638" s="13" t="s">
        <v>152</v>
      </c>
      <c r="AW638" s="13" t="s">
        <v>32</v>
      </c>
      <c r="AX638" s="13" t="s">
        <v>84</v>
      </c>
      <c r="AY638" s="155" t="s">
        <v>146</v>
      </c>
    </row>
    <row r="639" spans="2:65" s="1" customFormat="1" ht="24.2" customHeight="1">
      <c r="B639" s="31"/>
      <c r="C639" s="132" t="s">
        <v>1053</v>
      </c>
      <c r="D639" s="132" t="s">
        <v>148</v>
      </c>
      <c r="E639" s="133" t="s">
        <v>1054</v>
      </c>
      <c r="F639" s="134" t="s">
        <v>1055</v>
      </c>
      <c r="G639" s="135" t="s">
        <v>705</v>
      </c>
      <c r="H639" s="178"/>
      <c r="I639" s="137"/>
      <c r="J639" s="138">
        <f>ROUND(I639*H639,2)</f>
        <v>0</v>
      </c>
      <c r="K639" s="139"/>
      <c r="L639" s="31"/>
      <c r="M639" s="140" t="s">
        <v>1</v>
      </c>
      <c r="N639" s="141" t="s">
        <v>42</v>
      </c>
      <c r="P639" s="142">
        <f>O639*H639</f>
        <v>0</v>
      </c>
      <c r="Q639" s="142">
        <v>0</v>
      </c>
      <c r="R639" s="142">
        <f>Q639*H639</f>
        <v>0</v>
      </c>
      <c r="S639" s="142">
        <v>0</v>
      </c>
      <c r="T639" s="143">
        <f>S639*H639</f>
        <v>0</v>
      </c>
      <c r="AR639" s="144" t="s">
        <v>242</v>
      </c>
      <c r="AT639" s="144" t="s">
        <v>148</v>
      </c>
      <c r="AU639" s="144" t="s">
        <v>86</v>
      </c>
      <c r="AY639" s="16" t="s">
        <v>146</v>
      </c>
      <c r="BE639" s="145">
        <f>IF(N639="základní",J639,0)</f>
        <v>0</v>
      </c>
      <c r="BF639" s="145">
        <f>IF(N639="snížená",J639,0)</f>
        <v>0</v>
      </c>
      <c r="BG639" s="145">
        <f>IF(N639="zákl. přenesená",J639,0)</f>
        <v>0</v>
      </c>
      <c r="BH639" s="145">
        <f>IF(N639="sníž. přenesená",J639,0)</f>
        <v>0</v>
      </c>
      <c r="BI639" s="145">
        <f>IF(N639="nulová",J639,0)</f>
        <v>0</v>
      </c>
      <c r="BJ639" s="16" t="s">
        <v>84</v>
      </c>
      <c r="BK639" s="145">
        <f>ROUND(I639*H639,2)</f>
        <v>0</v>
      </c>
      <c r="BL639" s="16" t="s">
        <v>242</v>
      </c>
      <c r="BM639" s="144" t="s">
        <v>1056</v>
      </c>
    </row>
    <row r="640" spans="2:63" s="11" customFormat="1" ht="22.7" customHeight="1">
      <c r="B640" s="120"/>
      <c r="D640" s="121" t="s">
        <v>76</v>
      </c>
      <c r="E640" s="130" t="s">
        <v>1057</v>
      </c>
      <c r="F640" s="130" t="s">
        <v>1058</v>
      </c>
      <c r="I640" s="123"/>
      <c r="J640" s="131">
        <f>BK640</f>
        <v>0</v>
      </c>
      <c r="L640" s="120"/>
      <c r="M640" s="125"/>
      <c r="P640" s="126">
        <f>SUM(P641:P649)</f>
        <v>0</v>
      </c>
      <c r="R640" s="126">
        <f>SUM(R641:R649)</f>
        <v>0.14095294</v>
      </c>
      <c r="T640" s="127">
        <f>SUM(T641:T649)</f>
        <v>0</v>
      </c>
      <c r="AR640" s="121" t="s">
        <v>86</v>
      </c>
      <c r="AT640" s="128" t="s">
        <v>76</v>
      </c>
      <c r="AU640" s="128" t="s">
        <v>84</v>
      </c>
      <c r="AY640" s="121" t="s">
        <v>146</v>
      </c>
      <c r="BK640" s="129">
        <f>SUM(BK641:BK649)</f>
        <v>0</v>
      </c>
    </row>
    <row r="641" spans="2:65" s="1" customFormat="1" ht="24.2" customHeight="1">
      <c r="B641" s="31"/>
      <c r="C641" s="132" t="s">
        <v>1059</v>
      </c>
      <c r="D641" s="132" t="s">
        <v>148</v>
      </c>
      <c r="E641" s="133" t="s">
        <v>1060</v>
      </c>
      <c r="F641" s="134" t="s">
        <v>1061</v>
      </c>
      <c r="G641" s="135" t="s">
        <v>151</v>
      </c>
      <c r="H641" s="136">
        <v>22.859</v>
      </c>
      <c r="I641" s="137"/>
      <c r="J641" s="138">
        <f>ROUND(I641*H641,2)</f>
        <v>0</v>
      </c>
      <c r="K641" s="139"/>
      <c r="L641" s="31"/>
      <c r="M641" s="140" t="s">
        <v>1</v>
      </c>
      <c r="N641" s="141" t="s">
        <v>42</v>
      </c>
      <c r="P641" s="142">
        <f>O641*H641</f>
        <v>0</v>
      </c>
      <c r="Q641" s="142">
        <v>0.00266</v>
      </c>
      <c r="R641" s="142">
        <f>Q641*H641</f>
        <v>0.06080494000000001</v>
      </c>
      <c r="S641" s="142">
        <v>0</v>
      </c>
      <c r="T641" s="143">
        <f>S641*H641</f>
        <v>0</v>
      </c>
      <c r="AR641" s="144" t="s">
        <v>242</v>
      </c>
      <c r="AT641" s="144" t="s">
        <v>148</v>
      </c>
      <c r="AU641" s="144" t="s">
        <v>86</v>
      </c>
      <c r="AY641" s="16" t="s">
        <v>146</v>
      </c>
      <c r="BE641" s="145">
        <f>IF(N641="základní",J641,0)</f>
        <v>0</v>
      </c>
      <c r="BF641" s="145">
        <f>IF(N641="snížená",J641,0)</f>
        <v>0</v>
      </c>
      <c r="BG641" s="145">
        <f>IF(N641="zákl. přenesená",J641,0)</f>
        <v>0</v>
      </c>
      <c r="BH641" s="145">
        <f>IF(N641="sníž. přenesená",J641,0)</f>
        <v>0</v>
      </c>
      <c r="BI641" s="145">
        <f>IF(N641="nulová",J641,0)</f>
        <v>0</v>
      </c>
      <c r="BJ641" s="16" t="s">
        <v>84</v>
      </c>
      <c r="BK641" s="145">
        <f>ROUND(I641*H641,2)</f>
        <v>0</v>
      </c>
      <c r="BL641" s="16" t="s">
        <v>242</v>
      </c>
      <c r="BM641" s="144" t="s">
        <v>1062</v>
      </c>
    </row>
    <row r="642" spans="2:51" s="12" customFormat="1" ht="12">
      <c r="B642" s="146"/>
      <c r="D642" s="147" t="s">
        <v>154</v>
      </c>
      <c r="E642" s="148" t="s">
        <v>1</v>
      </c>
      <c r="F642" s="149" t="s">
        <v>1063</v>
      </c>
      <c r="H642" s="150">
        <v>22.859</v>
      </c>
      <c r="I642" s="151"/>
      <c r="L642" s="146"/>
      <c r="M642" s="152"/>
      <c r="T642" s="153"/>
      <c r="AT642" s="148" t="s">
        <v>154</v>
      </c>
      <c r="AU642" s="148" t="s">
        <v>86</v>
      </c>
      <c r="AV642" s="12" t="s">
        <v>86</v>
      </c>
      <c r="AW642" s="12" t="s">
        <v>32</v>
      </c>
      <c r="AX642" s="12" t="s">
        <v>84</v>
      </c>
      <c r="AY642" s="148" t="s">
        <v>146</v>
      </c>
    </row>
    <row r="643" spans="2:65" s="1" customFormat="1" ht="24.2" customHeight="1">
      <c r="B643" s="31"/>
      <c r="C643" s="132" t="s">
        <v>1064</v>
      </c>
      <c r="D643" s="132" t="s">
        <v>148</v>
      </c>
      <c r="E643" s="133" t="s">
        <v>1065</v>
      </c>
      <c r="F643" s="134" t="s">
        <v>1066</v>
      </c>
      <c r="G643" s="135" t="s">
        <v>151</v>
      </c>
      <c r="H643" s="136">
        <v>15.075</v>
      </c>
      <c r="I643" s="137"/>
      <c r="J643" s="138">
        <f>ROUND(I643*H643,2)</f>
        <v>0</v>
      </c>
      <c r="K643" s="139"/>
      <c r="L643" s="31"/>
      <c r="M643" s="140" t="s">
        <v>1</v>
      </c>
      <c r="N643" s="141" t="s">
        <v>42</v>
      </c>
      <c r="P643" s="142">
        <f>O643*H643</f>
        <v>0</v>
      </c>
      <c r="Q643" s="142">
        <v>0.00264</v>
      </c>
      <c r="R643" s="142">
        <f>Q643*H643</f>
        <v>0.039798</v>
      </c>
      <c r="S643" s="142">
        <v>0</v>
      </c>
      <c r="T643" s="143">
        <f>S643*H643</f>
        <v>0</v>
      </c>
      <c r="AR643" s="144" t="s">
        <v>242</v>
      </c>
      <c r="AT643" s="144" t="s">
        <v>148</v>
      </c>
      <c r="AU643" s="144" t="s">
        <v>86</v>
      </c>
      <c r="AY643" s="16" t="s">
        <v>146</v>
      </c>
      <c r="BE643" s="145">
        <f>IF(N643="základní",J643,0)</f>
        <v>0</v>
      </c>
      <c r="BF643" s="145">
        <f>IF(N643="snížená",J643,0)</f>
        <v>0</v>
      </c>
      <c r="BG643" s="145">
        <f>IF(N643="zákl. přenesená",J643,0)</f>
        <v>0</v>
      </c>
      <c r="BH643" s="145">
        <f>IF(N643="sníž. přenesená",J643,0)</f>
        <v>0</v>
      </c>
      <c r="BI643" s="145">
        <f>IF(N643="nulová",J643,0)</f>
        <v>0</v>
      </c>
      <c r="BJ643" s="16" t="s">
        <v>84</v>
      </c>
      <c r="BK643" s="145">
        <f>ROUND(I643*H643,2)</f>
        <v>0</v>
      </c>
      <c r="BL643" s="16" t="s">
        <v>242</v>
      </c>
      <c r="BM643" s="144" t="s">
        <v>1067</v>
      </c>
    </row>
    <row r="644" spans="2:51" s="12" customFormat="1" ht="12">
      <c r="B644" s="146"/>
      <c r="D644" s="147" t="s">
        <v>154</v>
      </c>
      <c r="E644" s="148" t="s">
        <v>1</v>
      </c>
      <c r="F644" s="149" t="s">
        <v>1068</v>
      </c>
      <c r="H644" s="150">
        <v>15.075</v>
      </c>
      <c r="I644" s="151"/>
      <c r="L644" s="146"/>
      <c r="M644" s="152"/>
      <c r="T644" s="153"/>
      <c r="AT644" s="148" t="s">
        <v>154</v>
      </c>
      <c r="AU644" s="148" t="s">
        <v>86</v>
      </c>
      <c r="AV644" s="12" t="s">
        <v>86</v>
      </c>
      <c r="AW644" s="12" t="s">
        <v>32</v>
      </c>
      <c r="AX644" s="12" t="s">
        <v>84</v>
      </c>
      <c r="AY644" s="148" t="s">
        <v>146</v>
      </c>
    </row>
    <row r="645" spans="2:65" s="1" customFormat="1" ht="16.5" customHeight="1">
      <c r="B645" s="31"/>
      <c r="C645" s="132" t="s">
        <v>1069</v>
      </c>
      <c r="D645" s="132" t="s">
        <v>148</v>
      </c>
      <c r="E645" s="133" t="s">
        <v>1070</v>
      </c>
      <c r="F645" s="134" t="s">
        <v>1071</v>
      </c>
      <c r="G645" s="135" t="s">
        <v>227</v>
      </c>
      <c r="H645" s="136">
        <v>33.6</v>
      </c>
      <c r="I645" s="137"/>
      <c r="J645" s="138">
        <f>ROUND(I645*H645,2)</f>
        <v>0</v>
      </c>
      <c r="K645" s="139"/>
      <c r="L645" s="31"/>
      <c r="M645" s="140" t="s">
        <v>1</v>
      </c>
      <c r="N645" s="141" t="s">
        <v>42</v>
      </c>
      <c r="P645" s="142">
        <f>O645*H645</f>
        <v>0</v>
      </c>
      <c r="Q645" s="142">
        <v>0.00115</v>
      </c>
      <c r="R645" s="142">
        <f>Q645*H645</f>
        <v>0.03864</v>
      </c>
      <c r="S645" s="142">
        <v>0</v>
      </c>
      <c r="T645" s="143">
        <f>S645*H645</f>
        <v>0</v>
      </c>
      <c r="AR645" s="144" t="s">
        <v>242</v>
      </c>
      <c r="AT645" s="144" t="s">
        <v>148</v>
      </c>
      <c r="AU645" s="144" t="s">
        <v>86</v>
      </c>
      <c r="AY645" s="16" t="s">
        <v>146</v>
      </c>
      <c r="BE645" s="145">
        <f>IF(N645="základní",J645,0)</f>
        <v>0</v>
      </c>
      <c r="BF645" s="145">
        <f>IF(N645="snížená",J645,0)</f>
        <v>0</v>
      </c>
      <c r="BG645" s="145">
        <f>IF(N645="zákl. přenesená",J645,0)</f>
        <v>0</v>
      </c>
      <c r="BH645" s="145">
        <f>IF(N645="sníž. přenesená",J645,0)</f>
        <v>0</v>
      </c>
      <c r="BI645" s="145">
        <f>IF(N645="nulová",J645,0)</f>
        <v>0</v>
      </c>
      <c r="BJ645" s="16" t="s">
        <v>84</v>
      </c>
      <c r="BK645" s="145">
        <f>ROUND(I645*H645,2)</f>
        <v>0</v>
      </c>
      <c r="BL645" s="16" t="s">
        <v>242</v>
      </c>
      <c r="BM645" s="144" t="s">
        <v>1072</v>
      </c>
    </row>
    <row r="646" spans="2:51" s="12" customFormat="1" ht="12">
      <c r="B646" s="146"/>
      <c r="D646" s="147" t="s">
        <v>154</v>
      </c>
      <c r="E646" s="148" t="s">
        <v>1</v>
      </c>
      <c r="F646" s="149" t="s">
        <v>1073</v>
      </c>
      <c r="H646" s="150">
        <v>33.6</v>
      </c>
      <c r="I646" s="151"/>
      <c r="L646" s="146"/>
      <c r="M646" s="152"/>
      <c r="T646" s="153"/>
      <c r="AT646" s="148" t="s">
        <v>154</v>
      </c>
      <c r="AU646" s="148" t="s">
        <v>86</v>
      </c>
      <c r="AV646" s="12" t="s">
        <v>86</v>
      </c>
      <c r="AW646" s="12" t="s">
        <v>32</v>
      </c>
      <c r="AX646" s="12" t="s">
        <v>84</v>
      </c>
      <c r="AY646" s="148" t="s">
        <v>146</v>
      </c>
    </row>
    <row r="647" spans="2:65" s="1" customFormat="1" ht="24.2" customHeight="1">
      <c r="B647" s="31"/>
      <c r="C647" s="132" t="s">
        <v>1074</v>
      </c>
      <c r="D647" s="132" t="s">
        <v>148</v>
      </c>
      <c r="E647" s="133" t="s">
        <v>1075</v>
      </c>
      <c r="F647" s="134" t="s">
        <v>1076</v>
      </c>
      <c r="G647" s="135" t="s">
        <v>227</v>
      </c>
      <c r="H647" s="136">
        <v>1</v>
      </c>
      <c r="I647" s="137"/>
      <c r="J647" s="138">
        <f>ROUND(I647*H647,2)</f>
        <v>0</v>
      </c>
      <c r="K647" s="139"/>
      <c r="L647" s="31"/>
      <c r="M647" s="140" t="s">
        <v>1</v>
      </c>
      <c r="N647" s="141" t="s">
        <v>42</v>
      </c>
      <c r="P647" s="142">
        <f>O647*H647</f>
        <v>0</v>
      </c>
      <c r="Q647" s="142">
        <v>0.00171</v>
      </c>
      <c r="R647" s="142">
        <f>Q647*H647</f>
        <v>0.00171</v>
      </c>
      <c r="S647" s="142">
        <v>0</v>
      </c>
      <c r="T647" s="143">
        <f>S647*H647</f>
        <v>0</v>
      </c>
      <c r="AR647" s="144" t="s">
        <v>242</v>
      </c>
      <c r="AT647" s="144" t="s">
        <v>148</v>
      </c>
      <c r="AU647" s="144" t="s">
        <v>86</v>
      </c>
      <c r="AY647" s="16" t="s">
        <v>146</v>
      </c>
      <c r="BE647" s="145">
        <f>IF(N647="základní",J647,0)</f>
        <v>0</v>
      </c>
      <c r="BF647" s="145">
        <f>IF(N647="snížená",J647,0)</f>
        <v>0</v>
      </c>
      <c r="BG647" s="145">
        <f>IF(N647="zákl. přenesená",J647,0)</f>
        <v>0</v>
      </c>
      <c r="BH647" s="145">
        <f>IF(N647="sníž. přenesená",J647,0)</f>
        <v>0</v>
      </c>
      <c r="BI647" s="145">
        <f>IF(N647="nulová",J647,0)</f>
        <v>0</v>
      </c>
      <c r="BJ647" s="16" t="s">
        <v>84</v>
      </c>
      <c r="BK647" s="145">
        <f>ROUND(I647*H647,2)</f>
        <v>0</v>
      </c>
      <c r="BL647" s="16" t="s">
        <v>242</v>
      </c>
      <c r="BM647" s="144" t="s">
        <v>1077</v>
      </c>
    </row>
    <row r="648" spans="2:51" s="12" customFormat="1" ht="12">
      <c r="B648" s="146"/>
      <c r="D648" s="147" t="s">
        <v>154</v>
      </c>
      <c r="E648" s="148" t="s">
        <v>1</v>
      </c>
      <c r="F648" s="149" t="s">
        <v>1078</v>
      </c>
      <c r="H648" s="150">
        <v>1</v>
      </c>
      <c r="I648" s="151"/>
      <c r="L648" s="146"/>
      <c r="M648" s="152"/>
      <c r="T648" s="153"/>
      <c r="AT648" s="148" t="s">
        <v>154</v>
      </c>
      <c r="AU648" s="148" t="s">
        <v>86</v>
      </c>
      <c r="AV648" s="12" t="s">
        <v>86</v>
      </c>
      <c r="AW648" s="12" t="s">
        <v>32</v>
      </c>
      <c r="AX648" s="12" t="s">
        <v>84</v>
      </c>
      <c r="AY648" s="148" t="s">
        <v>146</v>
      </c>
    </row>
    <row r="649" spans="2:65" s="1" customFormat="1" ht="24.2" customHeight="1">
      <c r="B649" s="31"/>
      <c r="C649" s="132" t="s">
        <v>1079</v>
      </c>
      <c r="D649" s="132" t="s">
        <v>148</v>
      </c>
      <c r="E649" s="133" t="s">
        <v>1080</v>
      </c>
      <c r="F649" s="134" t="s">
        <v>1081</v>
      </c>
      <c r="G649" s="135" t="s">
        <v>705</v>
      </c>
      <c r="H649" s="178"/>
      <c r="I649" s="137"/>
      <c r="J649" s="138">
        <f>ROUND(I649*H649,2)</f>
        <v>0</v>
      </c>
      <c r="K649" s="139"/>
      <c r="L649" s="31"/>
      <c r="M649" s="140" t="s">
        <v>1</v>
      </c>
      <c r="N649" s="141" t="s">
        <v>42</v>
      </c>
      <c r="P649" s="142">
        <f>O649*H649</f>
        <v>0</v>
      </c>
      <c r="Q649" s="142">
        <v>0</v>
      </c>
      <c r="R649" s="142">
        <f>Q649*H649</f>
        <v>0</v>
      </c>
      <c r="S649" s="142">
        <v>0</v>
      </c>
      <c r="T649" s="143">
        <f>S649*H649</f>
        <v>0</v>
      </c>
      <c r="AR649" s="144" t="s">
        <v>242</v>
      </c>
      <c r="AT649" s="144" t="s">
        <v>148</v>
      </c>
      <c r="AU649" s="144" t="s">
        <v>86</v>
      </c>
      <c r="AY649" s="16" t="s">
        <v>146</v>
      </c>
      <c r="BE649" s="145">
        <f>IF(N649="základní",J649,0)</f>
        <v>0</v>
      </c>
      <c r="BF649" s="145">
        <f>IF(N649="snížená",J649,0)</f>
        <v>0</v>
      </c>
      <c r="BG649" s="145">
        <f>IF(N649="zákl. přenesená",J649,0)</f>
        <v>0</v>
      </c>
      <c r="BH649" s="145">
        <f>IF(N649="sníž. přenesená",J649,0)</f>
        <v>0</v>
      </c>
      <c r="BI649" s="145">
        <f>IF(N649="nulová",J649,0)</f>
        <v>0</v>
      </c>
      <c r="BJ649" s="16" t="s">
        <v>84</v>
      </c>
      <c r="BK649" s="145">
        <f>ROUND(I649*H649,2)</f>
        <v>0</v>
      </c>
      <c r="BL649" s="16" t="s">
        <v>242</v>
      </c>
      <c r="BM649" s="144" t="s">
        <v>1082</v>
      </c>
    </row>
    <row r="650" spans="2:63" s="11" customFormat="1" ht="22.7" customHeight="1">
      <c r="B650" s="120"/>
      <c r="D650" s="121" t="s">
        <v>76</v>
      </c>
      <c r="E650" s="130" t="s">
        <v>1083</v>
      </c>
      <c r="F650" s="130" t="s">
        <v>1084</v>
      </c>
      <c r="I650" s="123"/>
      <c r="J650" s="131">
        <f>BK650</f>
        <v>0</v>
      </c>
      <c r="L650" s="120"/>
      <c r="M650" s="125"/>
      <c r="P650" s="126">
        <f>SUM(P651:P662)</f>
        <v>0</v>
      </c>
      <c r="R650" s="126">
        <f>SUM(R651:R662)</f>
        <v>4.95483912</v>
      </c>
      <c r="T650" s="127">
        <f>SUM(T651:T662)</f>
        <v>0</v>
      </c>
      <c r="AR650" s="121" t="s">
        <v>86</v>
      </c>
      <c r="AT650" s="128" t="s">
        <v>76</v>
      </c>
      <c r="AU650" s="128" t="s">
        <v>84</v>
      </c>
      <c r="AY650" s="121" t="s">
        <v>146</v>
      </c>
      <c r="BK650" s="129">
        <f>SUM(BK651:BK662)</f>
        <v>0</v>
      </c>
    </row>
    <row r="651" spans="2:65" s="1" customFormat="1" ht="24.2" customHeight="1">
      <c r="B651" s="31"/>
      <c r="C651" s="132" t="s">
        <v>1085</v>
      </c>
      <c r="D651" s="132" t="s">
        <v>148</v>
      </c>
      <c r="E651" s="133" t="s">
        <v>1086</v>
      </c>
      <c r="F651" s="134" t="s">
        <v>1087</v>
      </c>
      <c r="G651" s="135" t="s">
        <v>151</v>
      </c>
      <c r="H651" s="136">
        <v>18.48</v>
      </c>
      <c r="I651" s="137"/>
      <c r="J651" s="138">
        <f>ROUND(I651*H651,2)</f>
        <v>0</v>
      </c>
      <c r="K651" s="139"/>
      <c r="L651" s="31"/>
      <c r="M651" s="140" t="s">
        <v>1</v>
      </c>
      <c r="N651" s="141" t="s">
        <v>42</v>
      </c>
      <c r="P651" s="142">
        <f>O651*H651</f>
        <v>0</v>
      </c>
      <c r="Q651" s="142">
        <v>0.00016</v>
      </c>
      <c r="R651" s="142">
        <f>Q651*H651</f>
        <v>0.0029568000000000003</v>
      </c>
      <c r="S651" s="142">
        <v>0</v>
      </c>
      <c r="T651" s="143">
        <f>S651*H651</f>
        <v>0</v>
      </c>
      <c r="AR651" s="144" t="s">
        <v>242</v>
      </c>
      <c r="AT651" s="144" t="s">
        <v>148</v>
      </c>
      <c r="AU651" s="144" t="s">
        <v>86</v>
      </c>
      <c r="AY651" s="16" t="s">
        <v>146</v>
      </c>
      <c r="BE651" s="145">
        <f>IF(N651="základní",J651,0)</f>
        <v>0</v>
      </c>
      <c r="BF651" s="145">
        <f>IF(N651="snížená",J651,0)</f>
        <v>0</v>
      </c>
      <c r="BG651" s="145">
        <f>IF(N651="zákl. přenesená",J651,0)</f>
        <v>0</v>
      </c>
      <c r="BH651" s="145">
        <f>IF(N651="sníž. přenesená",J651,0)</f>
        <v>0</v>
      </c>
      <c r="BI651" s="145">
        <f>IF(N651="nulová",J651,0)</f>
        <v>0</v>
      </c>
      <c r="BJ651" s="16" t="s">
        <v>84</v>
      </c>
      <c r="BK651" s="145">
        <f>ROUND(I651*H651,2)</f>
        <v>0</v>
      </c>
      <c r="BL651" s="16" t="s">
        <v>242</v>
      </c>
      <c r="BM651" s="144" t="s">
        <v>1088</v>
      </c>
    </row>
    <row r="652" spans="2:51" s="12" customFormat="1" ht="12">
      <c r="B652" s="146"/>
      <c r="D652" s="147" t="s">
        <v>154</v>
      </c>
      <c r="E652" s="148" t="s">
        <v>1</v>
      </c>
      <c r="F652" s="149" t="s">
        <v>1089</v>
      </c>
      <c r="H652" s="150">
        <v>18.48</v>
      </c>
      <c r="I652" s="151"/>
      <c r="L652" s="146"/>
      <c r="M652" s="152"/>
      <c r="T652" s="153"/>
      <c r="AT652" s="148" t="s">
        <v>154</v>
      </c>
      <c r="AU652" s="148" t="s">
        <v>86</v>
      </c>
      <c r="AV652" s="12" t="s">
        <v>86</v>
      </c>
      <c r="AW652" s="12" t="s">
        <v>32</v>
      </c>
      <c r="AX652" s="12" t="s">
        <v>84</v>
      </c>
      <c r="AY652" s="148" t="s">
        <v>146</v>
      </c>
    </row>
    <row r="653" spans="2:65" s="1" customFormat="1" ht="24.2" customHeight="1">
      <c r="B653" s="31"/>
      <c r="C653" s="167" t="s">
        <v>1090</v>
      </c>
      <c r="D653" s="167" t="s">
        <v>237</v>
      </c>
      <c r="E653" s="168" t="s">
        <v>1091</v>
      </c>
      <c r="F653" s="169" t="s">
        <v>1092</v>
      </c>
      <c r="G653" s="170" t="s">
        <v>601</v>
      </c>
      <c r="H653" s="171">
        <v>235.2</v>
      </c>
      <c r="I653" s="172"/>
      <c r="J653" s="173">
        <f>ROUND(I653*H653,2)</f>
        <v>0</v>
      </c>
      <c r="K653" s="174"/>
      <c r="L653" s="175"/>
      <c r="M653" s="176" t="s">
        <v>1</v>
      </c>
      <c r="N653" s="177" t="s">
        <v>42</v>
      </c>
      <c r="P653" s="142">
        <f>O653*H653</f>
        <v>0</v>
      </c>
      <c r="Q653" s="142">
        <v>0.00023</v>
      </c>
      <c r="R653" s="142">
        <f>Q653*H653</f>
        <v>0.054096</v>
      </c>
      <c r="S653" s="142">
        <v>0</v>
      </c>
      <c r="T653" s="143">
        <f>S653*H653</f>
        <v>0</v>
      </c>
      <c r="AR653" s="144" t="s">
        <v>341</v>
      </c>
      <c r="AT653" s="144" t="s">
        <v>237</v>
      </c>
      <c r="AU653" s="144" t="s">
        <v>86</v>
      </c>
      <c r="AY653" s="16" t="s">
        <v>146</v>
      </c>
      <c r="BE653" s="145">
        <f>IF(N653="základní",J653,0)</f>
        <v>0</v>
      </c>
      <c r="BF653" s="145">
        <f>IF(N653="snížená",J653,0)</f>
        <v>0</v>
      </c>
      <c r="BG653" s="145">
        <f>IF(N653="zákl. přenesená",J653,0)</f>
        <v>0</v>
      </c>
      <c r="BH653" s="145">
        <f>IF(N653="sníž. přenesená",J653,0)</f>
        <v>0</v>
      </c>
      <c r="BI653" s="145">
        <f>IF(N653="nulová",J653,0)</f>
        <v>0</v>
      </c>
      <c r="BJ653" s="16" t="s">
        <v>84</v>
      </c>
      <c r="BK653" s="145">
        <f>ROUND(I653*H653,2)</f>
        <v>0</v>
      </c>
      <c r="BL653" s="16" t="s">
        <v>242</v>
      </c>
      <c r="BM653" s="144" t="s">
        <v>1093</v>
      </c>
    </row>
    <row r="654" spans="2:51" s="12" customFormat="1" ht="12">
      <c r="B654" s="146"/>
      <c r="D654" s="147" t="s">
        <v>154</v>
      </c>
      <c r="E654" s="148" t="s">
        <v>1</v>
      </c>
      <c r="F654" s="149" t="s">
        <v>1094</v>
      </c>
      <c r="H654" s="150">
        <v>235.2</v>
      </c>
      <c r="I654" s="151"/>
      <c r="L654" s="146"/>
      <c r="M654" s="152"/>
      <c r="T654" s="153"/>
      <c r="AT654" s="148" t="s">
        <v>154</v>
      </c>
      <c r="AU654" s="148" t="s">
        <v>86</v>
      </c>
      <c r="AV654" s="12" t="s">
        <v>86</v>
      </c>
      <c r="AW654" s="12" t="s">
        <v>32</v>
      </c>
      <c r="AX654" s="12" t="s">
        <v>84</v>
      </c>
      <c r="AY654" s="148" t="s">
        <v>146</v>
      </c>
    </row>
    <row r="655" spans="2:65" s="1" customFormat="1" ht="16.5" customHeight="1">
      <c r="B655" s="31"/>
      <c r="C655" s="132" t="s">
        <v>1095</v>
      </c>
      <c r="D655" s="132" t="s">
        <v>148</v>
      </c>
      <c r="E655" s="133" t="s">
        <v>1096</v>
      </c>
      <c r="F655" s="134" t="s">
        <v>1097</v>
      </c>
      <c r="G655" s="135" t="s">
        <v>151</v>
      </c>
      <c r="H655" s="136">
        <v>252</v>
      </c>
      <c r="I655" s="137"/>
      <c r="J655" s="138">
        <f>ROUND(I655*H655,2)</f>
        <v>0</v>
      </c>
      <c r="K655" s="139"/>
      <c r="L655" s="31"/>
      <c r="M655" s="140" t="s">
        <v>1</v>
      </c>
      <c r="N655" s="141" t="s">
        <v>42</v>
      </c>
      <c r="P655" s="142">
        <f>O655*H655</f>
        <v>0</v>
      </c>
      <c r="Q655" s="142">
        <v>0.01927</v>
      </c>
      <c r="R655" s="142">
        <f>Q655*H655</f>
        <v>4.85604</v>
      </c>
      <c r="S655" s="142">
        <v>0</v>
      </c>
      <c r="T655" s="143">
        <f>S655*H655</f>
        <v>0</v>
      </c>
      <c r="AR655" s="144" t="s">
        <v>242</v>
      </c>
      <c r="AT655" s="144" t="s">
        <v>148</v>
      </c>
      <c r="AU655" s="144" t="s">
        <v>86</v>
      </c>
      <c r="AY655" s="16" t="s">
        <v>146</v>
      </c>
      <c r="BE655" s="145">
        <f>IF(N655="základní",J655,0)</f>
        <v>0</v>
      </c>
      <c r="BF655" s="145">
        <f>IF(N655="snížená",J655,0)</f>
        <v>0</v>
      </c>
      <c r="BG655" s="145">
        <f>IF(N655="zákl. přenesená",J655,0)</f>
        <v>0</v>
      </c>
      <c r="BH655" s="145">
        <f>IF(N655="sníž. přenesená",J655,0)</f>
        <v>0</v>
      </c>
      <c r="BI655" s="145">
        <f>IF(N655="nulová",J655,0)</f>
        <v>0</v>
      </c>
      <c r="BJ655" s="16" t="s">
        <v>84</v>
      </c>
      <c r="BK655" s="145">
        <f>ROUND(I655*H655,2)</f>
        <v>0</v>
      </c>
      <c r="BL655" s="16" t="s">
        <v>242</v>
      </c>
      <c r="BM655" s="144" t="s">
        <v>1098</v>
      </c>
    </row>
    <row r="656" spans="2:51" s="12" customFormat="1" ht="12">
      <c r="B656" s="146"/>
      <c r="D656" s="147" t="s">
        <v>154</v>
      </c>
      <c r="E656" s="148" t="s">
        <v>1</v>
      </c>
      <c r="F656" s="149" t="s">
        <v>1099</v>
      </c>
      <c r="H656" s="150">
        <v>252</v>
      </c>
      <c r="I656" s="151"/>
      <c r="L656" s="146"/>
      <c r="M656" s="152"/>
      <c r="T656" s="153"/>
      <c r="AT656" s="148" t="s">
        <v>154</v>
      </c>
      <c r="AU656" s="148" t="s">
        <v>86</v>
      </c>
      <c r="AV656" s="12" t="s">
        <v>86</v>
      </c>
      <c r="AW656" s="12" t="s">
        <v>32</v>
      </c>
      <c r="AX656" s="12" t="s">
        <v>84</v>
      </c>
      <c r="AY656" s="148" t="s">
        <v>146</v>
      </c>
    </row>
    <row r="657" spans="2:65" s="1" customFormat="1" ht="33" customHeight="1">
      <c r="B657" s="31"/>
      <c r="C657" s="132" t="s">
        <v>1100</v>
      </c>
      <c r="D657" s="132" t="s">
        <v>148</v>
      </c>
      <c r="E657" s="133" t="s">
        <v>1101</v>
      </c>
      <c r="F657" s="134" t="s">
        <v>1102</v>
      </c>
      <c r="G657" s="135" t="s">
        <v>151</v>
      </c>
      <c r="H657" s="136">
        <v>271.08</v>
      </c>
      <c r="I657" s="137"/>
      <c r="J657" s="138">
        <f>ROUND(I657*H657,2)</f>
        <v>0</v>
      </c>
      <c r="K657" s="139"/>
      <c r="L657" s="31"/>
      <c r="M657" s="140" t="s">
        <v>1</v>
      </c>
      <c r="N657" s="141" t="s">
        <v>42</v>
      </c>
      <c r="P657" s="142">
        <f>O657*H657</f>
        <v>0</v>
      </c>
      <c r="Q657" s="142">
        <v>0</v>
      </c>
      <c r="R657" s="142">
        <f>Q657*H657</f>
        <v>0</v>
      </c>
      <c r="S657" s="142">
        <v>0</v>
      </c>
      <c r="T657" s="143">
        <f>S657*H657</f>
        <v>0</v>
      </c>
      <c r="AR657" s="144" t="s">
        <v>242</v>
      </c>
      <c r="AT657" s="144" t="s">
        <v>148</v>
      </c>
      <c r="AU657" s="144" t="s">
        <v>86</v>
      </c>
      <c r="AY657" s="16" t="s">
        <v>146</v>
      </c>
      <c r="BE657" s="145">
        <f>IF(N657="základní",J657,0)</f>
        <v>0</v>
      </c>
      <c r="BF657" s="145">
        <f>IF(N657="snížená",J657,0)</f>
        <v>0</v>
      </c>
      <c r="BG657" s="145">
        <f>IF(N657="zákl. přenesená",J657,0)</f>
        <v>0</v>
      </c>
      <c r="BH657" s="145">
        <f>IF(N657="sníž. přenesená",J657,0)</f>
        <v>0</v>
      </c>
      <c r="BI657" s="145">
        <f>IF(N657="nulová",J657,0)</f>
        <v>0</v>
      </c>
      <c r="BJ657" s="16" t="s">
        <v>84</v>
      </c>
      <c r="BK657" s="145">
        <f>ROUND(I657*H657,2)</f>
        <v>0</v>
      </c>
      <c r="BL657" s="16" t="s">
        <v>242</v>
      </c>
      <c r="BM657" s="144" t="s">
        <v>1103</v>
      </c>
    </row>
    <row r="658" spans="2:51" s="12" customFormat="1" ht="12">
      <c r="B658" s="146"/>
      <c r="D658" s="147" t="s">
        <v>154</v>
      </c>
      <c r="E658" s="148" t="s">
        <v>1</v>
      </c>
      <c r="F658" s="149" t="s">
        <v>1104</v>
      </c>
      <c r="H658" s="150">
        <v>271.08</v>
      </c>
      <c r="I658" s="151"/>
      <c r="L658" s="146"/>
      <c r="M658" s="152"/>
      <c r="T658" s="153"/>
      <c r="AT658" s="148" t="s">
        <v>154</v>
      </c>
      <c r="AU658" s="148" t="s">
        <v>86</v>
      </c>
      <c r="AV658" s="12" t="s">
        <v>86</v>
      </c>
      <c r="AW658" s="12" t="s">
        <v>32</v>
      </c>
      <c r="AX658" s="12" t="s">
        <v>84</v>
      </c>
      <c r="AY658" s="148" t="s">
        <v>146</v>
      </c>
    </row>
    <row r="659" spans="2:65" s="1" customFormat="1" ht="37.7" customHeight="1">
      <c r="B659" s="31"/>
      <c r="C659" s="167" t="s">
        <v>1105</v>
      </c>
      <c r="D659" s="167" t="s">
        <v>237</v>
      </c>
      <c r="E659" s="168" t="s">
        <v>1106</v>
      </c>
      <c r="F659" s="169" t="s">
        <v>1107</v>
      </c>
      <c r="G659" s="170" t="s">
        <v>151</v>
      </c>
      <c r="H659" s="171">
        <v>298.188</v>
      </c>
      <c r="I659" s="172"/>
      <c r="J659" s="173">
        <f>ROUND(I659*H659,2)</f>
        <v>0</v>
      </c>
      <c r="K659" s="174"/>
      <c r="L659" s="175"/>
      <c r="M659" s="176" t="s">
        <v>1</v>
      </c>
      <c r="N659" s="177" t="s">
        <v>42</v>
      </c>
      <c r="P659" s="142">
        <f>O659*H659</f>
        <v>0</v>
      </c>
      <c r="Q659" s="142">
        <v>0.00014</v>
      </c>
      <c r="R659" s="142">
        <f>Q659*H659</f>
        <v>0.041746319999999996</v>
      </c>
      <c r="S659" s="142">
        <v>0</v>
      </c>
      <c r="T659" s="143">
        <f>S659*H659</f>
        <v>0</v>
      </c>
      <c r="AR659" s="144" t="s">
        <v>341</v>
      </c>
      <c r="AT659" s="144" t="s">
        <v>237</v>
      </c>
      <c r="AU659" s="144" t="s">
        <v>86</v>
      </c>
      <c r="AY659" s="16" t="s">
        <v>146</v>
      </c>
      <c r="BE659" s="145">
        <f>IF(N659="základní",J659,0)</f>
        <v>0</v>
      </c>
      <c r="BF659" s="145">
        <f>IF(N659="snížená",J659,0)</f>
        <v>0</v>
      </c>
      <c r="BG659" s="145">
        <f>IF(N659="zákl. přenesená",J659,0)</f>
        <v>0</v>
      </c>
      <c r="BH659" s="145">
        <f>IF(N659="sníž. přenesená",J659,0)</f>
        <v>0</v>
      </c>
      <c r="BI659" s="145">
        <f>IF(N659="nulová",J659,0)</f>
        <v>0</v>
      </c>
      <c r="BJ659" s="16" t="s">
        <v>84</v>
      </c>
      <c r="BK659" s="145">
        <f>ROUND(I659*H659,2)</f>
        <v>0</v>
      </c>
      <c r="BL659" s="16" t="s">
        <v>242</v>
      </c>
      <c r="BM659" s="144" t="s">
        <v>1108</v>
      </c>
    </row>
    <row r="660" spans="2:51" s="12" customFormat="1" ht="12">
      <c r="B660" s="146"/>
      <c r="D660" s="147" t="s">
        <v>154</v>
      </c>
      <c r="F660" s="149" t="s">
        <v>1109</v>
      </c>
      <c r="H660" s="150">
        <v>298.188</v>
      </c>
      <c r="I660" s="151"/>
      <c r="L660" s="146"/>
      <c r="M660" s="152"/>
      <c r="T660" s="153"/>
      <c r="AT660" s="148" t="s">
        <v>154</v>
      </c>
      <c r="AU660" s="148" t="s">
        <v>86</v>
      </c>
      <c r="AV660" s="12" t="s">
        <v>86</v>
      </c>
      <c r="AW660" s="12" t="s">
        <v>4</v>
      </c>
      <c r="AX660" s="12" t="s">
        <v>84</v>
      </c>
      <c r="AY660" s="148" t="s">
        <v>146</v>
      </c>
    </row>
    <row r="661" spans="2:65" s="1" customFormat="1" ht="24.2" customHeight="1">
      <c r="B661" s="31"/>
      <c r="C661" s="132" t="s">
        <v>1110</v>
      </c>
      <c r="D661" s="132" t="s">
        <v>148</v>
      </c>
      <c r="E661" s="133" t="s">
        <v>1111</v>
      </c>
      <c r="F661" s="134" t="s">
        <v>1112</v>
      </c>
      <c r="G661" s="135" t="s">
        <v>151</v>
      </c>
      <c r="H661" s="136">
        <v>271.08</v>
      </c>
      <c r="I661" s="137"/>
      <c r="J661" s="138">
        <f>ROUND(I661*H661,2)</f>
        <v>0</v>
      </c>
      <c r="K661" s="139"/>
      <c r="L661" s="31"/>
      <c r="M661" s="140" t="s">
        <v>1</v>
      </c>
      <c r="N661" s="141" t="s">
        <v>42</v>
      </c>
      <c r="P661" s="142">
        <f>O661*H661</f>
        <v>0</v>
      </c>
      <c r="Q661" s="142">
        <v>0</v>
      </c>
      <c r="R661" s="142">
        <f>Q661*H661</f>
        <v>0</v>
      </c>
      <c r="S661" s="142">
        <v>0</v>
      </c>
      <c r="T661" s="143">
        <f>S661*H661</f>
        <v>0</v>
      </c>
      <c r="AR661" s="144" t="s">
        <v>242</v>
      </c>
      <c r="AT661" s="144" t="s">
        <v>148</v>
      </c>
      <c r="AU661" s="144" t="s">
        <v>86</v>
      </c>
      <c r="AY661" s="16" t="s">
        <v>146</v>
      </c>
      <c r="BE661" s="145">
        <f>IF(N661="základní",J661,0)</f>
        <v>0</v>
      </c>
      <c r="BF661" s="145">
        <f>IF(N661="snížená",J661,0)</f>
        <v>0</v>
      </c>
      <c r="BG661" s="145">
        <f>IF(N661="zákl. přenesená",J661,0)</f>
        <v>0</v>
      </c>
      <c r="BH661" s="145">
        <f>IF(N661="sníž. přenesená",J661,0)</f>
        <v>0</v>
      </c>
      <c r="BI661" s="145">
        <f>IF(N661="nulová",J661,0)</f>
        <v>0</v>
      </c>
      <c r="BJ661" s="16" t="s">
        <v>84</v>
      </c>
      <c r="BK661" s="145">
        <f>ROUND(I661*H661,2)</f>
        <v>0</v>
      </c>
      <c r="BL661" s="16" t="s">
        <v>242</v>
      </c>
      <c r="BM661" s="144" t="s">
        <v>1113</v>
      </c>
    </row>
    <row r="662" spans="2:65" s="1" customFormat="1" ht="24.2" customHeight="1">
      <c r="B662" s="31"/>
      <c r="C662" s="132" t="s">
        <v>1114</v>
      </c>
      <c r="D662" s="132" t="s">
        <v>148</v>
      </c>
      <c r="E662" s="133" t="s">
        <v>1115</v>
      </c>
      <c r="F662" s="134" t="s">
        <v>1116</v>
      </c>
      <c r="G662" s="135" t="s">
        <v>705</v>
      </c>
      <c r="H662" s="178"/>
      <c r="I662" s="137"/>
      <c r="J662" s="138">
        <f>ROUND(I662*H662,2)</f>
        <v>0</v>
      </c>
      <c r="K662" s="139"/>
      <c r="L662" s="31"/>
      <c r="M662" s="140" t="s">
        <v>1</v>
      </c>
      <c r="N662" s="141" t="s">
        <v>42</v>
      </c>
      <c r="P662" s="142">
        <f>O662*H662</f>
        <v>0</v>
      </c>
      <c r="Q662" s="142">
        <v>0</v>
      </c>
      <c r="R662" s="142">
        <f>Q662*H662</f>
        <v>0</v>
      </c>
      <c r="S662" s="142">
        <v>0</v>
      </c>
      <c r="T662" s="143">
        <f>S662*H662</f>
        <v>0</v>
      </c>
      <c r="AR662" s="144" t="s">
        <v>242</v>
      </c>
      <c r="AT662" s="144" t="s">
        <v>148</v>
      </c>
      <c r="AU662" s="144" t="s">
        <v>86</v>
      </c>
      <c r="AY662" s="16" t="s">
        <v>146</v>
      </c>
      <c r="BE662" s="145">
        <f>IF(N662="základní",J662,0)</f>
        <v>0</v>
      </c>
      <c r="BF662" s="145">
        <f>IF(N662="snížená",J662,0)</f>
        <v>0</v>
      </c>
      <c r="BG662" s="145">
        <f>IF(N662="zákl. přenesená",J662,0)</f>
        <v>0</v>
      </c>
      <c r="BH662" s="145">
        <f>IF(N662="sníž. přenesená",J662,0)</f>
        <v>0</v>
      </c>
      <c r="BI662" s="145">
        <f>IF(N662="nulová",J662,0)</f>
        <v>0</v>
      </c>
      <c r="BJ662" s="16" t="s">
        <v>84</v>
      </c>
      <c r="BK662" s="145">
        <f>ROUND(I662*H662,2)</f>
        <v>0</v>
      </c>
      <c r="BL662" s="16" t="s">
        <v>242</v>
      </c>
      <c r="BM662" s="144" t="s">
        <v>1117</v>
      </c>
    </row>
    <row r="663" spans="2:63" s="11" customFormat="1" ht="22.7" customHeight="1">
      <c r="B663" s="120"/>
      <c r="D663" s="121" t="s">
        <v>76</v>
      </c>
      <c r="E663" s="130" t="s">
        <v>1118</v>
      </c>
      <c r="F663" s="130" t="s">
        <v>1119</v>
      </c>
      <c r="I663" s="123"/>
      <c r="J663" s="131">
        <f>BK663</f>
        <v>0</v>
      </c>
      <c r="L663" s="120"/>
      <c r="M663" s="125"/>
      <c r="P663" s="126">
        <f>SUM(P664:P698)</f>
        <v>0</v>
      </c>
      <c r="R663" s="126">
        <f>SUM(R664:R698)</f>
        <v>0.008539999999999996</v>
      </c>
      <c r="T663" s="127">
        <f>SUM(T664:T698)</f>
        <v>0</v>
      </c>
      <c r="AR663" s="121" t="s">
        <v>86</v>
      </c>
      <c r="AT663" s="128" t="s">
        <v>76</v>
      </c>
      <c r="AU663" s="128" t="s">
        <v>84</v>
      </c>
      <c r="AY663" s="121" t="s">
        <v>146</v>
      </c>
      <c r="BK663" s="129">
        <f>SUM(BK664:BK698)</f>
        <v>0</v>
      </c>
    </row>
    <row r="664" spans="2:65" s="1" customFormat="1" ht="21.75" customHeight="1">
      <c r="B664" s="31"/>
      <c r="C664" s="132" t="s">
        <v>1120</v>
      </c>
      <c r="D664" s="132" t="s">
        <v>148</v>
      </c>
      <c r="E664" s="133" t="s">
        <v>1121</v>
      </c>
      <c r="F664" s="134" t="s">
        <v>1122</v>
      </c>
      <c r="G664" s="135" t="s">
        <v>357</v>
      </c>
      <c r="H664" s="136">
        <v>1</v>
      </c>
      <c r="I664" s="137"/>
      <c r="J664" s="138">
        <f aca="true" t="shared" si="10" ref="J664:J675">ROUND(I664*H664,2)</f>
        <v>0</v>
      </c>
      <c r="K664" s="139"/>
      <c r="L664" s="31"/>
      <c r="M664" s="140" t="s">
        <v>1</v>
      </c>
      <c r="N664" s="141" t="s">
        <v>42</v>
      </c>
      <c r="P664" s="142">
        <f aca="true" t="shared" si="11" ref="P664:P675">O664*H664</f>
        <v>0</v>
      </c>
      <c r="Q664" s="142">
        <v>0.00028</v>
      </c>
      <c r="R664" s="142">
        <f aca="true" t="shared" si="12" ref="R664:R675">Q664*H664</f>
        <v>0.00028</v>
      </c>
      <c r="S664" s="142">
        <v>0</v>
      </c>
      <c r="T664" s="143">
        <f aca="true" t="shared" si="13" ref="T664:T675">S664*H664</f>
        <v>0</v>
      </c>
      <c r="AR664" s="144" t="s">
        <v>152</v>
      </c>
      <c r="AT664" s="144" t="s">
        <v>148</v>
      </c>
      <c r="AU664" s="144" t="s">
        <v>86</v>
      </c>
      <c r="AY664" s="16" t="s">
        <v>146</v>
      </c>
      <c r="BE664" s="145">
        <f aca="true" t="shared" si="14" ref="BE664:BE675">IF(N664="základní",J664,0)</f>
        <v>0</v>
      </c>
      <c r="BF664" s="145">
        <f aca="true" t="shared" si="15" ref="BF664:BF675">IF(N664="snížená",J664,0)</f>
        <v>0</v>
      </c>
      <c r="BG664" s="145">
        <f aca="true" t="shared" si="16" ref="BG664:BG675">IF(N664="zákl. přenesená",J664,0)</f>
        <v>0</v>
      </c>
      <c r="BH664" s="145">
        <f aca="true" t="shared" si="17" ref="BH664:BH675">IF(N664="sníž. přenesená",J664,0)</f>
        <v>0</v>
      </c>
      <c r="BI664" s="145">
        <f aca="true" t="shared" si="18" ref="BI664:BI675">IF(N664="nulová",J664,0)</f>
        <v>0</v>
      </c>
      <c r="BJ664" s="16" t="s">
        <v>84</v>
      </c>
      <c r="BK664" s="145">
        <f aca="true" t="shared" si="19" ref="BK664:BK675">ROUND(I664*H664,2)</f>
        <v>0</v>
      </c>
      <c r="BL664" s="16" t="s">
        <v>152</v>
      </c>
      <c r="BM664" s="144" t="s">
        <v>1123</v>
      </c>
    </row>
    <row r="665" spans="2:65" s="1" customFormat="1" ht="21.75" customHeight="1">
      <c r="B665" s="31"/>
      <c r="C665" s="132" t="s">
        <v>1124</v>
      </c>
      <c r="D665" s="132" t="s">
        <v>148</v>
      </c>
      <c r="E665" s="133" t="s">
        <v>1125</v>
      </c>
      <c r="F665" s="134" t="s">
        <v>1126</v>
      </c>
      <c r="G665" s="135" t="s">
        <v>357</v>
      </c>
      <c r="H665" s="136">
        <v>1</v>
      </c>
      <c r="I665" s="137"/>
      <c r="J665" s="138">
        <f t="shared" si="10"/>
        <v>0</v>
      </c>
      <c r="K665" s="139"/>
      <c r="L665" s="31"/>
      <c r="M665" s="140" t="s">
        <v>1</v>
      </c>
      <c r="N665" s="141" t="s">
        <v>42</v>
      </c>
      <c r="P665" s="142">
        <f t="shared" si="11"/>
        <v>0</v>
      </c>
      <c r="Q665" s="142">
        <v>0.00028</v>
      </c>
      <c r="R665" s="142">
        <f t="shared" si="12"/>
        <v>0.00028</v>
      </c>
      <c r="S665" s="142">
        <v>0</v>
      </c>
      <c r="T665" s="143">
        <f t="shared" si="13"/>
        <v>0</v>
      </c>
      <c r="AR665" s="144" t="s">
        <v>152</v>
      </c>
      <c r="AT665" s="144" t="s">
        <v>148</v>
      </c>
      <c r="AU665" s="144" t="s">
        <v>86</v>
      </c>
      <c r="AY665" s="16" t="s">
        <v>146</v>
      </c>
      <c r="BE665" s="145">
        <f t="shared" si="14"/>
        <v>0</v>
      </c>
      <c r="BF665" s="145">
        <f t="shared" si="15"/>
        <v>0</v>
      </c>
      <c r="BG665" s="145">
        <f t="shared" si="16"/>
        <v>0</v>
      </c>
      <c r="BH665" s="145">
        <f t="shared" si="17"/>
        <v>0</v>
      </c>
      <c r="BI665" s="145">
        <f t="shared" si="18"/>
        <v>0</v>
      </c>
      <c r="BJ665" s="16" t="s">
        <v>84</v>
      </c>
      <c r="BK665" s="145">
        <f t="shared" si="19"/>
        <v>0</v>
      </c>
      <c r="BL665" s="16" t="s">
        <v>152</v>
      </c>
      <c r="BM665" s="144" t="s">
        <v>1127</v>
      </c>
    </row>
    <row r="666" spans="2:65" s="1" customFormat="1" ht="21.75" customHeight="1">
      <c r="B666" s="31"/>
      <c r="C666" s="132" t="s">
        <v>1128</v>
      </c>
      <c r="D666" s="132" t="s">
        <v>148</v>
      </c>
      <c r="E666" s="133" t="s">
        <v>1129</v>
      </c>
      <c r="F666" s="134" t="s">
        <v>1130</v>
      </c>
      <c r="G666" s="135" t="s">
        <v>357</v>
      </c>
      <c r="H666" s="136">
        <v>1</v>
      </c>
      <c r="I666" s="137"/>
      <c r="J666" s="138">
        <f t="shared" si="10"/>
        <v>0</v>
      </c>
      <c r="K666" s="139"/>
      <c r="L666" s="31"/>
      <c r="M666" s="140" t="s">
        <v>1</v>
      </c>
      <c r="N666" s="141" t="s">
        <v>42</v>
      </c>
      <c r="P666" s="142">
        <f t="shared" si="11"/>
        <v>0</v>
      </c>
      <c r="Q666" s="142">
        <v>0.00028</v>
      </c>
      <c r="R666" s="142">
        <f t="shared" si="12"/>
        <v>0.00028</v>
      </c>
      <c r="S666" s="142">
        <v>0</v>
      </c>
      <c r="T666" s="143">
        <f t="shared" si="13"/>
        <v>0</v>
      </c>
      <c r="AR666" s="144" t="s">
        <v>152</v>
      </c>
      <c r="AT666" s="144" t="s">
        <v>148</v>
      </c>
      <c r="AU666" s="144" t="s">
        <v>86</v>
      </c>
      <c r="AY666" s="16" t="s">
        <v>146</v>
      </c>
      <c r="BE666" s="145">
        <f t="shared" si="14"/>
        <v>0</v>
      </c>
      <c r="BF666" s="145">
        <f t="shared" si="15"/>
        <v>0</v>
      </c>
      <c r="BG666" s="145">
        <f t="shared" si="16"/>
        <v>0</v>
      </c>
      <c r="BH666" s="145">
        <f t="shared" si="17"/>
        <v>0</v>
      </c>
      <c r="BI666" s="145">
        <f t="shared" si="18"/>
        <v>0</v>
      </c>
      <c r="BJ666" s="16" t="s">
        <v>84</v>
      </c>
      <c r="BK666" s="145">
        <f t="shared" si="19"/>
        <v>0</v>
      </c>
      <c r="BL666" s="16" t="s">
        <v>152</v>
      </c>
      <c r="BM666" s="144" t="s">
        <v>1131</v>
      </c>
    </row>
    <row r="667" spans="2:65" s="1" customFormat="1" ht="21.75" customHeight="1">
      <c r="B667" s="31"/>
      <c r="C667" s="132" t="s">
        <v>1132</v>
      </c>
      <c r="D667" s="132" t="s">
        <v>148</v>
      </c>
      <c r="E667" s="133" t="s">
        <v>1133</v>
      </c>
      <c r="F667" s="134" t="s">
        <v>1134</v>
      </c>
      <c r="G667" s="135" t="s">
        <v>357</v>
      </c>
      <c r="H667" s="136">
        <v>1</v>
      </c>
      <c r="I667" s="137"/>
      <c r="J667" s="138">
        <f t="shared" si="10"/>
        <v>0</v>
      </c>
      <c r="K667" s="139"/>
      <c r="L667" s="31"/>
      <c r="M667" s="140" t="s">
        <v>1</v>
      </c>
      <c r="N667" s="141" t="s">
        <v>42</v>
      </c>
      <c r="P667" s="142">
        <f t="shared" si="11"/>
        <v>0</v>
      </c>
      <c r="Q667" s="142">
        <v>0.00028</v>
      </c>
      <c r="R667" s="142">
        <f t="shared" si="12"/>
        <v>0.00028</v>
      </c>
      <c r="S667" s="142">
        <v>0</v>
      </c>
      <c r="T667" s="143">
        <f t="shared" si="13"/>
        <v>0</v>
      </c>
      <c r="AR667" s="144" t="s">
        <v>152</v>
      </c>
      <c r="AT667" s="144" t="s">
        <v>148</v>
      </c>
      <c r="AU667" s="144" t="s">
        <v>86</v>
      </c>
      <c r="AY667" s="16" t="s">
        <v>146</v>
      </c>
      <c r="BE667" s="145">
        <f t="shared" si="14"/>
        <v>0</v>
      </c>
      <c r="BF667" s="145">
        <f t="shared" si="15"/>
        <v>0</v>
      </c>
      <c r="BG667" s="145">
        <f t="shared" si="16"/>
        <v>0</v>
      </c>
      <c r="BH667" s="145">
        <f t="shared" si="17"/>
        <v>0</v>
      </c>
      <c r="BI667" s="145">
        <f t="shared" si="18"/>
        <v>0</v>
      </c>
      <c r="BJ667" s="16" t="s">
        <v>84</v>
      </c>
      <c r="BK667" s="145">
        <f t="shared" si="19"/>
        <v>0</v>
      </c>
      <c r="BL667" s="16" t="s">
        <v>152</v>
      </c>
      <c r="BM667" s="144" t="s">
        <v>1135</v>
      </c>
    </row>
    <row r="668" spans="2:65" s="1" customFormat="1" ht="21.75" customHeight="1">
      <c r="B668" s="31"/>
      <c r="C668" s="132" t="s">
        <v>1136</v>
      </c>
      <c r="D668" s="132" t="s">
        <v>148</v>
      </c>
      <c r="E668" s="133" t="s">
        <v>1137</v>
      </c>
      <c r="F668" s="134" t="s">
        <v>1138</v>
      </c>
      <c r="G668" s="135" t="s">
        <v>357</v>
      </c>
      <c r="H668" s="136">
        <v>1</v>
      </c>
      <c r="I668" s="137"/>
      <c r="J668" s="138">
        <f t="shared" si="10"/>
        <v>0</v>
      </c>
      <c r="K668" s="139"/>
      <c r="L668" s="31"/>
      <c r="M668" s="140" t="s">
        <v>1</v>
      </c>
      <c r="N668" s="141" t="s">
        <v>42</v>
      </c>
      <c r="P668" s="142">
        <f t="shared" si="11"/>
        <v>0</v>
      </c>
      <c r="Q668" s="142">
        <v>0.00028</v>
      </c>
      <c r="R668" s="142">
        <f t="shared" si="12"/>
        <v>0.00028</v>
      </c>
      <c r="S668" s="142">
        <v>0</v>
      </c>
      <c r="T668" s="143">
        <f t="shared" si="13"/>
        <v>0</v>
      </c>
      <c r="AR668" s="144" t="s">
        <v>152</v>
      </c>
      <c r="AT668" s="144" t="s">
        <v>148</v>
      </c>
      <c r="AU668" s="144" t="s">
        <v>86</v>
      </c>
      <c r="AY668" s="16" t="s">
        <v>146</v>
      </c>
      <c r="BE668" s="145">
        <f t="shared" si="14"/>
        <v>0</v>
      </c>
      <c r="BF668" s="145">
        <f t="shared" si="15"/>
        <v>0</v>
      </c>
      <c r="BG668" s="145">
        <f t="shared" si="16"/>
        <v>0</v>
      </c>
      <c r="BH668" s="145">
        <f t="shared" si="17"/>
        <v>0</v>
      </c>
      <c r="BI668" s="145">
        <f t="shared" si="18"/>
        <v>0</v>
      </c>
      <c r="BJ668" s="16" t="s">
        <v>84</v>
      </c>
      <c r="BK668" s="145">
        <f t="shared" si="19"/>
        <v>0</v>
      </c>
      <c r="BL668" s="16" t="s">
        <v>152</v>
      </c>
      <c r="BM668" s="144" t="s">
        <v>1139</v>
      </c>
    </row>
    <row r="669" spans="2:65" s="1" customFormat="1" ht="21.75" customHeight="1">
      <c r="B669" s="31"/>
      <c r="C669" s="132" t="s">
        <v>1140</v>
      </c>
      <c r="D669" s="132" t="s">
        <v>148</v>
      </c>
      <c r="E669" s="133" t="s">
        <v>1141</v>
      </c>
      <c r="F669" s="134" t="s">
        <v>1142</v>
      </c>
      <c r="G669" s="135" t="s">
        <v>357</v>
      </c>
      <c r="H669" s="136">
        <v>1</v>
      </c>
      <c r="I669" s="137"/>
      <c r="J669" s="138">
        <f t="shared" si="10"/>
        <v>0</v>
      </c>
      <c r="K669" s="139"/>
      <c r="L669" s="31"/>
      <c r="M669" s="140" t="s">
        <v>1</v>
      </c>
      <c r="N669" s="141" t="s">
        <v>42</v>
      </c>
      <c r="P669" s="142">
        <f t="shared" si="11"/>
        <v>0</v>
      </c>
      <c r="Q669" s="142">
        <v>0.00028</v>
      </c>
      <c r="R669" s="142">
        <f t="shared" si="12"/>
        <v>0.00028</v>
      </c>
      <c r="S669" s="142">
        <v>0</v>
      </c>
      <c r="T669" s="143">
        <f t="shared" si="13"/>
        <v>0</v>
      </c>
      <c r="AR669" s="144" t="s">
        <v>152</v>
      </c>
      <c r="AT669" s="144" t="s">
        <v>148</v>
      </c>
      <c r="AU669" s="144" t="s">
        <v>86</v>
      </c>
      <c r="AY669" s="16" t="s">
        <v>146</v>
      </c>
      <c r="BE669" s="145">
        <f t="shared" si="14"/>
        <v>0</v>
      </c>
      <c r="BF669" s="145">
        <f t="shared" si="15"/>
        <v>0</v>
      </c>
      <c r="BG669" s="145">
        <f t="shared" si="16"/>
        <v>0</v>
      </c>
      <c r="BH669" s="145">
        <f t="shared" si="17"/>
        <v>0</v>
      </c>
      <c r="BI669" s="145">
        <f t="shared" si="18"/>
        <v>0</v>
      </c>
      <c r="BJ669" s="16" t="s">
        <v>84</v>
      </c>
      <c r="BK669" s="145">
        <f t="shared" si="19"/>
        <v>0</v>
      </c>
      <c r="BL669" s="16" t="s">
        <v>152</v>
      </c>
      <c r="BM669" s="144" t="s">
        <v>1143</v>
      </c>
    </row>
    <row r="670" spans="2:65" s="1" customFormat="1" ht="21.75" customHeight="1">
      <c r="B670" s="31"/>
      <c r="C670" s="132" t="s">
        <v>1144</v>
      </c>
      <c r="D670" s="132" t="s">
        <v>148</v>
      </c>
      <c r="E670" s="133" t="s">
        <v>1145</v>
      </c>
      <c r="F670" s="134" t="s">
        <v>1146</v>
      </c>
      <c r="G670" s="135" t="s">
        <v>357</v>
      </c>
      <c r="H670" s="136">
        <v>1</v>
      </c>
      <c r="I670" s="137"/>
      <c r="J670" s="138">
        <f t="shared" si="10"/>
        <v>0</v>
      </c>
      <c r="K670" s="139"/>
      <c r="L670" s="31"/>
      <c r="M670" s="140" t="s">
        <v>1</v>
      </c>
      <c r="N670" s="141" t="s">
        <v>42</v>
      </c>
      <c r="P670" s="142">
        <f t="shared" si="11"/>
        <v>0</v>
      </c>
      <c r="Q670" s="142">
        <v>0.00028</v>
      </c>
      <c r="R670" s="142">
        <f t="shared" si="12"/>
        <v>0.00028</v>
      </c>
      <c r="S670" s="142">
        <v>0</v>
      </c>
      <c r="T670" s="143">
        <f t="shared" si="13"/>
        <v>0</v>
      </c>
      <c r="AR670" s="144" t="s">
        <v>152</v>
      </c>
      <c r="AT670" s="144" t="s">
        <v>148</v>
      </c>
      <c r="AU670" s="144" t="s">
        <v>86</v>
      </c>
      <c r="AY670" s="16" t="s">
        <v>146</v>
      </c>
      <c r="BE670" s="145">
        <f t="shared" si="14"/>
        <v>0</v>
      </c>
      <c r="BF670" s="145">
        <f t="shared" si="15"/>
        <v>0</v>
      </c>
      <c r="BG670" s="145">
        <f t="shared" si="16"/>
        <v>0</v>
      </c>
      <c r="BH670" s="145">
        <f t="shared" si="17"/>
        <v>0</v>
      </c>
      <c r="BI670" s="145">
        <f t="shared" si="18"/>
        <v>0</v>
      </c>
      <c r="BJ670" s="16" t="s">
        <v>84</v>
      </c>
      <c r="BK670" s="145">
        <f t="shared" si="19"/>
        <v>0</v>
      </c>
      <c r="BL670" s="16" t="s">
        <v>152</v>
      </c>
      <c r="BM670" s="144" t="s">
        <v>1147</v>
      </c>
    </row>
    <row r="671" spans="2:65" s="1" customFormat="1" ht="21.75" customHeight="1">
      <c r="B671" s="31"/>
      <c r="C671" s="132" t="s">
        <v>1148</v>
      </c>
      <c r="D671" s="132" t="s">
        <v>148</v>
      </c>
      <c r="E671" s="133" t="s">
        <v>1149</v>
      </c>
      <c r="F671" s="134" t="s">
        <v>1150</v>
      </c>
      <c r="G671" s="135" t="s">
        <v>357</v>
      </c>
      <c r="H671" s="136">
        <v>1</v>
      </c>
      <c r="I671" s="137"/>
      <c r="J671" s="138">
        <f t="shared" si="10"/>
        <v>0</v>
      </c>
      <c r="K671" s="139"/>
      <c r="L671" s="31"/>
      <c r="M671" s="140" t="s">
        <v>1</v>
      </c>
      <c r="N671" s="141" t="s">
        <v>42</v>
      </c>
      <c r="P671" s="142">
        <f t="shared" si="11"/>
        <v>0</v>
      </c>
      <c r="Q671" s="142">
        <v>0.00028</v>
      </c>
      <c r="R671" s="142">
        <f t="shared" si="12"/>
        <v>0.00028</v>
      </c>
      <c r="S671" s="142">
        <v>0</v>
      </c>
      <c r="T671" s="143">
        <f t="shared" si="13"/>
        <v>0</v>
      </c>
      <c r="AR671" s="144" t="s">
        <v>152</v>
      </c>
      <c r="AT671" s="144" t="s">
        <v>148</v>
      </c>
      <c r="AU671" s="144" t="s">
        <v>86</v>
      </c>
      <c r="AY671" s="16" t="s">
        <v>146</v>
      </c>
      <c r="BE671" s="145">
        <f t="shared" si="14"/>
        <v>0</v>
      </c>
      <c r="BF671" s="145">
        <f t="shared" si="15"/>
        <v>0</v>
      </c>
      <c r="BG671" s="145">
        <f t="shared" si="16"/>
        <v>0</v>
      </c>
      <c r="BH671" s="145">
        <f t="shared" si="17"/>
        <v>0</v>
      </c>
      <c r="BI671" s="145">
        <f t="shared" si="18"/>
        <v>0</v>
      </c>
      <c r="BJ671" s="16" t="s">
        <v>84</v>
      </c>
      <c r="BK671" s="145">
        <f t="shared" si="19"/>
        <v>0</v>
      </c>
      <c r="BL671" s="16" t="s">
        <v>152</v>
      </c>
      <c r="BM671" s="144" t="s">
        <v>1151</v>
      </c>
    </row>
    <row r="672" spans="2:65" s="1" customFormat="1" ht="24.2" customHeight="1">
      <c r="B672" s="31"/>
      <c r="C672" s="132" t="s">
        <v>1152</v>
      </c>
      <c r="D672" s="132" t="s">
        <v>148</v>
      </c>
      <c r="E672" s="133" t="s">
        <v>1153</v>
      </c>
      <c r="F672" s="134" t="s">
        <v>1154</v>
      </c>
      <c r="G672" s="135" t="s">
        <v>357</v>
      </c>
      <c r="H672" s="136">
        <v>1</v>
      </c>
      <c r="I672" s="137"/>
      <c r="J672" s="138">
        <f t="shared" si="10"/>
        <v>0</v>
      </c>
      <c r="K672" s="139"/>
      <c r="L672" s="31"/>
      <c r="M672" s="140" t="s">
        <v>1</v>
      </c>
      <c r="N672" s="141" t="s">
        <v>42</v>
      </c>
      <c r="P672" s="142">
        <f t="shared" si="11"/>
        <v>0</v>
      </c>
      <c r="Q672" s="142">
        <v>0.00028</v>
      </c>
      <c r="R672" s="142">
        <f t="shared" si="12"/>
        <v>0.00028</v>
      </c>
      <c r="S672" s="142">
        <v>0</v>
      </c>
      <c r="T672" s="143">
        <f t="shared" si="13"/>
        <v>0</v>
      </c>
      <c r="AR672" s="144" t="s">
        <v>152</v>
      </c>
      <c r="AT672" s="144" t="s">
        <v>148</v>
      </c>
      <c r="AU672" s="144" t="s">
        <v>86</v>
      </c>
      <c r="AY672" s="16" t="s">
        <v>146</v>
      </c>
      <c r="BE672" s="145">
        <f t="shared" si="14"/>
        <v>0</v>
      </c>
      <c r="BF672" s="145">
        <f t="shared" si="15"/>
        <v>0</v>
      </c>
      <c r="BG672" s="145">
        <f t="shared" si="16"/>
        <v>0</v>
      </c>
      <c r="BH672" s="145">
        <f t="shared" si="17"/>
        <v>0</v>
      </c>
      <c r="BI672" s="145">
        <f t="shared" si="18"/>
        <v>0</v>
      </c>
      <c r="BJ672" s="16" t="s">
        <v>84</v>
      </c>
      <c r="BK672" s="145">
        <f t="shared" si="19"/>
        <v>0</v>
      </c>
      <c r="BL672" s="16" t="s">
        <v>152</v>
      </c>
      <c r="BM672" s="144" t="s">
        <v>1155</v>
      </c>
    </row>
    <row r="673" spans="2:65" s="1" customFormat="1" ht="21.75" customHeight="1">
      <c r="B673" s="31"/>
      <c r="C673" s="132" t="s">
        <v>1156</v>
      </c>
      <c r="D673" s="132" t="s">
        <v>148</v>
      </c>
      <c r="E673" s="133" t="s">
        <v>1157</v>
      </c>
      <c r="F673" s="134" t="s">
        <v>1158</v>
      </c>
      <c r="G673" s="135" t="s">
        <v>357</v>
      </c>
      <c r="H673" s="136">
        <v>1</v>
      </c>
      <c r="I673" s="137"/>
      <c r="J673" s="138">
        <f t="shared" si="10"/>
        <v>0</v>
      </c>
      <c r="K673" s="139"/>
      <c r="L673" s="31"/>
      <c r="M673" s="140" t="s">
        <v>1</v>
      </c>
      <c r="N673" s="141" t="s">
        <v>42</v>
      </c>
      <c r="P673" s="142">
        <f t="shared" si="11"/>
        <v>0</v>
      </c>
      <c r="Q673" s="142">
        <v>0.00028</v>
      </c>
      <c r="R673" s="142">
        <f t="shared" si="12"/>
        <v>0.00028</v>
      </c>
      <c r="S673" s="142">
        <v>0</v>
      </c>
      <c r="T673" s="143">
        <f t="shared" si="13"/>
        <v>0</v>
      </c>
      <c r="AR673" s="144" t="s">
        <v>152</v>
      </c>
      <c r="AT673" s="144" t="s">
        <v>148</v>
      </c>
      <c r="AU673" s="144" t="s">
        <v>86</v>
      </c>
      <c r="AY673" s="16" t="s">
        <v>146</v>
      </c>
      <c r="BE673" s="145">
        <f t="shared" si="14"/>
        <v>0</v>
      </c>
      <c r="BF673" s="145">
        <f t="shared" si="15"/>
        <v>0</v>
      </c>
      <c r="BG673" s="145">
        <f t="shared" si="16"/>
        <v>0</v>
      </c>
      <c r="BH673" s="145">
        <f t="shared" si="17"/>
        <v>0</v>
      </c>
      <c r="BI673" s="145">
        <f t="shared" si="18"/>
        <v>0</v>
      </c>
      <c r="BJ673" s="16" t="s">
        <v>84</v>
      </c>
      <c r="BK673" s="145">
        <f t="shared" si="19"/>
        <v>0</v>
      </c>
      <c r="BL673" s="16" t="s">
        <v>152</v>
      </c>
      <c r="BM673" s="144" t="s">
        <v>1159</v>
      </c>
    </row>
    <row r="674" spans="2:65" s="1" customFormat="1" ht="21.75" customHeight="1">
      <c r="B674" s="31"/>
      <c r="C674" s="132" t="s">
        <v>1160</v>
      </c>
      <c r="D674" s="132" t="s">
        <v>148</v>
      </c>
      <c r="E674" s="133" t="s">
        <v>1161</v>
      </c>
      <c r="F674" s="134" t="s">
        <v>1162</v>
      </c>
      <c r="G674" s="135" t="s">
        <v>357</v>
      </c>
      <c r="H674" s="136">
        <v>1</v>
      </c>
      <c r="I674" s="137"/>
      <c r="J674" s="138">
        <f t="shared" si="10"/>
        <v>0</v>
      </c>
      <c r="K674" s="139"/>
      <c r="L674" s="31"/>
      <c r="M674" s="140" t="s">
        <v>1</v>
      </c>
      <c r="N674" s="141" t="s">
        <v>42</v>
      </c>
      <c r="P674" s="142">
        <f t="shared" si="11"/>
        <v>0</v>
      </c>
      <c r="Q674" s="142">
        <v>0.00028</v>
      </c>
      <c r="R674" s="142">
        <f t="shared" si="12"/>
        <v>0.00028</v>
      </c>
      <c r="S674" s="142">
        <v>0</v>
      </c>
      <c r="T674" s="143">
        <f t="shared" si="13"/>
        <v>0</v>
      </c>
      <c r="AR674" s="144" t="s">
        <v>152</v>
      </c>
      <c r="AT674" s="144" t="s">
        <v>148</v>
      </c>
      <c r="AU674" s="144" t="s">
        <v>86</v>
      </c>
      <c r="AY674" s="16" t="s">
        <v>146</v>
      </c>
      <c r="BE674" s="145">
        <f t="shared" si="14"/>
        <v>0</v>
      </c>
      <c r="BF674" s="145">
        <f t="shared" si="15"/>
        <v>0</v>
      </c>
      <c r="BG674" s="145">
        <f t="shared" si="16"/>
        <v>0</v>
      </c>
      <c r="BH674" s="145">
        <f t="shared" si="17"/>
        <v>0</v>
      </c>
      <c r="BI674" s="145">
        <f t="shared" si="18"/>
        <v>0</v>
      </c>
      <c r="BJ674" s="16" t="s">
        <v>84</v>
      </c>
      <c r="BK674" s="145">
        <f t="shared" si="19"/>
        <v>0</v>
      </c>
      <c r="BL674" s="16" t="s">
        <v>152</v>
      </c>
      <c r="BM674" s="144" t="s">
        <v>1163</v>
      </c>
    </row>
    <row r="675" spans="2:65" s="1" customFormat="1" ht="16.5" customHeight="1">
      <c r="B675" s="31"/>
      <c r="C675" s="132" t="s">
        <v>1164</v>
      </c>
      <c r="D675" s="132" t="s">
        <v>148</v>
      </c>
      <c r="E675" s="133" t="s">
        <v>1165</v>
      </c>
      <c r="F675" s="134" t="s">
        <v>1166</v>
      </c>
      <c r="G675" s="135" t="s">
        <v>151</v>
      </c>
      <c r="H675" s="136">
        <v>14.9</v>
      </c>
      <c r="I675" s="137"/>
      <c r="J675" s="138">
        <f t="shared" si="10"/>
        <v>0</v>
      </c>
      <c r="K675" s="139"/>
      <c r="L675" s="31"/>
      <c r="M675" s="140" t="s">
        <v>1</v>
      </c>
      <c r="N675" s="141" t="s">
        <v>42</v>
      </c>
      <c r="P675" s="142">
        <f t="shared" si="11"/>
        <v>0</v>
      </c>
      <c r="Q675" s="142">
        <v>0</v>
      </c>
      <c r="R675" s="142">
        <f t="shared" si="12"/>
        <v>0</v>
      </c>
      <c r="S675" s="142">
        <v>0</v>
      </c>
      <c r="T675" s="143">
        <f t="shared" si="13"/>
        <v>0</v>
      </c>
      <c r="AR675" s="144" t="s">
        <v>242</v>
      </c>
      <c r="AT675" s="144" t="s">
        <v>148</v>
      </c>
      <c r="AU675" s="144" t="s">
        <v>86</v>
      </c>
      <c r="AY675" s="16" t="s">
        <v>146</v>
      </c>
      <c r="BE675" s="145">
        <f t="shared" si="14"/>
        <v>0</v>
      </c>
      <c r="BF675" s="145">
        <f t="shared" si="15"/>
        <v>0</v>
      </c>
      <c r="BG675" s="145">
        <f t="shared" si="16"/>
        <v>0</v>
      </c>
      <c r="BH675" s="145">
        <f t="shared" si="17"/>
        <v>0</v>
      </c>
      <c r="BI675" s="145">
        <f t="shared" si="18"/>
        <v>0</v>
      </c>
      <c r="BJ675" s="16" t="s">
        <v>84</v>
      </c>
      <c r="BK675" s="145">
        <f t="shared" si="19"/>
        <v>0</v>
      </c>
      <c r="BL675" s="16" t="s">
        <v>242</v>
      </c>
      <c r="BM675" s="144" t="s">
        <v>1167</v>
      </c>
    </row>
    <row r="676" spans="2:51" s="12" customFormat="1" ht="12">
      <c r="B676" s="146"/>
      <c r="D676" s="147" t="s">
        <v>154</v>
      </c>
      <c r="E676" s="148" t="s">
        <v>1</v>
      </c>
      <c r="F676" s="149" t="s">
        <v>771</v>
      </c>
      <c r="H676" s="150">
        <v>14.9</v>
      </c>
      <c r="I676" s="151"/>
      <c r="L676" s="146"/>
      <c r="M676" s="152"/>
      <c r="T676" s="153"/>
      <c r="AT676" s="148" t="s">
        <v>154</v>
      </c>
      <c r="AU676" s="148" t="s">
        <v>86</v>
      </c>
      <c r="AV676" s="12" t="s">
        <v>86</v>
      </c>
      <c r="AW676" s="12" t="s">
        <v>32</v>
      </c>
      <c r="AX676" s="12" t="s">
        <v>84</v>
      </c>
      <c r="AY676" s="148" t="s">
        <v>146</v>
      </c>
    </row>
    <row r="677" spans="2:65" s="1" customFormat="1" ht="24.2" customHeight="1">
      <c r="B677" s="31"/>
      <c r="C677" s="132" t="s">
        <v>1168</v>
      </c>
      <c r="D677" s="132" t="s">
        <v>148</v>
      </c>
      <c r="E677" s="133" t="s">
        <v>1169</v>
      </c>
      <c r="F677" s="134" t="s">
        <v>1170</v>
      </c>
      <c r="G677" s="135" t="s">
        <v>601</v>
      </c>
      <c r="H677" s="136">
        <v>1</v>
      </c>
      <c r="I677" s="137"/>
      <c r="J677" s="138">
        <f aca="true" t="shared" si="20" ref="J677:J698">ROUND(I677*H677,2)</f>
        <v>0</v>
      </c>
      <c r="K677" s="139"/>
      <c r="L677" s="31"/>
      <c r="M677" s="140" t="s">
        <v>1</v>
      </c>
      <c r="N677" s="141" t="s">
        <v>42</v>
      </c>
      <c r="P677" s="142">
        <f aca="true" t="shared" si="21" ref="P677:P698">O677*H677</f>
        <v>0</v>
      </c>
      <c r="Q677" s="142">
        <v>0.00026</v>
      </c>
      <c r="R677" s="142">
        <f aca="true" t="shared" si="22" ref="R677:R698">Q677*H677</f>
        <v>0.00026</v>
      </c>
      <c r="S677" s="142">
        <v>0</v>
      </c>
      <c r="T677" s="143">
        <f aca="true" t="shared" si="23" ref="T677:T698">S677*H677</f>
        <v>0</v>
      </c>
      <c r="AR677" s="144" t="s">
        <v>242</v>
      </c>
      <c r="AT677" s="144" t="s">
        <v>148</v>
      </c>
      <c r="AU677" s="144" t="s">
        <v>86</v>
      </c>
      <c r="AY677" s="16" t="s">
        <v>146</v>
      </c>
      <c r="BE677" s="145">
        <f aca="true" t="shared" si="24" ref="BE677:BE698">IF(N677="základní",J677,0)</f>
        <v>0</v>
      </c>
      <c r="BF677" s="145">
        <f aca="true" t="shared" si="25" ref="BF677:BF698">IF(N677="snížená",J677,0)</f>
        <v>0</v>
      </c>
      <c r="BG677" s="145">
        <f aca="true" t="shared" si="26" ref="BG677:BG698">IF(N677="zákl. přenesená",J677,0)</f>
        <v>0</v>
      </c>
      <c r="BH677" s="145">
        <f aca="true" t="shared" si="27" ref="BH677:BH698">IF(N677="sníž. přenesená",J677,0)</f>
        <v>0</v>
      </c>
      <c r="BI677" s="145">
        <f aca="true" t="shared" si="28" ref="BI677:BI698">IF(N677="nulová",J677,0)</f>
        <v>0</v>
      </c>
      <c r="BJ677" s="16" t="s">
        <v>84</v>
      </c>
      <c r="BK677" s="145">
        <f aca="true" t="shared" si="29" ref="BK677:BK698">ROUND(I677*H677,2)</f>
        <v>0</v>
      </c>
      <c r="BL677" s="16" t="s">
        <v>242</v>
      </c>
      <c r="BM677" s="144" t="s">
        <v>1171</v>
      </c>
    </row>
    <row r="678" spans="2:65" s="1" customFormat="1" ht="24.2" customHeight="1">
      <c r="B678" s="31"/>
      <c r="C678" s="132" t="s">
        <v>1172</v>
      </c>
      <c r="D678" s="132" t="s">
        <v>148</v>
      </c>
      <c r="E678" s="133" t="s">
        <v>1173</v>
      </c>
      <c r="F678" s="134" t="s">
        <v>1174</v>
      </c>
      <c r="G678" s="135" t="s">
        <v>601</v>
      </c>
      <c r="H678" s="136">
        <v>1</v>
      </c>
      <c r="I678" s="137"/>
      <c r="J678" s="138">
        <f t="shared" si="20"/>
        <v>0</v>
      </c>
      <c r="K678" s="139"/>
      <c r="L678" s="31"/>
      <c r="M678" s="140" t="s">
        <v>1</v>
      </c>
      <c r="N678" s="141" t="s">
        <v>42</v>
      </c>
      <c r="P678" s="142">
        <f t="shared" si="21"/>
        <v>0</v>
      </c>
      <c r="Q678" s="142">
        <v>0.00026</v>
      </c>
      <c r="R678" s="142">
        <f t="shared" si="22"/>
        <v>0.00026</v>
      </c>
      <c r="S678" s="142">
        <v>0</v>
      </c>
      <c r="T678" s="143">
        <f t="shared" si="23"/>
        <v>0</v>
      </c>
      <c r="AR678" s="144" t="s">
        <v>242</v>
      </c>
      <c r="AT678" s="144" t="s">
        <v>148</v>
      </c>
      <c r="AU678" s="144" t="s">
        <v>86</v>
      </c>
      <c r="AY678" s="16" t="s">
        <v>146</v>
      </c>
      <c r="BE678" s="145">
        <f t="shared" si="24"/>
        <v>0</v>
      </c>
      <c r="BF678" s="145">
        <f t="shared" si="25"/>
        <v>0</v>
      </c>
      <c r="BG678" s="145">
        <f t="shared" si="26"/>
        <v>0</v>
      </c>
      <c r="BH678" s="145">
        <f t="shared" si="27"/>
        <v>0</v>
      </c>
      <c r="BI678" s="145">
        <f t="shared" si="28"/>
        <v>0</v>
      </c>
      <c r="BJ678" s="16" t="s">
        <v>84</v>
      </c>
      <c r="BK678" s="145">
        <f t="shared" si="29"/>
        <v>0</v>
      </c>
      <c r="BL678" s="16" t="s">
        <v>242</v>
      </c>
      <c r="BM678" s="144" t="s">
        <v>1175</v>
      </c>
    </row>
    <row r="679" spans="2:65" s="1" customFormat="1" ht="24.2" customHeight="1">
      <c r="B679" s="31"/>
      <c r="C679" s="132" t="s">
        <v>1176</v>
      </c>
      <c r="D679" s="132" t="s">
        <v>148</v>
      </c>
      <c r="E679" s="133" t="s">
        <v>1177</v>
      </c>
      <c r="F679" s="134" t="s">
        <v>1178</v>
      </c>
      <c r="G679" s="135" t="s">
        <v>601</v>
      </c>
      <c r="H679" s="136">
        <v>1</v>
      </c>
      <c r="I679" s="137"/>
      <c r="J679" s="138">
        <f t="shared" si="20"/>
        <v>0</v>
      </c>
      <c r="K679" s="139"/>
      <c r="L679" s="31"/>
      <c r="M679" s="140" t="s">
        <v>1</v>
      </c>
      <c r="N679" s="141" t="s">
        <v>42</v>
      </c>
      <c r="P679" s="142">
        <f t="shared" si="21"/>
        <v>0</v>
      </c>
      <c r="Q679" s="142">
        <v>0.00026</v>
      </c>
      <c r="R679" s="142">
        <f t="shared" si="22"/>
        <v>0.00026</v>
      </c>
      <c r="S679" s="142">
        <v>0</v>
      </c>
      <c r="T679" s="143">
        <f t="shared" si="23"/>
        <v>0</v>
      </c>
      <c r="AR679" s="144" t="s">
        <v>242</v>
      </c>
      <c r="AT679" s="144" t="s">
        <v>148</v>
      </c>
      <c r="AU679" s="144" t="s">
        <v>86</v>
      </c>
      <c r="AY679" s="16" t="s">
        <v>146</v>
      </c>
      <c r="BE679" s="145">
        <f t="shared" si="24"/>
        <v>0</v>
      </c>
      <c r="BF679" s="145">
        <f t="shared" si="25"/>
        <v>0</v>
      </c>
      <c r="BG679" s="145">
        <f t="shared" si="26"/>
        <v>0</v>
      </c>
      <c r="BH679" s="145">
        <f t="shared" si="27"/>
        <v>0</v>
      </c>
      <c r="BI679" s="145">
        <f t="shared" si="28"/>
        <v>0</v>
      </c>
      <c r="BJ679" s="16" t="s">
        <v>84</v>
      </c>
      <c r="BK679" s="145">
        <f t="shared" si="29"/>
        <v>0</v>
      </c>
      <c r="BL679" s="16" t="s">
        <v>242</v>
      </c>
      <c r="BM679" s="144" t="s">
        <v>1179</v>
      </c>
    </row>
    <row r="680" spans="2:65" s="1" customFormat="1" ht="24.2" customHeight="1">
      <c r="B680" s="31"/>
      <c r="C680" s="132" t="s">
        <v>1180</v>
      </c>
      <c r="D680" s="132" t="s">
        <v>148</v>
      </c>
      <c r="E680" s="133" t="s">
        <v>1181</v>
      </c>
      <c r="F680" s="134" t="s">
        <v>1182</v>
      </c>
      <c r="G680" s="135" t="s">
        <v>601</v>
      </c>
      <c r="H680" s="136">
        <v>1</v>
      </c>
      <c r="I680" s="137"/>
      <c r="J680" s="138">
        <f t="shared" si="20"/>
        <v>0</v>
      </c>
      <c r="K680" s="139"/>
      <c r="L680" s="31"/>
      <c r="M680" s="140" t="s">
        <v>1</v>
      </c>
      <c r="N680" s="141" t="s">
        <v>42</v>
      </c>
      <c r="P680" s="142">
        <f t="shared" si="21"/>
        <v>0</v>
      </c>
      <c r="Q680" s="142">
        <v>0.00026</v>
      </c>
      <c r="R680" s="142">
        <f t="shared" si="22"/>
        <v>0.00026</v>
      </c>
      <c r="S680" s="142">
        <v>0</v>
      </c>
      <c r="T680" s="143">
        <f t="shared" si="23"/>
        <v>0</v>
      </c>
      <c r="AR680" s="144" t="s">
        <v>242</v>
      </c>
      <c r="AT680" s="144" t="s">
        <v>148</v>
      </c>
      <c r="AU680" s="144" t="s">
        <v>86</v>
      </c>
      <c r="AY680" s="16" t="s">
        <v>146</v>
      </c>
      <c r="BE680" s="145">
        <f t="shared" si="24"/>
        <v>0</v>
      </c>
      <c r="BF680" s="145">
        <f t="shared" si="25"/>
        <v>0</v>
      </c>
      <c r="BG680" s="145">
        <f t="shared" si="26"/>
        <v>0</v>
      </c>
      <c r="BH680" s="145">
        <f t="shared" si="27"/>
        <v>0</v>
      </c>
      <c r="BI680" s="145">
        <f t="shared" si="28"/>
        <v>0</v>
      </c>
      <c r="BJ680" s="16" t="s">
        <v>84</v>
      </c>
      <c r="BK680" s="145">
        <f t="shared" si="29"/>
        <v>0</v>
      </c>
      <c r="BL680" s="16" t="s">
        <v>242</v>
      </c>
      <c r="BM680" s="144" t="s">
        <v>1183</v>
      </c>
    </row>
    <row r="681" spans="2:65" s="1" customFormat="1" ht="24.2" customHeight="1">
      <c r="B681" s="31"/>
      <c r="C681" s="132" t="s">
        <v>1184</v>
      </c>
      <c r="D681" s="132" t="s">
        <v>148</v>
      </c>
      <c r="E681" s="133" t="s">
        <v>1185</v>
      </c>
      <c r="F681" s="134" t="s">
        <v>1186</v>
      </c>
      <c r="G681" s="135" t="s">
        <v>601</v>
      </c>
      <c r="H681" s="136">
        <v>1</v>
      </c>
      <c r="I681" s="137"/>
      <c r="J681" s="138">
        <f t="shared" si="20"/>
        <v>0</v>
      </c>
      <c r="K681" s="139"/>
      <c r="L681" s="31"/>
      <c r="M681" s="140" t="s">
        <v>1</v>
      </c>
      <c r="N681" s="141" t="s">
        <v>42</v>
      </c>
      <c r="P681" s="142">
        <f t="shared" si="21"/>
        <v>0</v>
      </c>
      <c r="Q681" s="142">
        <v>0.00026</v>
      </c>
      <c r="R681" s="142">
        <f t="shared" si="22"/>
        <v>0.00026</v>
      </c>
      <c r="S681" s="142">
        <v>0</v>
      </c>
      <c r="T681" s="143">
        <f t="shared" si="23"/>
        <v>0</v>
      </c>
      <c r="AR681" s="144" t="s">
        <v>242</v>
      </c>
      <c r="AT681" s="144" t="s">
        <v>148</v>
      </c>
      <c r="AU681" s="144" t="s">
        <v>86</v>
      </c>
      <c r="AY681" s="16" t="s">
        <v>146</v>
      </c>
      <c r="BE681" s="145">
        <f t="shared" si="24"/>
        <v>0</v>
      </c>
      <c r="BF681" s="145">
        <f t="shared" si="25"/>
        <v>0</v>
      </c>
      <c r="BG681" s="145">
        <f t="shared" si="26"/>
        <v>0</v>
      </c>
      <c r="BH681" s="145">
        <f t="shared" si="27"/>
        <v>0</v>
      </c>
      <c r="BI681" s="145">
        <f t="shared" si="28"/>
        <v>0</v>
      </c>
      <c r="BJ681" s="16" t="s">
        <v>84</v>
      </c>
      <c r="BK681" s="145">
        <f t="shared" si="29"/>
        <v>0</v>
      </c>
      <c r="BL681" s="16" t="s">
        <v>242</v>
      </c>
      <c r="BM681" s="144" t="s">
        <v>1187</v>
      </c>
    </row>
    <row r="682" spans="2:65" s="1" customFormat="1" ht="24.2" customHeight="1">
      <c r="B682" s="31"/>
      <c r="C682" s="132" t="s">
        <v>1188</v>
      </c>
      <c r="D682" s="132" t="s">
        <v>148</v>
      </c>
      <c r="E682" s="133" t="s">
        <v>1189</v>
      </c>
      <c r="F682" s="134" t="s">
        <v>1190</v>
      </c>
      <c r="G682" s="135" t="s">
        <v>601</v>
      </c>
      <c r="H682" s="136">
        <v>1</v>
      </c>
      <c r="I682" s="137"/>
      <c r="J682" s="138">
        <f t="shared" si="20"/>
        <v>0</v>
      </c>
      <c r="K682" s="139"/>
      <c r="L682" s="31"/>
      <c r="M682" s="140" t="s">
        <v>1</v>
      </c>
      <c r="N682" s="141" t="s">
        <v>42</v>
      </c>
      <c r="P682" s="142">
        <f t="shared" si="21"/>
        <v>0</v>
      </c>
      <c r="Q682" s="142">
        <v>0.00026</v>
      </c>
      <c r="R682" s="142">
        <f t="shared" si="22"/>
        <v>0.00026</v>
      </c>
      <c r="S682" s="142">
        <v>0</v>
      </c>
      <c r="T682" s="143">
        <f t="shared" si="23"/>
        <v>0</v>
      </c>
      <c r="AR682" s="144" t="s">
        <v>242</v>
      </c>
      <c r="AT682" s="144" t="s">
        <v>148</v>
      </c>
      <c r="AU682" s="144" t="s">
        <v>86</v>
      </c>
      <c r="AY682" s="16" t="s">
        <v>146</v>
      </c>
      <c r="BE682" s="145">
        <f t="shared" si="24"/>
        <v>0</v>
      </c>
      <c r="BF682" s="145">
        <f t="shared" si="25"/>
        <v>0</v>
      </c>
      <c r="BG682" s="145">
        <f t="shared" si="26"/>
        <v>0</v>
      </c>
      <c r="BH682" s="145">
        <f t="shared" si="27"/>
        <v>0</v>
      </c>
      <c r="BI682" s="145">
        <f t="shared" si="28"/>
        <v>0</v>
      </c>
      <c r="BJ682" s="16" t="s">
        <v>84</v>
      </c>
      <c r="BK682" s="145">
        <f t="shared" si="29"/>
        <v>0</v>
      </c>
      <c r="BL682" s="16" t="s">
        <v>242</v>
      </c>
      <c r="BM682" s="144" t="s">
        <v>1191</v>
      </c>
    </row>
    <row r="683" spans="2:65" s="1" customFormat="1" ht="24.2" customHeight="1">
      <c r="B683" s="31"/>
      <c r="C683" s="132" t="s">
        <v>1192</v>
      </c>
      <c r="D683" s="132" t="s">
        <v>148</v>
      </c>
      <c r="E683" s="133" t="s">
        <v>1193</v>
      </c>
      <c r="F683" s="134" t="s">
        <v>1194</v>
      </c>
      <c r="G683" s="135" t="s">
        <v>601</v>
      </c>
      <c r="H683" s="136">
        <v>1</v>
      </c>
      <c r="I683" s="137"/>
      <c r="J683" s="138">
        <f t="shared" si="20"/>
        <v>0</v>
      </c>
      <c r="K683" s="139"/>
      <c r="L683" s="31"/>
      <c r="M683" s="140" t="s">
        <v>1</v>
      </c>
      <c r="N683" s="141" t="s">
        <v>42</v>
      </c>
      <c r="P683" s="142">
        <f t="shared" si="21"/>
        <v>0</v>
      </c>
      <c r="Q683" s="142">
        <v>0.00026</v>
      </c>
      <c r="R683" s="142">
        <f t="shared" si="22"/>
        <v>0.00026</v>
      </c>
      <c r="S683" s="142">
        <v>0</v>
      </c>
      <c r="T683" s="143">
        <f t="shared" si="23"/>
        <v>0</v>
      </c>
      <c r="AR683" s="144" t="s">
        <v>242</v>
      </c>
      <c r="AT683" s="144" t="s">
        <v>148</v>
      </c>
      <c r="AU683" s="144" t="s">
        <v>86</v>
      </c>
      <c r="AY683" s="16" t="s">
        <v>146</v>
      </c>
      <c r="BE683" s="145">
        <f t="shared" si="24"/>
        <v>0</v>
      </c>
      <c r="BF683" s="145">
        <f t="shared" si="25"/>
        <v>0</v>
      </c>
      <c r="BG683" s="145">
        <f t="shared" si="26"/>
        <v>0</v>
      </c>
      <c r="BH683" s="145">
        <f t="shared" si="27"/>
        <v>0</v>
      </c>
      <c r="BI683" s="145">
        <f t="shared" si="28"/>
        <v>0</v>
      </c>
      <c r="BJ683" s="16" t="s">
        <v>84</v>
      </c>
      <c r="BK683" s="145">
        <f t="shared" si="29"/>
        <v>0</v>
      </c>
      <c r="BL683" s="16" t="s">
        <v>242</v>
      </c>
      <c r="BM683" s="144" t="s">
        <v>1195</v>
      </c>
    </row>
    <row r="684" spans="2:65" s="1" customFormat="1" ht="24.2" customHeight="1">
      <c r="B684" s="31"/>
      <c r="C684" s="132" t="s">
        <v>1196</v>
      </c>
      <c r="D684" s="132" t="s">
        <v>148</v>
      </c>
      <c r="E684" s="133" t="s">
        <v>1197</v>
      </c>
      <c r="F684" s="134" t="s">
        <v>1198</v>
      </c>
      <c r="G684" s="135" t="s">
        <v>601</v>
      </c>
      <c r="H684" s="136">
        <v>1</v>
      </c>
      <c r="I684" s="137"/>
      <c r="J684" s="138">
        <f t="shared" si="20"/>
        <v>0</v>
      </c>
      <c r="K684" s="139"/>
      <c r="L684" s="31"/>
      <c r="M684" s="140" t="s">
        <v>1</v>
      </c>
      <c r="N684" s="141" t="s">
        <v>42</v>
      </c>
      <c r="P684" s="142">
        <f t="shared" si="21"/>
        <v>0</v>
      </c>
      <c r="Q684" s="142">
        <v>0.00026</v>
      </c>
      <c r="R684" s="142">
        <f t="shared" si="22"/>
        <v>0.00026</v>
      </c>
      <c r="S684" s="142">
        <v>0</v>
      </c>
      <c r="T684" s="143">
        <f t="shared" si="23"/>
        <v>0</v>
      </c>
      <c r="AR684" s="144" t="s">
        <v>242</v>
      </c>
      <c r="AT684" s="144" t="s">
        <v>148</v>
      </c>
      <c r="AU684" s="144" t="s">
        <v>86</v>
      </c>
      <c r="AY684" s="16" t="s">
        <v>146</v>
      </c>
      <c r="BE684" s="145">
        <f t="shared" si="24"/>
        <v>0</v>
      </c>
      <c r="BF684" s="145">
        <f t="shared" si="25"/>
        <v>0</v>
      </c>
      <c r="BG684" s="145">
        <f t="shared" si="26"/>
        <v>0</v>
      </c>
      <c r="BH684" s="145">
        <f t="shared" si="27"/>
        <v>0</v>
      </c>
      <c r="BI684" s="145">
        <f t="shared" si="28"/>
        <v>0</v>
      </c>
      <c r="BJ684" s="16" t="s">
        <v>84</v>
      </c>
      <c r="BK684" s="145">
        <f t="shared" si="29"/>
        <v>0</v>
      </c>
      <c r="BL684" s="16" t="s">
        <v>242</v>
      </c>
      <c r="BM684" s="144" t="s">
        <v>1199</v>
      </c>
    </row>
    <row r="685" spans="2:65" s="1" customFormat="1" ht="24.2" customHeight="1">
      <c r="B685" s="31"/>
      <c r="C685" s="132" t="s">
        <v>1200</v>
      </c>
      <c r="D685" s="132" t="s">
        <v>148</v>
      </c>
      <c r="E685" s="133" t="s">
        <v>1201</v>
      </c>
      <c r="F685" s="134" t="s">
        <v>1202</v>
      </c>
      <c r="G685" s="135" t="s">
        <v>601</v>
      </c>
      <c r="H685" s="136">
        <v>1</v>
      </c>
      <c r="I685" s="137"/>
      <c r="J685" s="138">
        <f t="shared" si="20"/>
        <v>0</v>
      </c>
      <c r="K685" s="139"/>
      <c r="L685" s="31"/>
      <c r="M685" s="140" t="s">
        <v>1</v>
      </c>
      <c r="N685" s="141" t="s">
        <v>42</v>
      </c>
      <c r="P685" s="142">
        <f t="shared" si="21"/>
        <v>0</v>
      </c>
      <c r="Q685" s="142">
        <v>0.00026</v>
      </c>
      <c r="R685" s="142">
        <f t="shared" si="22"/>
        <v>0.00026</v>
      </c>
      <c r="S685" s="142">
        <v>0</v>
      </c>
      <c r="T685" s="143">
        <f t="shared" si="23"/>
        <v>0</v>
      </c>
      <c r="AR685" s="144" t="s">
        <v>242</v>
      </c>
      <c r="AT685" s="144" t="s">
        <v>148</v>
      </c>
      <c r="AU685" s="144" t="s">
        <v>86</v>
      </c>
      <c r="AY685" s="16" t="s">
        <v>146</v>
      </c>
      <c r="BE685" s="145">
        <f t="shared" si="24"/>
        <v>0</v>
      </c>
      <c r="BF685" s="145">
        <f t="shared" si="25"/>
        <v>0</v>
      </c>
      <c r="BG685" s="145">
        <f t="shared" si="26"/>
        <v>0</v>
      </c>
      <c r="BH685" s="145">
        <f t="shared" si="27"/>
        <v>0</v>
      </c>
      <c r="BI685" s="145">
        <f t="shared" si="28"/>
        <v>0</v>
      </c>
      <c r="BJ685" s="16" t="s">
        <v>84</v>
      </c>
      <c r="BK685" s="145">
        <f t="shared" si="29"/>
        <v>0</v>
      </c>
      <c r="BL685" s="16" t="s">
        <v>242</v>
      </c>
      <c r="BM685" s="144" t="s">
        <v>1203</v>
      </c>
    </row>
    <row r="686" spans="2:65" s="1" customFormat="1" ht="24.2" customHeight="1">
      <c r="B686" s="31"/>
      <c r="C686" s="132" t="s">
        <v>1204</v>
      </c>
      <c r="D686" s="132" t="s">
        <v>148</v>
      </c>
      <c r="E686" s="133" t="s">
        <v>1205</v>
      </c>
      <c r="F686" s="134" t="s">
        <v>1206</v>
      </c>
      <c r="G686" s="135" t="s">
        <v>601</v>
      </c>
      <c r="H686" s="136">
        <v>1</v>
      </c>
      <c r="I686" s="137"/>
      <c r="J686" s="138">
        <f t="shared" si="20"/>
        <v>0</v>
      </c>
      <c r="K686" s="139"/>
      <c r="L686" s="31"/>
      <c r="M686" s="140" t="s">
        <v>1</v>
      </c>
      <c r="N686" s="141" t="s">
        <v>42</v>
      </c>
      <c r="P686" s="142">
        <f t="shared" si="21"/>
        <v>0</v>
      </c>
      <c r="Q686" s="142">
        <v>0.00026</v>
      </c>
      <c r="R686" s="142">
        <f t="shared" si="22"/>
        <v>0.00026</v>
      </c>
      <c r="S686" s="142">
        <v>0</v>
      </c>
      <c r="T686" s="143">
        <f t="shared" si="23"/>
        <v>0</v>
      </c>
      <c r="AR686" s="144" t="s">
        <v>242</v>
      </c>
      <c r="AT686" s="144" t="s">
        <v>148</v>
      </c>
      <c r="AU686" s="144" t="s">
        <v>86</v>
      </c>
      <c r="AY686" s="16" t="s">
        <v>146</v>
      </c>
      <c r="BE686" s="145">
        <f t="shared" si="24"/>
        <v>0</v>
      </c>
      <c r="BF686" s="145">
        <f t="shared" si="25"/>
        <v>0</v>
      </c>
      <c r="BG686" s="145">
        <f t="shared" si="26"/>
        <v>0</v>
      </c>
      <c r="BH686" s="145">
        <f t="shared" si="27"/>
        <v>0</v>
      </c>
      <c r="BI686" s="145">
        <f t="shared" si="28"/>
        <v>0</v>
      </c>
      <c r="BJ686" s="16" t="s">
        <v>84</v>
      </c>
      <c r="BK686" s="145">
        <f t="shared" si="29"/>
        <v>0</v>
      </c>
      <c r="BL686" s="16" t="s">
        <v>242</v>
      </c>
      <c r="BM686" s="144" t="s">
        <v>1207</v>
      </c>
    </row>
    <row r="687" spans="2:65" s="1" customFormat="1" ht="24.2" customHeight="1">
      <c r="B687" s="31"/>
      <c r="C687" s="132" t="s">
        <v>1208</v>
      </c>
      <c r="D687" s="132" t="s">
        <v>148</v>
      </c>
      <c r="E687" s="133" t="s">
        <v>1209</v>
      </c>
      <c r="F687" s="134" t="s">
        <v>1210</v>
      </c>
      <c r="G687" s="135" t="s">
        <v>601</v>
      </c>
      <c r="H687" s="136">
        <v>1</v>
      </c>
      <c r="I687" s="137"/>
      <c r="J687" s="138">
        <f t="shared" si="20"/>
        <v>0</v>
      </c>
      <c r="K687" s="139"/>
      <c r="L687" s="31"/>
      <c r="M687" s="140" t="s">
        <v>1</v>
      </c>
      <c r="N687" s="141" t="s">
        <v>42</v>
      </c>
      <c r="P687" s="142">
        <f t="shared" si="21"/>
        <v>0</v>
      </c>
      <c r="Q687" s="142">
        <v>0.00026</v>
      </c>
      <c r="R687" s="142">
        <f t="shared" si="22"/>
        <v>0.00026</v>
      </c>
      <c r="S687" s="142">
        <v>0</v>
      </c>
      <c r="T687" s="143">
        <f t="shared" si="23"/>
        <v>0</v>
      </c>
      <c r="AR687" s="144" t="s">
        <v>242</v>
      </c>
      <c r="AT687" s="144" t="s">
        <v>148</v>
      </c>
      <c r="AU687" s="144" t="s">
        <v>86</v>
      </c>
      <c r="AY687" s="16" t="s">
        <v>146</v>
      </c>
      <c r="BE687" s="145">
        <f t="shared" si="24"/>
        <v>0</v>
      </c>
      <c r="BF687" s="145">
        <f t="shared" si="25"/>
        <v>0</v>
      </c>
      <c r="BG687" s="145">
        <f t="shared" si="26"/>
        <v>0</v>
      </c>
      <c r="BH687" s="145">
        <f t="shared" si="27"/>
        <v>0</v>
      </c>
      <c r="BI687" s="145">
        <f t="shared" si="28"/>
        <v>0</v>
      </c>
      <c r="BJ687" s="16" t="s">
        <v>84</v>
      </c>
      <c r="BK687" s="145">
        <f t="shared" si="29"/>
        <v>0</v>
      </c>
      <c r="BL687" s="16" t="s">
        <v>242</v>
      </c>
      <c r="BM687" s="144" t="s">
        <v>1211</v>
      </c>
    </row>
    <row r="688" spans="2:65" s="1" customFormat="1" ht="24.2" customHeight="1">
      <c r="B688" s="31"/>
      <c r="C688" s="132" t="s">
        <v>1212</v>
      </c>
      <c r="D688" s="132" t="s">
        <v>148</v>
      </c>
      <c r="E688" s="133" t="s">
        <v>1213</v>
      </c>
      <c r="F688" s="134" t="s">
        <v>1214</v>
      </c>
      <c r="G688" s="135" t="s">
        <v>601</v>
      </c>
      <c r="H688" s="136">
        <v>1</v>
      </c>
      <c r="I688" s="137"/>
      <c r="J688" s="138">
        <f t="shared" si="20"/>
        <v>0</v>
      </c>
      <c r="K688" s="139"/>
      <c r="L688" s="31"/>
      <c r="M688" s="140" t="s">
        <v>1</v>
      </c>
      <c r="N688" s="141" t="s">
        <v>42</v>
      </c>
      <c r="P688" s="142">
        <f t="shared" si="21"/>
        <v>0</v>
      </c>
      <c r="Q688" s="142">
        <v>0.00026</v>
      </c>
      <c r="R688" s="142">
        <f t="shared" si="22"/>
        <v>0.00026</v>
      </c>
      <c r="S688" s="142">
        <v>0</v>
      </c>
      <c r="T688" s="143">
        <f t="shared" si="23"/>
        <v>0</v>
      </c>
      <c r="AR688" s="144" t="s">
        <v>242</v>
      </c>
      <c r="AT688" s="144" t="s">
        <v>148</v>
      </c>
      <c r="AU688" s="144" t="s">
        <v>86</v>
      </c>
      <c r="AY688" s="16" t="s">
        <v>146</v>
      </c>
      <c r="BE688" s="145">
        <f t="shared" si="24"/>
        <v>0</v>
      </c>
      <c r="BF688" s="145">
        <f t="shared" si="25"/>
        <v>0</v>
      </c>
      <c r="BG688" s="145">
        <f t="shared" si="26"/>
        <v>0</v>
      </c>
      <c r="BH688" s="145">
        <f t="shared" si="27"/>
        <v>0</v>
      </c>
      <c r="BI688" s="145">
        <f t="shared" si="28"/>
        <v>0</v>
      </c>
      <c r="BJ688" s="16" t="s">
        <v>84</v>
      </c>
      <c r="BK688" s="145">
        <f t="shared" si="29"/>
        <v>0</v>
      </c>
      <c r="BL688" s="16" t="s">
        <v>242</v>
      </c>
      <c r="BM688" s="144" t="s">
        <v>1215</v>
      </c>
    </row>
    <row r="689" spans="2:65" s="1" customFormat="1" ht="33" customHeight="1">
      <c r="B689" s="31"/>
      <c r="C689" s="132" t="s">
        <v>1216</v>
      </c>
      <c r="D689" s="132" t="s">
        <v>148</v>
      </c>
      <c r="E689" s="133" t="s">
        <v>1217</v>
      </c>
      <c r="F689" s="134" t="s">
        <v>1218</v>
      </c>
      <c r="G689" s="135" t="s">
        <v>601</v>
      </c>
      <c r="H689" s="136">
        <v>1</v>
      </c>
      <c r="I689" s="137"/>
      <c r="J689" s="138">
        <f t="shared" si="20"/>
        <v>0</v>
      </c>
      <c r="K689" s="139"/>
      <c r="L689" s="31"/>
      <c r="M689" s="140" t="s">
        <v>1</v>
      </c>
      <c r="N689" s="141" t="s">
        <v>42</v>
      </c>
      <c r="P689" s="142">
        <f t="shared" si="21"/>
        <v>0</v>
      </c>
      <c r="Q689" s="142">
        <v>0.00026</v>
      </c>
      <c r="R689" s="142">
        <f t="shared" si="22"/>
        <v>0.00026</v>
      </c>
      <c r="S689" s="142">
        <v>0</v>
      </c>
      <c r="T689" s="143">
        <f t="shared" si="23"/>
        <v>0</v>
      </c>
      <c r="AR689" s="144" t="s">
        <v>242</v>
      </c>
      <c r="AT689" s="144" t="s">
        <v>148</v>
      </c>
      <c r="AU689" s="144" t="s">
        <v>86</v>
      </c>
      <c r="AY689" s="16" t="s">
        <v>146</v>
      </c>
      <c r="BE689" s="145">
        <f t="shared" si="24"/>
        <v>0</v>
      </c>
      <c r="BF689" s="145">
        <f t="shared" si="25"/>
        <v>0</v>
      </c>
      <c r="BG689" s="145">
        <f t="shared" si="26"/>
        <v>0</v>
      </c>
      <c r="BH689" s="145">
        <f t="shared" si="27"/>
        <v>0</v>
      </c>
      <c r="BI689" s="145">
        <f t="shared" si="28"/>
        <v>0</v>
      </c>
      <c r="BJ689" s="16" t="s">
        <v>84</v>
      </c>
      <c r="BK689" s="145">
        <f t="shared" si="29"/>
        <v>0</v>
      </c>
      <c r="BL689" s="16" t="s">
        <v>242</v>
      </c>
      <c r="BM689" s="144" t="s">
        <v>1219</v>
      </c>
    </row>
    <row r="690" spans="2:65" s="1" customFormat="1" ht="33" customHeight="1">
      <c r="B690" s="31"/>
      <c r="C690" s="132" t="s">
        <v>1220</v>
      </c>
      <c r="D690" s="132" t="s">
        <v>148</v>
      </c>
      <c r="E690" s="133" t="s">
        <v>1221</v>
      </c>
      <c r="F690" s="134" t="s">
        <v>1222</v>
      </c>
      <c r="G690" s="135" t="s">
        <v>601</v>
      </c>
      <c r="H690" s="136">
        <v>1</v>
      </c>
      <c r="I690" s="137"/>
      <c r="J690" s="138">
        <f t="shared" si="20"/>
        <v>0</v>
      </c>
      <c r="K690" s="139"/>
      <c r="L690" s="31"/>
      <c r="M690" s="140" t="s">
        <v>1</v>
      </c>
      <c r="N690" s="141" t="s">
        <v>42</v>
      </c>
      <c r="P690" s="142">
        <f t="shared" si="21"/>
        <v>0</v>
      </c>
      <c r="Q690" s="142">
        <v>0.00026</v>
      </c>
      <c r="R690" s="142">
        <f t="shared" si="22"/>
        <v>0.00026</v>
      </c>
      <c r="S690" s="142">
        <v>0</v>
      </c>
      <c r="T690" s="143">
        <f t="shared" si="23"/>
        <v>0</v>
      </c>
      <c r="AR690" s="144" t="s">
        <v>242</v>
      </c>
      <c r="AT690" s="144" t="s">
        <v>148</v>
      </c>
      <c r="AU690" s="144" t="s">
        <v>86</v>
      </c>
      <c r="AY690" s="16" t="s">
        <v>146</v>
      </c>
      <c r="BE690" s="145">
        <f t="shared" si="24"/>
        <v>0</v>
      </c>
      <c r="BF690" s="145">
        <f t="shared" si="25"/>
        <v>0</v>
      </c>
      <c r="BG690" s="145">
        <f t="shared" si="26"/>
        <v>0</v>
      </c>
      <c r="BH690" s="145">
        <f t="shared" si="27"/>
        <v>0</v>
      </c>
      <c r="BI690" s="145">
        <f t="shared" si="28"/>
        <v>0</v>
      </c>
      <c r="BJ690" s="16" t="s">
        <v>84</v>
      </c>
      <c r="BK690" s="145">
        <f t="shared" si="29"/>
        <v>0</v>
      </c>
      <c r="BL690" s="16" t="s">
        <v>242</v>
      </c>
      <c r="BM690" s="144" t="s">
        <v>1223</v>
      </c>
    </row>
    <row r="691" spans="2:65" s="1" customFormat="1" ht="33" customHeight="1">
      <c r="B691" s="31"/>
      <c r="C691" s="132" t="s">
        <v>1224</v>
      </c>
      <c r="D691" s="132" t="s">
        <v>148</v>
      </c>
      <c r="E691" s="133" t="s">
        <v>1225</v>
      </c>
      <c r="F691" s="134" t="s">
        <v>1226</v>
      </c>
      <c r="G691" s="135" t="s">
        <v>601</v>
      </c>
      <c r="H691" s="136">
        <v>1</v>
      </c>
      <c r="I691" s="137"/>
      <c r="J691" s="138">
        <f t="shared" si="20"/>
        <v>0</v>
      </c>
      <c r="K691" s="139"/>
      <c r="L691" s="31"/>
      <c r="M691" s="140" t="s">
        <v>1</v>
      </c>
      <c r="N691" s="141" t="s">
        <v>42</v>
      </c>
      <c r="P691" s="142">
        <f t="shared" si="21"/>
        <v>0</v>
      </c>
      <c r="Q691" s="142">
        <v>0.00026</v>
      </c>
      <c r="R691" s="142">
        <f t="shared" si="22"/>
        <v>0.00026</v>
      </c>
      <c r="S691" s="142">
        <v>0</v>
      </c>
      <c r="T691" s="143">
        <f t="shared" si="23"/>
        <v>0</v>
      </c>
      <c r="AR691" s="144" t="s">
        <v>242</v>
      </c>
      <c r="AT691" s="144" t="s">
        <v>148</v>
      </c>
      <c r="AU691" s="144" t="s">
        <v>86</v>
      </c>
      <c r="AY691" s="16" t="s">
        <v>146</v>
      </c>
      <c r="BE691" s="145">
        <f t="shared" si="24"/>
        <v>0</v>
      </c>
      <c r="BF691" s="145">
        <f t="shared" si="25"/>
        <v>0</v>
      </c>
      <c r="BG691" s="145">
        <f t="shared" si="26"/>
        <v>0</v>
      </c>
      <c r="BH691" s="145">
        <f t="shared" si="27"/>
        <v>0</v>
      </c>
      <c r="BI691" s="145">
        <f t="shared" si="28"/>
        <v>0</v>
      </c>
      <c r="BJ691" s="16" t="s">
        <v>84</v>
      </c>
      <c r="BK691" s="145">
        <f t="shared" si="29"/>
        <v>0</v>
      </c>
      <c r="BL691" s="16" t="s">
        <v>242</v>
      </c>
      <c r="BM691" s="144" t="s">
        <v>1227</v>
      </c>
    </row>
    <row r="692" spans="2:65" s="1" customFormat="1" ht="24.2" customHeight="1">
      <c r="B692" s="31"/>
      <c r="C692" s="132" t="s">
        <v>1228</v>
      </c>
      <c r="D692" s="132" t="s">
        <v>148</v>
      </c>
      <c r="E692" s="133" t="s">
        <v>1229</v>
      </c>
      <c r="F692" s="134" t="s">
        <v>1230</v>
      </c>
      <c r="G692" s="135" t="s">
        <v>601</v>
      </c>
      <c r="H692" s="136">
        <v>1</v>
      </c>
      <c r="I692" s="137"/>
      <c r="J692" s="138">
        <f t="shared" si="20"/>
        <v>0</v>
      </c>
      <c r="K692" s="139"/>
      <c r="L692" s="31"/>
      <c r="M692" s="140" t="s">
        <v>1</v>
      </c>
      <c r="N692" s="141" t="s">
        <v>42</v>
      </c>
      <c r="P692" s="142">
        <f t="shared" si="21"/>
        <v>0</v>
      </c>
      <c r="Q692" s="142">
        <v>0.00026</v>
      </c>
      <c r="R692" s="142">
        <f t="shared" si="22"/>
        <v>0.00026</v>
      </c>
      <c r="S692" s="142">
        <v>0</v>
      </c>
      <c r="T692" s="143">
        <f t="shared" si="23"/>
        <v>0</v>
      </c>
      <c r="AR692" s="144" t="s">
        <v>242</v>
      </c>
      <c r="AT692" s="144" t="s">
        <v>148</v>
      </c>
      <c r="AU692" s="144" t="s">
        <v>86</v>
      </c>
      <c r="AY692" s="16" t="s">
        <v>146</v>
      </c>
      <c r="BE692" s="145">
        <f t="shared" si="24"/>
        <v>0</v>
      </c>
      <c r="BF692" s="145">
        <f t="shared" si="25"/>
        <v>0</v>
      </c>
      <c r="BG692" s="145">
        <f t="shared" si="26"/>
        <v>0</v>
      </c>
      <c r="BH692" s="145">
        <f t="shared" si="27"/>
        <v>0</v>
      </c>
      <c r="BI692" s="145">
        <f t="shared" si="28"/>
        <v>0</v>
      </c>
      <c r="BJ692" s="16" t="s">
        <v>84</v>
      </c>
      <c r="BK692" s="145">
        <f t="shared" si="29"/>
        <v>0</v>
      </c>
      <c r="BL692" s="16" t="s">
        <v>242</v>
      </c>
      <c r="BM692" s="144" t="s">
        <v>1231</v>
      </c>
    </row>
    <row r="693" spans="2:65" s="1" customFormat="1" ht="33" customHeight="1">
      <c r="B693" s="31"/>
      <c r="C693" s="132" t="s">
        <v>1232</v>
      </c>
      <c r="D693" s="132" t="s">
        <v>148</v>
      </c>
      <c r="E693" s="133" t="s">
        <v>1233</v>
      </c>
      <c r="F693" s="134" t="s">
        <v>1234</v>
      </c>
      <c r="G693" s="135" t="s">
        <v>601</v>
      </c>
      <c r="H693" s="136">
        <v>1</v>
      </c>
      <c r="I693" s="137"/>
      <c r="J693" s="138">
        <f t="shared" si="20"/>
        <v>0</v>
      </c>
      <c r="K693" s="139"/>
      <c r="L693" s="31"/>
      <c r="M693" s="140" t="s">
        <v>1</v>
      </c>
      <c r="N693" s="141" t="s">
        <v>42</v>
      </c>
      <c r="P693" s="142">
        <f t="shared" si="21"/>
        <v>0</v>
      </c>
      <c r="Q693" s="142">
        <v>0.00026</v>
      </c>
      <c r="R693" s="142">
        <f t="shared" si="22"/>
        <v>0.00026</v>
      </c>
      <c r="S693" s="142">
        <v>0</v>
      </c>
      <c r="T693" s="143">
        <f t="shared" si="23"/>
        <v>0</v>
      </c>
      <c r="AR693" s="144" t="s">
        <v>242</v>
      </c>
      <c r="AT693" s="144" t="s">
        <v>148</v>
      </c>
      <c r="AU693" s="144" t="s">
        <v>86</v>
      </c>
      <c r="AY693" s="16" t="s">
        <v>146</v>
      </c>
      <c r="BE693" s="145">
        <f t="shared" si="24"/>
        <v>0</v>
      </c>
      <c r="BF693" s="145">
        <f t="shared" si="25"/>
        <v>0</v>
      </c>
      <c r="BG693" s="145">
        <f t="shared" si="26"/>
        <v>0</v>
      </c>
      <c r="BH693" s="145">
        <f t="shared" si="27"/>
        <v>0</v>
      </c>
      <c r="BI693" s="145">
        <f t="shared" si="28"/>
        <v>0</v>
      </c>
      <c r="BJ693" s="16" t="s">
        <v>84</v>
      </c>
      <c r="BK693" s="145">
        <f t="shared" si="29"/>
        <v>0</v>
      </c>
      <c r="BL693" s="16" t="s">
        <v>242</v>
      </c>
      <c r="BM693" s="144" t="s">
        <v>1235</v>
      </c>
    </row>
    <row r="694" spans="2:65" s="1" customFormat="1" ht="24.2" customHeight="1">
      <c r="B694" s="31"/>
      <c r="C694" s="132" t="s">
        <v>1236</v>
      </c>
      <c r="D694" s="132" t="s">
        <v>148</v>
      </c>
      <c r="E694" s="133" t="s">
        <v>1237</v>
      </c>
      <c r="F694" s="134" t="s">
        <v>1238</v>
      </c>
      <c r="G694" s="135" t="s">
        <v>601</v>
      </c>
      <c r="H694" s="136">
        <v>1</v>
      </c>
      <c r="I694" s="137"/>
      <c r="J694" s="138">
        <f t="shared" si="20"/>
        <v>0</v>
      </c>
      <c r="K694" s="139"/>
      <c r="L694" s="31"/>
      <c r="M694" s="140" t="s">
        <v>1</v>
      </c>
      <c r="N694" s="141" t="s">
        <v>42</v>
      </c>
      <c r="P694" s="142">
        <f t="shared" si="21"/>
        <v>0</v>
      </c>
      <c r="Q694" s="142">
        <v>0.00026</v>
      </c>
      <c r="R694" s="142">
        <f t="shared" si="22"/>
        <v>0.00026</v>
      </c>
      <c r="S694" s="142">
        <v>0</v>
      </c>
      <c r="T694" s="143">
        <f t="shared" si="23"/>
        <v>0</v>
      </c>
      <c r="AR694" s="144" t="s">
        <v>242</v>
      </c>
      <c r="AT694" s="144" t="s">
        <v>148</v>
      </c>
      <c r="AU694" s="144" t="s">
        <v>86</v>
      </c>
      <c r="AY694" s="16" t="s">
        <v>146</v>
      </c>
      <c r="BE694" s="145">
        <f t="shared" si="24"/>
        <v>0</v>
      </c>
      <c r="BF694" s="145">
        <f t="shared" si="25"/>
        <v>0</v>
      </c>
      <c r="BG694" s="145">
        <f t="shared" si="26"/>
        <v>0</v>
      </c>
      <c r="BH694" s="145">
        <f t="shared" si="27"/>
        <v>0</v>
      </c>
      <c r="BI694" s="145">
        <f t="shared" si="28"/>
        <v>0</v>
      </c>
      <c r="BJ694" s="16" t="s">
        <v>84</v>
      </c>
      <c r="BK694" s="145">
        <f t="shared" si="29"/>
        <v>0</v>
      </c>
      <c r="BL694" s="16" t="s">
        <v>242</v>
      </c>
      <c r="BM694" s="144" t="s">
        <v>1239</v>
      </c>
    </row>
    <row r="695" spans="2:65" s="1" customFormat="1" ht="24.2" customHeight="1">
      <c r="B695" s="31"/>
      <c r="C695" s="132" t="s">
        <v>1240</v>
      </c>
      <c r="D695" s="132" t="s">
        <v>148</v>
      </c>
      <c r="E695" s="133" t="s">
        <v>1241</v>
      </c>
      <c r="F695" s="134" t="s">
        <v>1242</v>
      </c>
      <c r="G695" s="135" t="s">
        <v>601</v>
      </c>
      <c r="H695" s="136">
        <v>1</v>
      </c>
      <c r="I695" s="137"/>
      <c r="J695" s="138">
        <f t="shared" si="20"/>
        <v>0</v>
      </c>
      <c r="K695" s="139"/>
      <c r="L695" s="31"/>
      <c r="M695" s="140" t="s">
        <v>1</v>
      </c>
      <c r="N695" s="141" t="s">
        <v>42</v>
      </c>
      <c r="P695" s="142">
        <f t="shared" si="21"/>
        <v>0</v>
      </c>
      <c r="Q695" s="142">
        <v>0.00026</v>
      </c>
      <c r="R695" s="142">
        <f t="shared" si="22"/>
        <v>0.00026</v>
      </c>
      <c r="S695" s="142">
        <v>0</v>
      </c>
      <c r="T695" s="143">
        <f t="shared" si="23"/>
        <v>0</v>
      </c>
      <c r="AR695" s="144" t="s">
        <v>242</v>
      </c>
      <c r="AT695" s="144" t="s">
        <v>148</v>
      </c>
      <c r="AU695" s="144" t="s">
        <v>86</v>
      </c>
      <c r="AY695" s="16" t="s">
        <v>146</v>
      </c>
      <c r="BE695" s="145">
        <f t="shared" si="24"/>
        <v>0</v>
      </c>
      <c r="BF695" s="145">
        <f t="shared" si="25"/>
        <v>0</v>
      </c>
      <c r="BG695" s="145">
        <f t="shared" si="26"/>
        <v>0</v>
      </c>
      <c r="BH695" s="145">
        <f t="shared" si="27"/>
        <v>0</v>
      </c>
      <c r="BI695" s="145">
        <f t="shared" si="28"/>
        <v>0</v>
      </c>
      <c r="BJ695" s="16" t="s">
        <v>84</v>
      </c>
      <c r="BK695" s="145">
        <f t="shared" si="29"/>
        <v>0</v>
      </c>
      <c r="BL695" s="16" t="s">
        <v>242</v>
      </c>
      <c r="BM695" s="144" t="s">
        <v>1243</v>
      </c>
    </row>
    <row r="696" spans="2:65" s="1" customFormat="1" ht="24.2" customHeight="1">
      <c r="B696" s="31"/>
      <c r="C696" s="132" t="s">
        <v>1244</v>
      </c>
      <c r="D696" s="132" t="s">
        <v>148</v>
      </c>
      <c r="E696" s="133" t="s">
        <v>1245</v>
      </c>
      <c r="F696" s="134" t="s">
        <v>1246</v>
      </c>
      <c r="G696" s="135" t="s">
        <v>601</v>
      </c>
      <c r="H696" s="136">
        <v>1</v>
      </c>
      <c r="I696" s="137"/>
      <c r="J696" s="138">
        <f t="shared" si="20"/>
        <v>0</v>
      </c>
      <c r="K696" s="139"/>
      <c r="L696" s="31"/>
      <c r="M696" s="140" t="s">
        <v>1</v>
      </c>
      <c r="N696" s="141" t="s">
        <v>42</v>
      </c>
      <c r="P696" s="142">
        <f t="shared" si="21"/>
        <v>0</v>
      </c>
      <c r="Q696" s="142">
        <v>0.00026</v>
      </c>
      <c r="R696" s="142">
        <f t="shared" si="22"/>
        <v>0.00026</v>
      </c>
      <c r="S696" s="142">
        <v>0</v>
      </c>
      <c r="T696" s="143">
        <f t="shared" si="23"/>
        <v>0</v>
      </c>
      <c r="AR696" s="144" t="s">
        <v>242</v>
      </c>
      <c r="AT696" s="144" t="s">
        <v>148</v>
      </c>
      <c r="AU696" s="144" t="s">
        <v>86</v>
      </c>
      <c r="AY696" s="16" t="s">
        <v>146</v>
      </c>
      <c r="BE696" s="145">
        <f t="shared" si="24"/>
        <v>0</v>
      </c>
      <c r="BF696" s="145">
        <f t="shared" si="25"/>
        <v>0</v>
      </c>
      <c r="BG696" s="145">
        <f t="shared" si="26"/>
        <v>0</v>
      </c>
      <c r="BH696" s="145">
        <f t="shared" si="27"/>
        <v>0</v>
      </c>
      <c r="BI696" s="145">
        <f t="shared" si="28"/>
        <v>0</v>
      </c>
      <c r="BJ696" s="16" t="s">
        <v>84</v>
      </c>
      <c r="BK696" s="145">
        <f t="shared" si="29"/>
        <v>0</v>
      </c>
      <c r="BL696" s="16" t="s">
        <v>242</v>
      </c>
      <c r="BM696" s="144" t="s">
        <v>1247</v>
      </c>
    </row>
    <row r="697" spans="2:65" s="1" customFormat="1" ht="24.2" customHeight="1">
      <c r="B697" s="31"/>
      <c r="C697" s="132" t="s">
        <v>1248</v>
      </c>
      <c r="D697" s="132" t="s">
        <v>148</v>
      </c>
      <c r="E697" s="133" t="s">
        <v>1249</v>
      </c>
      <c r="F697" s="134" t="s">
        <v>1250</v>
      </c>
      <c r="G697" s="135" t="s">
        <v>601</v>
      </c>
      <c r="H697" s="136">
        <v>1</v>
      </c>
      <c r="I697" s="137"/>
      <c r="J697" s="138">
        <f t="shared" si="20"/>
        <v>0</v>
      </c>
      <c r="K697" s="139"/>
      <c r="L697" s="31"/>
      <c r="M697" s="140" t="s">
        <v>1</v>
      </c>
      <c r="N697" s="141" t="s">
        <v>42</v>
      </c>
      <c r="P697" s="142">
        <f t="shared" si="21"/>
        <v>0</v>
      </c>
      <c r="Q697" s="142">
        <v>0.00026</v>
      </c>
      <c r="R697" s="142">
        <f t="shared" si="22"/>
        <v>0.00026</v>
      </c>
      <c r="S697" s="142">
        <v>0</v>
      </c>
      <c r="T697" s="143">
        <f t="shared" si="23"/>
        <v>0</v>
      </c>
      <c r="AR697" s="144" t="s">
        <v>242</v>
      </c>
      <c r="AT697" s="144" t="s">
        <v>148</v>
      </c>
      <c r="AU697" s="144" t="s">
        <v>86</v>
      </c>
      <c r="AY697" s="16" t="s">
        <v>146</v>
      </c>
      <c r="BE697" s="145">
        <f t="shared" si="24"/>
        <v>0</v>
      </c>
      <c r="BF697" s="145">
        <f t="shared" si="25"/>
        <v>0</v>
      </c>
      <c r="BG697" s="145">
        <f t="shared" si="26"/>
        <v>0</v>
      </c>
      <c r="BH697" s="145">
        <f t="shared" si="27"/>
        <v>0</v>
      </c>
      <c r="BI697" s="145">
        <f t="shared" si="28"/>
        <v>0</v>
      </c>
      <c r="BJ697" s="16" t="s">
        <v>84</v>
      </c>
      <c r="BK697" s="145">
        <f t="shared" si="29"/>
        <v>0</v>
      </c>
      <c r="BL697" s="16" t="s">
        <v>242</v>
      </c>
      <c r="BM697" s="144" t="s">
        <v>1251</v>
      </c>
    </row>
    <row r="698" spans="2:65" s="1" customFormat="1" ht="24.2" customHeight="1">
      <c r="B698" s="31"/>
      <c r="C698" s="132" t="s">
        <v>1252</v>
      </c>
      <c r="D698" s="132" t="s">
        <v>148</v>
      </c>
      <c r="E698" s="133" t="s">
        <v>1253</v>
      </c>
      <c r="F698" s="134" t="s">
        <v>1254</v>
      </c>
      <c r="G698" s="135" t="s">
        <v>705</v>
      </c>
      <c r="H698" s="178"/>
      <c r="I698" s="137"/>
      <c r="J698" s="138">
        <f t="shared" si="20"/>
        <v>0</v>
      </c>
      <c r="K698" s="139"/>
      <c r="L698" s="31"/>
      <c r="M698" s="140" t="s">
        <v>1</v>
      </c>
      <c r="N698" s="141" t="s">
        <v>42</v>
      </c>
      <c r="P698" s="142">
        <f t="shared" si="21"/>
        <v>0</v>
      </c>
      <c r="Q698" s="142">
        <v>0</v>
      </c>
      <c r="R698" s="142">
        <f t="shared" si="22"/>
        <v>0</v>
      </c>
      <c r="S698" s="142">
        <v>0</v>
      </c>
      <c r="T698" s="143">
        <f t="shared" si="23"/>
        <v>0</v>
      </c>
      <c r="AR698" s="144" t="s">
        <v>242</v>
      </c>
      <c r="AT698" s="144" t="s">
        <v>148</v>
      </c>
      <c r="AU698" s="144" t="s">
        <v>86</v>
      </c>
      <c r="AY698" s="16" t="s">
        <v>146</v>
      </c>
      <c r="BE698" s="145">
        <f t="shared" si="24"/>
        <v>0</v>
      </c>
      <c r="BF698" s="145">
        <f t="shared" si="25"/>
        <v>0</v>
      </c>
      <c r="BG698" s="145">
        <f t="shared" si="26"/>
        <v>0</v>
      </c>
      <c r="BH698" s="145">
        <f t="shared" si="27"/>
        <v>0</v>
      </c>
      <c r="BI698" s="145">
        <f t="shared" si="28"/>
        <v>0</v>
      </c>
      <c r="BJ698" s="16" t="s">
        <v>84</v>
      </c>
      <c r="BK698" s="145">
        <f t="shared" si="29"/>
        <v>0</v>
      </c>
      <c r="BL698" s="16" t="s">
        <v>242</v>
      </c>
      <c r="BM698" s="144" t="s">
        <v>1255</v>
      </c>
    </row>
    <row r="699" spans="2:63" s="11" customFormat="1" ht="22.7" customHeight="1">
      <c r="B699" s="120"/>
      <c r="D699" s="121" t="s">
        <v>76</v>
      </c>
      <c r="E699" s="130" t="s">
        <v>1256</v>
      </c>
      <c r="F699" s="130" t="s">
        <v>1257</v>
      </c>
      <c r="I699" s="123"/>
      <c r="J699" s="131">
        <f>BK699</f>
        <v>0</v>
      </c>
      <c r="L699" s="120"/>
      <c r="M699" s="125"/>
      <c r="P699" s="126">
        <f>SUM(P700:P711)</f>
        <v>0</v>
      </c>
      <c r="R699" s="126">
        <f>SUM(R700:R711)</f>
        <v>0.007049999999999999</v>
      </c>
      <c r="T699" s="127">
        <f>SUM(T700:T711)</f>
        <v>0</v>
      </c>
      <c r="AR699" s="121" t="s">
        <v>86</v>
      </c>
      <c r="AT699" s="128" t="s">
        <v>76</v>
      </c>
      <c r="AU699" s="128" t="s">
        <v>84</v>
      </c>
      <c r="AY699" s="121" t="s">
        <v>146</v>
      </c>
      <c r="BK699" s="129">
        <f>SUM(BK700:BK711)</f>
        <v>0</v>
      </c>
    </row>
    <row r="700" spans="2:65" s="1" customFormat="1" ht="16.5" customHeight="1">
      <c r="B700" s="31"/>
      <c r="C700" s="132" t="s">
        <v>1258</v>
      </c>
      <c r="D700" s="132" t="s">
        <v>148</v>
      </c>
      <c r="E700" s="133" t="s">
        <v>1259</v>
      </c>
      <c r="F700" s="134" t="s">
        <v>1260</v>
      </c>
      <c r="G700" s="135" t="s">
        <v>601</v>
      </c>
      <c r="H700" s="136">
        <v>36</v>
      </c>
      <c r="I700" s="137"/>
      <c r="J700" s="138">
        <f aca="true" t="shared" si="30" ref="J700:J711">ROUND(I700*H700,2)</f>
        <v>0</v>
      </c>
      <c r="K700" s="139"/>
      <c r="L700" s="31"/>
      <c r="M700" s="140" t="s">
        <v>1</v>
      </c>
      <c r="N700" s="141" t="s">
        <v>42</v>
      </c>
      <c r="P700" s="142">
        <f aca="true" t="shared" si="31" ref="P700:P711">O700*H700</f>
        <v>0</v>
      </c>
      <c r="Q700" s="142">
        <v>0.00015</v>
      </c>
      <c r="R700" s="142">
        <f aca="true" t="shared" si="32" ref="R700:R711">Q700*H700</f>
        <v>0.005399999999999999</v>
      </c>
      <c r="S700" s="142">
        <v>0</v>
      </c>
      <c r="T700" s="143">
        <f aca="true" t="shared" si="33" ref="T700:T711">S700*H700</f>
        <v>0</v>
      </c>
      <c r="AR700" s="144" t="s">
        <v>242</v>
      </c>
      <c r="AT700" s="144" t="s">
        <v>148</v>
      </c>
      <c r="AU700" s="144" t="s">
        <v>86</v>
      </c>
      <c r="AY700" s="16" t="s">
        <v>146</v>
      </c>
      <c r="BE700" s="145">
        <f aca="true" t="shared" si="34" ref="BE700:BE711">IF(N700="základní",J700,0)</f>
        <v>0</v>
      </c>
      <c r="BF700" s="145">
        <f aca="true" t="shared" si="35" ref="BF700:BF711">IF(N700="snížená",J700,0)</f>
        <v>0</v>
      </c>
      <c r="BG700" s="145">
        <f aca="true" t="shared" si="36" ref="BG700:BG711">IF(N700="zákl. přenesená",J700,0)</f>
        <v>0</v>
      </c>
      <c r="BH700" s="145">
        <f aca="true" t="shared" si="37" ref="BH700:BH711">IF(N700="sníž. přenesená",J700,0)</f>
        <v>0</v>
      </c>
      <c r="BI700" s="145">
        <f aca="true" t="shared" si="38" ref="BI700:BI711">IF(N700="nulová",J700,0)</f>
        <v>0</v>
      </c>
      <c r="BJ700" s="16" t="s">
        <v>84</v>
      </c>
      <c r="BK700" s="145">
        <f aca="true" t="shared" si="39" ref="BK700:BK711">ROUND(I700*H700,2)</f>
        <v>0</v>
      </c>
      <c r="BL700" s="16" t="s">
        <v>242</v>
      </c>
      <c r="BM700" s="144" t="s">
        <v>1261</v>
      </c>
    </row>
    <row r="701" spans="2:65" s="1" customFormat="1" ht="21.75" customHeight="1">
      <c r="B701" s="31"/>
      <c r="C701" s="132" t="s">
        <v>1262</v>
      </c>
      <c r="D701" s="132" t="s">
        <v>148</v>
      </c>
      <c r="E701" s="133" t="s">
        <v>1263</v>
      </c>
      <c r="F701" s="134" t="s">
        <v>1264</v>
      </c>
      <c r="G701" s="135" t="s">
        <v>601</v>
      </c>
      <c r="H701" s="136">
        <v>1</v>
      </c>
      <c r="I701" s="137"/>
      <c r="J701" s="138">
        <f t="shared" si="30"/>
        <v>0</v>
      </c>
      <c r="K701" s="139"/>
      <c r="L701" s="31"/>
      <c r="M701" s="140" t="s">
        <v>1</v>
      </c>
      <c r="N701" s="141" t="s">
        <v>42</v>
      </c>
      <c r="P701" s="142">
        <f t="shared" si="31"/>
        <v>0</v>
      </c>
      <c r="Q701" s="142">
        <v>0.00015</v>
      </c>
      <c r="R701" s="142">
        <f t="shared" si="32"/>
        <v>0.00015</v>
      </c>
      <c r="S701" s="142">
        <v>0</v>
      </c>
      <c r="T701" s="143">
        <f t="shared" si="33"/>
        <v>0</v>
      </c>
      <c r="AR701" s="144" t="s">
        <v>242</v>
      </c>
      <c r="AT701" s="144" t="s">
        <v>148</v>
      </c>
      <c r="AU701" s="144" t="s">
        <v>86</v>
      </c>
      <c r="AY701" s="16" t="s">
        <v>146</v>
      </c>
      <c r="BE701" s="145">
        <f t="shared" si="34"/>
        <v>0</v>
      </c>
      <c r="BF701" s="145">
        <f t="shared" si="35"/>
        <v>0</v>
      </c>
      <c r="BG701" s="145">
        <f t="shared" si="36"/>
        <v>0</v>
      </c>
      <c r="BH701" s="145">
        <f t="shared" si="37"/>
        <v>0</v>
      </c>
      <c r="BI701" s="145">
        <f t="shared" si="38"/>
        <v>0</v>
      </c>
      <c r="BJ701" s="16" t="s">
        <v>84</v>
      </c>
      <c r="BK701" s="145">
        <f t="shared" si="39"/>
        <v>0</v>
      </c>
      <c r="BL701" s="16" t="s">
        <v>242</v>
      </c>
      <c r="BM701" s="144" t="s">
        <v>1265</v>
      </c>
    </row>
    <row r="702" spans="2:65" s="1" customFormat="1" ht="16.5" customHeight="1">
      <c r="B702" s="31"/>
      <c r="C702" s="132" t="s">
        <v>1266</v>
      </c>
      <c r="D702" s="132" t="s">
        <v>148</v>
      </c>
      <c r="E702" s="133" t="s">
        <v>1267</v>
      </c>
      <c r="F702" s="134" t="s">
        <v>1268</v>
      </c>
      <c r="G702" s="135" t="s">
        <v>601</v>
      </c>
      <c r="H702" s="136">
        <v>6</v>
      </c>
      <c r="I702" s="137"/>
      <c r="J702" s="138">
        <f t="shared" si="30"/>
        <v>0</v>
      </c>
      <c r="K702" s="139"/>
      <c r="L702" s="31"/>
      <c r="M702" s="140" t="s">
        <v>1</v>
      </c>
      <c r="N702" s="141" t="s">
        <v>42</v>
      </c>
      <c r="P702" s="142">
        <f t="shared" si="31"/>
        <v>0</v>
      </c>
      <c r="Q702" s="142">
        <v>0.00015</v>
      </c>
      <c r="R702" s="142">
        <f t="shared" si="32"/>
        <v>0.0009</v>
      </c>
      <c r="S702" s="142">
        <v>0</v>
      </c>
      <c r="T702" s="143">
        <f t="shared" si="33"/>
        <v>0</v>
      </c>
      <c r="AR702" s="144" t="s">
        <v>242</v>
      </c>
      <c r="AT702" s="144" t="s">
        <v>148</v>
      </c>
      <c r="AU702" s="144" t="s">
        <v>86</v>
      </c>
      <c r="AY702" s="16" t="s">
        <v>146</v>
      </c>
      <c r="BE702" s="145">
        <f t="shared" si="34"/>
        <v>0</v>
      </c>
      <c r="BF702" s="145">
        <f t="shared" si="35"/>
        <v>0</v>
      </c>
      <c r="BG702" s="145">
        <f t="shared" si="36"/>
        <v>0</v>
      </c>
      <c r="BH702" s="145">
        <f t="shared" si="37"/>
        <v>0</v>
      </c>
      <c r="BI702" s="145">
        <f t="shared" si="38"/>
        <v>0</v>
      </c>
      <c r="BJ702" s="16" t="s">
        <v>84</v>
      </c>
      <c r="BK702" s="145">
        <f t="shared" si="39"/>
        <v>0</v>
      </c>
      <c r="BL702" s="16" t="s">
        <v>242</v>
      </c>
      <c r="BM702" s="144" t="s">
        <v>1269</v>
      </c>
    </row>
    <row r="703" spans="2:65" s="1" customFormat="1" ht="16.5" customHeight="1">
      <c r="B703" s="31"/>
      <c r="C703" s="132" t="s">
        <v>1270</v>
      </c>
      <c r="D703" s="132" t="s">
        <v>148</v>
      </c>
      <c r="E703" s="133" t="s">
        <v>1271</v>
      </c>
      <c r="F703" s="134" t="s">
        <v>1272</v>
      </c>
      <c r="G703" s="135" t="s">
        <v>601</v>
      </c>
      <c r="H703" s="136">
        <v>1</v>
      </c>
      <c r="I703" s="137"/>
      <c r="J703" s="138">
        <f t="shared" si="30"/>
        <v>0</v>
      </c>
      <c r="K703" s="139"/>
      <c r="L703" s="31"/>
      <c r="M703" s="140" t="s">
        <v>1</v>
      </c>
      <c r="N703" s="141" t="s">
        <v>42</v>
      </c>
      <c r="P703" s="142">
        <f t="shared" si="31"/>
        <v>0</v>
      </c>
      <c r="Q703" s="142">
        <v>0.00015</v>
      </c>
      <c r="R703" s="142">
        <f t="shared" si="32"/>
        <v>0.00015</v>
      </c>
      <c r="S703" s="142">
        <v>0</v>
      </c>
      <c r="T703" s="143">
        <f t="shared" si="33"/>
        <v>0</v>
      </c>
      <c r="AR703" s="144" t="s">
        <v>242</v>
      </c>
      <c r="AT703" s="144" t="s">
        <v>148</v>
      </c>
      <c r="AU703" s="144" t="s">
        <v>86</v>
      </c>
      <c r="AY703" s="16" t="s">
        <v>146</v>
      </c>
      <c r="BE703" s="145">
        <f t="shared" si="34"/>
        <v>0</v>
      </c>
      <c r="BF703" s="145">
        <f t="shared" si="35"/>
        <v>0</v>
      </c>
      <c r="BG703" s="145">
        <f t="shared" si="36"/>
        <v>0</v>
      </c>
      <c r="BH703" s="145">
        <f t="shared" si="37"/>
        <v>0</v>
      </c>
      <c r="BI703" s="145">
        <f t="shared" si="38"/>
        <v>0</v>
      </c>
      <c r="BJ703" s="16" t="s">
        <v>84</v>
      </c>
      <c r="BK703" s="145">
        <f t="shared" si="39"/>
        <v>0</v>
      </c>
      <c r="BL703" s="16" t="s">
        <v>242</v>
      </c>
      <c r="BM703" s="144" t="s">
        <v>1273</v>
      </c>
    </row>
    <row r="704" spans="2:65" s="1" customFormat="1" ht="16.5" customHeight="1">
      <c r="B704" s="31"/>
      <c r="C704" s="132" t="s">
        <v>1274</v>
      </c>
      <c r="D704" s="132" t="s">
        <v>148</v>
      </c>
      <c r="E704" s="133" t="s">
        <v>1275</v>
      </c>
      <c r="F704" s="134" t="s">
        <v>1276</v>
      </c>
      <c r="G704" s="135" t="s">
        <v>601</v>
      </c>
      <c r="H704" s="136">
        <v>1</v>
      </c>
      <c r="I704" s="137"/>
      <c r="J704" s="138">
        <f t="shared" si="30"/>
        <v>0</v>
      </c>
      <c r="K704" s="139"/>
      <c r="L704" s="31"/>
      <c r="M704" s="140" t="s">
        <v>1</v>
      </c>
      <c r="N704" s="141" t="s">
        <v>42</v>
      </c>
      <c r="P704" s="142">
        <f t="shared" si="31"/>
        <v>0</v>
      </c>
      <c r="Q704" s="142">
        <v>0.00015</v>
      </c>
      <c r="R704" s="142">
        <f t="shared" si="32"/>
        <v>0.00015</v>
      </c>
      <c r="S704" s="142">
        <v>0</v>
      </c>
      <c r="T704" s="143">
        <f t="shared" si="33"/>
        <v>0</v>
      </c>
      <c r="AR704" s="144" t="s">
        <v>242</v>
      </c>
      <c r="AT704" s="144" t="s">
        <v>148</v>
      </c>
      <c r="AU704" s="144" t="s">
        <v>86</v>
      </c>
      <c r="AY704" s="16" t="s">
        <v>146</v>
      </c>
      <c r="BE704" s="145">
        <f t="shared" si="34"/>
        <v>0</v>
      </c>
      <c r="BF704" s="145">
        <f t="shared" si="35"/>
        <v>0</v>
      </c>
      <c r="BG704" s="145">
        <f t="shared" si="36"/>
        <v>0</v>
      </c>
      <c r="BH704" s="145">
        <f t="shared" si="37"/>
        <v>0</v>
      </c>
      <c r="BI704" s="145">
        <f t="shared" si="38"/>
        <v>0</v>
      </c>
      <c r="BJ704" s="16" t="s">
        <v>84</v>
      </c>
      <c r="BK704" s="145">
        <f t="shared" si="39"/>
        <v>0</v>
      </c>
      <c r="BL704" s="16" t="s">
        <v>242</v>
      </c>
      <c r="BM704" s="144" t="s">
        <v>1277</v>
      </c>
    </row>
    <row r="705" spans="2:65" s="1" customFormat="1" ht="16.5" customHeight="1">
      <c r="B705" s="31"/>
      <c r="C705" s="132" t="s">
        <v>1278</v>
      </c>
      <c r="D705" s="132" t="s">
        <v>148</v>
      </c>
      <c r="E705" s="133" t="s">
        <v>1279</v>
      </c>
      <c r="F705" s="134" t="s">
        <v>1280</v>
      </c>
      <c r="G705" s="135" t="s">
        <v>601</v>
      </c>
      <c r="H705" s="136">
        <v>1</v>
      </c>
      <c r="I705" s="137"/>
      <c r="J705" s="138">
        <f t="shared" si="30"/>
        <v>0</v>
      </c>
      <c r="K705" s="139"/>
      <c r="L705" s="31"/>
      <c r="M705" s="140" t="s">
        <v>1</v>
      </c>
      <c r="N705" s="141" t="s">
        <v>42</v>
      </c>
      <c r="P705" s="142">
        <f t="shared" si="31"/>
        <v>0</v>
      </c>
      <c r="Q705" s="142">
        <v>0.00015</v>
      </c>
      <c r="R705" s="142">
        <f t="shared" si="32"/>
        <v>0.00015</v>
      </c>
      <c r="S705" s="142">
        <v>0</v>
      </c>
      <c r="T705" s="143">
        <f t="shared" si="33"/>
        <v>0</v>
      </c>
      <c r="AR705" s="144" t="s">
        <v>242</v>
      </c>
      <c r="AT705" s="144" t="s">
        <v>148</v>
      </c>
      <c r="AU705" s="144" t="s">
        <v>86</v>
      </c>
      <c r="AY705" s="16" t="s">
        <v>146</v>
      </c>
      <c r="BE705" s="145">
        <f t="shared" si="34"/>
        <v>0</v>
      </c>
      <c r="BF705" s="145">
        <f t="shared" si="35"/>
        <v>0</v>
      </c>
      <c r="BG705" s="145">
        <f t="shared" si="36"/>
        <v>0</v>
      </c>
      <c r="BH705" s="145">
        <f t="shared" si="37"/>
        <v>0</v>
      </c>
      <c r="BI705" s="145">
        <f t="shared" si="38"/>
        <v>0</v>
      </c>
      <c r="BJ705" s="16" t="s">
        <v>84</v>
      </c>
      <c r="BK705" s="145">
        <f t="shared" si="39"/>
        <v>0</v>
      </c>
      <c r="BL705" s="16" t="s">
        <v>242</v>
      </c>
      <c r="BM705" s="144" t="s">
        <v>1281</v>
      </c>
    </row>
    <row r="706" spans="2:65" s="1" customFormat="1" ht="21.75" customHeight="1">
      <c r="B706" s="31"/>
      <c r="C706" s="132" t="s">
        <v>1282</v>
      </c>
      <c r="D706" s="132" t="s">
        <v>148</v>
      </c>
      <c r="E706" s="133" t="s">
        <v>1283</v>
      </c>
      <c r="F706" s="134" t="s">
        <v>1284</v>
      </c>
      <c r="G706" s="135" t="s">
        <v>601</v>
      </c>
      <c r="H706" s="136">
        <v>1</v>
      </c>
      <c r="I706" s="137"/>
      <c r="J706" s="138">
        <f t="shared" si="30"/>
        <v>0</v>
      </c>
      <c r="K706" s="139"/>
      <c r="L706" s="31"/>
      <c r="M706" s="140" t="s">
        <v>1</v>
      </c>
      <c r="N706" s="141" t="s">
        <v>42</v>
      </c>
      <c r="P706" s="142">
        <f t="shared" si="31"/>
        <v>0</v>
      </c>
      <c r="Q706" s="142">
        <v>0.00015</v>
      </c>
      <c r="R706" s="142">
        <f t="shared" si="32"/>
        <v>0.00015</v>
      </c>
      <c r="S706" s="142">
        <v>0</v>
      </c>
      <c r="T706" s="143">
        <f t="shared" si="33"/>
        <v>0</v>
      </c>
      <c r="AR706" s="144" t="s">
        <v>242</v>
      </c>
      <c r="AT706" s="144" t="s">
        <v>148</v>
      </c>
      <c r="AU706" s="144" t="s">
        <v>86</v>
      </c>
      <c r="AY706" s="16" t="s">
        <v>146</v>
      </c>
      <c r="BE706" s="145">
        <f t="shared" si="34"/>
        <v>0</v>
      </c>
      <c r="BF706" s="145">
        <f t="shared" si="35"/>
        <v>0</v>
      </c>
      <c r="BG706" s="145">
        <f t="shared" si="36"/>
        <v>0</v>
      </c>
      <c r="BH706" s="145">
        <f t="shared" si="37"/>
        <v>0</v>
      </c>
      <c r="BI706" s="145">
        <f t="shared" si="38"/>
        <v>0</v>
      </c>
      <c r="BJ706" s="16" t="s">
        <v>84</v>
      </c>
      <c r="BK706" s="145">
        <f t="shared" si="39"/>
        <v>0</v>
      </c>
      <c r="BL706" s="16" t="s">
        <v>242</v>
      </c>
      <c r="BM706" s="144" t="s">
        <v>1285</v>
      </c>
    </row>
    <row r="707" spans="2:65" s="1" customFormat="1" ht="16.5" customHeight="1">
      <c r="B707" s="31"/>
      <c r="C707" s="132" t="s">
        <v>1286</v>
      </c>
      <c r="D707" s="132" t="s">
        <v>148</v>
      </c>
      <c r="E707" s="133" t="s">
        <v>1287</v>
      </c>
      <c r="F707" s="134" t="s">
        <v>1288</v>
      </c>
      <c r="G707" s="135" t="s">
        <v>601</v>
      </c>
      <c r="H707" s="136">
        <v>1</v>
      </c>
      <c r="I707" s="137"/>
      <c r="J707" s="138">
        <f t="shared" si="30"/>
        <v>0</v>
      </c>
      <c r="K707" s="139"/>
      <c r="L707" s="31"/>
      <c r="M707" s="140" t="s">
        <v>1</v>
      </c>
      <c r="N707" s="141" t="s">
        <v>42</v>
      </c>
      <c r="P707" s="142">
        <f t="shared" si="31"/>
        <v>0</v>
      </c>
      <c r="Q707" s="142">
        <v>0</v>
      </c>
      <c r="R707" s="142">
        <f t="shared" si="32"/>
        <v>0</v>
      </c>
      <c r="S707" s="142">
        <v>0</v>
      </c>
      <c r="T707" s="143">
        <f t="shared" si="33"/>
        <v>0</v>
      </c>
      <c r="AR707" s="144" t="s">
        <v>242</v>
      </c>
      <c r="AT707" s="144" t="s">
        <v>148</v>
      </c>
      <c r="AU707" s="144" t="s">
        <v>86</v>
      </c>
      <c r="AY707" s="16" t="s">
        <v>146</v>
      </c>
      <c r="BE707" s="145">
        <f t="shared" si="34"/>
        <v>0</v>
      </c>
      <c r="BF707" s="145">
        <f t="shared" si="35"/>
        <v>0</v>
      </c>
      <c r="BG707" s="145">
        <f t="shared" si="36"/>
        <v>0</v>
      </c>
      <c r="BH707" s="145">
        <f t="shared" si="37"/>
        <v>0</v>
      </c>
      <c r="BI707" s="145">
        <f t="shared" si="38"/>
        <v>0</v>
      </c>
      <c r="BJ707" s="16" t="s">
        <v>84</v>
      </c>
      <c r="BK707" s="145">
        <f t="shared" si="39"/>
        <v>0</v>
      </c>
      <c r="BL707" s="16" t="s">
        <v>242</v>
      </c>
      <c r="BM707" s="144" t="s">
        <v>1289</v>
      </c>
    </row>
    <row r="708" spans="2:65" s="1" customFormat="1" ht="24.2" customHeight="1">
      <c r="B708" s="31"/>
      <c r="C708" s="132" t="s">
        <v>1290</v>
      </c>
      <c r="D708" s="132" t="s">
        <v>148</v>
      </c>
      <c r="E708" s="133" t="s">
        <v>1291</v>
      </c>
      <c r="F708" s="134" t="s">
        <v>1292</v>
      </c>
      <c r="G708" s="135" t="s">
        <v>601</v>
      </c>
      <c r="H708" s="136">
        <v>7</v>
      </c>
      <c r="I708" s="137"/>
      <c r="J708" s="138">
        <f t="shared" si="30"/>
        <v>0</v>
      </c>
      <c r="K708" s="139"/>
      <c r="L708" s="31"/>
      <c r="M708" s="140" t="s">
        <v>1</v>
      </c>
      <c r="N708" s="141" t="s">
        <v>42</v>
      </c>
      <c r="P708" s="142">
        <f t="shared" si="31"/>
        <v>0</v>
      </c>
      <c r="Q708" s="142">
        <v>0</v>
      </c>
      <c r="R708" s="142">
        <f t="shared" si="32"/>
        <v>0</v>
      </c>
      <c r="S708" s="142">
        <v>0</v>
      </c>
      <c r="T708" s="143">
        <f t="shared" si="33"/>
        <v>0</v>
      </c>
      <c r="AR708" s="144" t="s">
        <v>242</v>
      </c>
      <c r="AT708" s="144" t="s">
        <v>148</v>
      </c>
      <c r="AU708" s="144" t="s">
        <v>86</v>
      </c>
      <c r="AY708" s="16" t="s">
        <v>146</v>
      </c>
      <c r="BE708" s="145">
        <f t="shared" si="34"/>
        <v>0</v>
      </c>
      <c r="BF708" s="145">
        <f t="shared" si="35"/>
        <v>0</v>
      </c>
      <c r="BG708" s="145">
        <f t="shared" si="36"/>
        <v>0</v>
      </c>
      <c r="BH708" s="145">
        <f t="shared" si="37"/>
        <v>0</v>
      </c>
      <c r="BI708" s="145">
        <f t="shared" si="38"/>
        <v>0</v>
      </c>
      <c r="BJ708" s="16" t="s">
        <v>84</v>
      </c>
      <c r="BK708" s="145">
        <f t="shared" si="39"/>
        <v>0</v>
      </c>
      <c r="BL708" s="16" t="s">
        <v>242</v>
      </c>
      <c r="BM708" s="144" t="s">
        <v>1293</v>
      </c>
    </row>
    <row r="709" spans="2:65" s="1" customFormat="1" ht="24.2" customHeight="1">
      <c r="B709" s="31"/>
      <c r="C709" s="132" t="s">
        <v>1294</v>
      </c>
      <c r="D709" s="132" t="s">
        <v>148</v>
      </c>
      <c r="E709" s="133" t="s">
        <v>1295</v>
      </c>
      <c r="F709" s="134" t="s">
        <v>1296</v>
      </c>
      <c r="G709" s="135" t="s">
        <v>601</v>
      </c>
      <c r="H709" s="136">
        <v>4</v>
      </c>
      <c r="I709" s="137"/>
      <c r="J709" s="138">
        <f t="shared" si="30"/>
        <v>0</v>
      </c>
      <c r="K709" s="139"/>
      <c r="L709" s="31"/>
      <c r="M709" s="140" t="s">
        <v>1</v>
      </c>
      <c r="N709" s="141" t="s">
        <v>42</v>
      </c>
      <c r="P709" s="142">
        <f t="shared" si="31"/>
        <v>0</v>
      </c>
      <c r="Q709" s="142">
        <v>0</v>
      </c>
      <c r="R709" s="142">
        <f t="shared" si="32"/>
        <v>0</v>
      </c>
      <c r="S709" s="142">
        <v>0</v>
      </c>
      <c r="T709" s="143">
        <f t="shared" si="33"/>
        <v>0</v>
      </c>
      <c r="AR709" s="144" t="s">
        <v>242</v>
      </c>
      <c r="AT709" s="144" t="s">
        <v>148</v>
      </c>
      <c r="AU709" s="144" t="s">
        <v>86</v>
      </c>
      <c r="AY709" s="16" t="s">
        <v>146</v>
      </c>
      <c r="BE709" s="145">
        <f t="shared" si="34"/>
        <v>0</v>
      </c>
      <c r="BF709" s="145">
        <f t="shared" si="35"/>
        <v>0</v>
      </c>
      <c r="BG709" s="145">
        <f t="shared" si="36"/>
        <v>0</v>
      </c>
      <c r="BH709" s="145">
        <f t="shared" si="37"/>
        <v>0</v>
      </c>
      <c r="BI709" s="145">
        <f t="shared" si="38"/>
        <v>0</v>
      </c>
      <c r="BJ709" s="16" t="s">
        <v>84</v>
      </c>
      <c r="BK709" s="145">
        <f t="shared" si="39"/>
        <v>0</v>
      </c>
      <c r="BL709" s="16" t="s">
        <v>242</v>
      </c>
      <c r="BM709" s="144" t="s">
        <v>1297</v>
      </c>
    </row>
    <row r="710" spans="2:65" s="1" customFormat="1" ht="24.2" customHeight="1">
      <c r="B710" s="31"/>
      <c r="C710" s="132" t="s">
        <v>1298</v>
      </c>
      <c r="D710" s="132" t="s">
        <v>148</v>
      </c>
      <c r="E710" s="133" t="s">
        <v>1299</v>
      </c>
      <c r="F710" s="134" t="s">
        <v>1300</v>
      </c>
      <c r="G710" s="135" t="s">
        <v>601</v>
      </c>
      <c r="H710" s="136">
        <v>1</v>
      </c>
      <c r="I710" s="137"/>
      <c r="J710" s="138">
        <f t="shared" si="30"/>
        <v>0</v>
      </c>
      <c r="K710" s="139"/>
      <c r="L710" s="31"/>
      <c r="M710" s="140" t="s">
        <v>1</v>
      </c>
      <c r="N710" s="141" t="s">
        <v>42</v>
      </c>
      <c r="P710" s="142">
        <f t="shared" si="31"/>
        <v>0</v>
      </c>
      <c r="Q710" s="142">
        <v>0</v>
      </c>
      <c r="R710" s="142">
        <f t="shared" si="32"/>
        <v>0</v>
      </c>
      <c r="S710" s="142">
        <v>0</v>
      </c>
      <c r="T710" s="143">
        <f t="shared" si="33"/>
        <v>0</v>
      </c>
      <c r="AR710" s="144" t="s">
        <v>242</v>
      </c>
      <c r="AT710" s="144" t="s">
        <v>148</v>
      </c>
      <c r="AU710" s="144" t="s">
        <v>86</v>
      </c>
      <c r="AY710" s="16" t="s">
        <v>146</v>
      </c>
      <c r="BE710" s="145">
        <f t="shared" si="34"/>
        <v>0</v>
      </c>
      <c r="BF710" s="145">
        <f t="shared" si="35"/>
        <v>0</v>
      </c>
      <c r="BG710" s="145">
        <f t="shared" si="36"/>
        <v>0</v>
      </c>
      <c r="BH710" s="145">
        <f t="shared" si="37"/>
        <v>0</v>
      </c>
      <c r="BI710" s="145">
        <f t="shared" si="38"/>
        <v>0</v>
      </c>
      <c r="BJ710" s="16" t="s">
        <v>84</v>
      </c>
      <c r="BK710" s="145">
        <f t="shared" si="39"/>
        <v>0</v>
      </c>
      <c r="BL710" s="16" t="s">
        <v>242</v>
      </c>
      <c r="BM710" s="144" t="s">
        <v>1301</v>
      </c>
    </row>
    <row r="711" spans="2:65" s="1" customFormat="1" ht="24.2" customHeight="1">
      <c r="B711" s="31"/>
      <c r="C711" s="132" t="s">
        <v>1302</v>
      </c>
      <c r="D711" s="132" t="s">
        <v>148</v>
      </c>
      <c r="E711" s="133" t="s">
        <v>1303</v>
      </c>
      <c r="F711" s="134" t="s">
        <v>1304</v>
      </c>
      <c r="G711" s="135" t="s">
        <v>705</v>
      </c>
      <c r="H711" s="178"/>
      <c r="I711" s="137"/>
      <c r="J711" s="138">
        <f t="shared" si="30"/>
        <v>0</v>
      </c>
      <c r="K711" s="139"/>
      <c r="L711" s="31"/>
      <c r="M711" s="140" t="s">
        <v>1</v>
      </c>
      <c r="N711" s="141" t="s">
        <v>42</v>
      </c>
      <c r="P711" s="142">
        <f t="shared" si="31"/>
        <v>0</v>
      </c>
      <c r="Q711" s="142">
        <v>0</v>
      </c>
      <c r="R711" s="142">
        <f t="shared" si="32"/>
        <v>0</v>
      </c>
      <c r="S711" s="142">
        <v>0</v>
      </c>
      <c r="T711" s="143">
        <f t="shared" si="33"/>
        <v>0</v>
      </c>
      <c r="AR711" s="144" t="s">
        <v>242</v>
      </c>
      <c r="AT711" s="144" t="s">
        <v>148</v>
      </c>
      <c r="AU711" s="144" t="s">
        <v>86</v>
      </c>
      <c r="AY711" s="16" t="s">
        <v>146</v>
      </c>
      <c r="BE711" s="145">
        <f t="shared" si="34"/>
        <v>0</v>
      </c>
      <c r="BF711" s="145">
        <f t="shared" si="35"/>
        <v>0</v>
      </c>
      <c r="BG711" s="145">
        <f t="shared" si="36"/>
        <v>0</v>
      </c>
      <c r="BH711" s="145">
        <f t="shared" si="37"/>
        <v>0</v>
      </c>
      <c r="BI711" s="145">
        <f t="shared" si="38"/>
        <v>0</v>
      </c>
      <c r="BJ711" s="16" t="s">
        <v>84</v>
      </c>
      <c r="BK711" s="145">
        <f t="shared" si="39"/>
        <v>0</v>
      </c>
      <c r="BL711" s="16" t="s">
        <v>242</v>
      </c>
      <c r="BM711" s="144" t="s">
        <v>1305</v>
      </c>
    </row>
    <row r="712" spans="2:63" s="11" customFormat="1" ht="22.7" customHeight="1">
      <c r="B712" s="120"/>
      <c r="D712" s="121" t="s">
        <v>76</v>
      </c>
      <c r="E712" s="130" t="s">
        <v>1306</v>
      </c>
      <c r="F712" s="130" t="s">
        <v>1307</v>
      </c>
      <c r="I712" s="123"/>
      <c r="J712" s="131">
        <f>BK712</f>
        <v>0</v>
      </c>
      <c r="L712" s="120"/>
      <c r="M712" s="125"/>
      <c r="P712" s="126">
        <f>SUM(P713:P728)</f>
        <v>0</v>
      </c>
      <c r="R712" s="126">
        <f>SUM(R713:R728)</f>
        <v>3.5846142000000003</v>
      </c>
      <c r="T712" s="127">
        <f>SUM(T713:T728)</f>
        <v>0</v>
      </c>
      <c r="AR712" s="121" t="s">
        <v>86</v>
      </c>
      <c r="AT712" s="128" t="s">
        <v>76</v>
      </c>
      <c r="AU712" s="128" t="s">
        <v>84</v>
      </c>
      <c r="AY712" s="121" t="s">
        <v>146</v>
      </c>
      <c r="BK712" s="129">
        <f>SUM(BK713:BK728)</f>
        <v>0</v>
      </c>
    </row>
    <row r="713" spans="2:65" s="1" customFormat="1" ht="16.5" customHeight="1">
      <c r="B713" s="31"/>
      <c r="C713" s="132" t="s">
        <v>1308</v>
      </c>
      <c r="D713" s="132" t="s">
        <v>148</v>
      </c>
      <c r="E713" s="133" t="s">
        <v>1309</v>
      </c>
      <c r="F713" s="134" t="s">
        <v>1310</v>
      </c>
      <c r="G713" s="135" t="s">
        <v>151</v>
      </c>
      <c r="H713" s="136">
        <v>75.1</v>
      </c>
      <c r="I713" s="137"/>
      <c r="J713" s="138">
        <f>ROUND(I713*H713,2)</f>
        <v>0</v>
      </c>
      <c r="K713" s="139"/>
      <c r="L713" s="31"/>
      <c r="M713" s="140" t="s">
        <v>1</v>
      </c>
      <c r="N713" s="141" t="s">
        <v>42</v>
      </c>
      <c r="P713" s="142">
        <f>O713*H713</f>
        <v>0</v>
      </c>
      <c r="Q713" s="142">
        <v>0.0003</v>
      </c>
      <c r="R713" s="142">
        <f>Q713*H713</f>
        <v>0.022529999999999998</v>
      </c>
      <c r="S713" s="142">
        <v>0</v>
      </c>
      <c r="T713" s="143">
        <f>S713*H713</f>
        <v>0</v>
      </c>
      <c r="AR713" s="144" t="s">
        <v>242</v>
      </c>
      <c r="AT713" s="144" t="s">
        <v>148</v>
      </c>
      <c r="AU713" s="144" t="s">
        <v>86</v>
      </c>
      <c r="AY713" s="16" t="s">
        <v>146</v>
      </c>
      <c r="BE713" s="145">
        <f>IF(N713="základní",J713,0)</f>
        <v>0</v>
      </c>
      <c r="BF713" s="145">
        <f>IF(N713="snížená",J713,0)</f>
        <v>0</v>
      </c>
      <c r="BG713" s="145">
        <f>IF(N713="zákl. přenesená",J713,0)</f>
        <v>0</v>
      </c>
      <c r="BH713" s="145">
        <f>IF(N713="sníž. přenesená",J713,0)</f>
        <v>0</v>
      </c>
      <c r="BI713" s="145">
        <f>IF(N713="nulová",J713,0)</f>
        <v>0</v>
      </c>
      <c r="BJ713" s="16" t="s">
        <v>84</v>
      </c>
      <c r="BK713" s="145">
        <f>ROUND(I713*H713,2)</f>
        <v>0</v>
      </c>
      <c r="BL713" s="16" t="s">
        <v>242</v>
      </c>
      <c r="BM713" s="144" t="s">
        <v>1311</v>
      </c>
    </row>
    <row r="714" spans="2:51" s="12" customFormat="1" ht="12">
      <c r="B714" s="146"/>
      <c r="D714" s="147" t="s">
        <v>154</v>
      </c>
      <c r="E714" s="148" t="s">
        <v>1</v>
      </c>
      <c r="F714" s="149" t="s">
        <v>1312</v>
      </c>
      <c r="H714" s="150">
        <v>75.1</v>
      </c>
      <c r="I714" s="151"/>
      <c r="L714" s="146"/>
      <c r="M714" s="152"/>
      <c r="T714" s="153"/>
      <c r="AT714" s="148" t="s">
        <v>154</v>
      </c>
      <c r="AU714" s="148" t="s">
        <v>86</v>
      </c>
      <c r="AV714" s="12" t="s">
        <v>86</v>
      </c>
      <c r="AW714" s="12" t="s">
        <v>32</v>
      </c>
      <c r="AX714" s="12" t="s">
        <v>84</v>
      </c>
      <c r="AY714" s="148" t="s">
        <v>146</v>
      </c>
    </row>
    <row r="715" spans="2:65" s="1" customFormat="1" ht="33" customHeight="1">
      <c r="B715" s="31"/>
      <c r="C715" s="132" t="s">
        <v>1313</v>
      </c>
      <c r="D715" s="132" t="s">
        <v>148</v>
      </c>
      <c r="E715" s="133" t="s">
        <v>1314</v>
      </c>
      <c r="F715" s="134" t="s">
        <v>1315</v>
      </c>
      <c r="G715" s="135" t="s">
        <v>151</v>
      </c>
      <c r="H715" s="136">
        <v>75.1</v>
      </c>
      <c r="I715" s="137"/>
      <c r="J715" s="138">
        <f>ROUND(I715*H715,2)</f>
        <v>0</v>
      </c>
      <c r="K715" s="139"/>
      <c r="L715" s="31"/>
      <c r="M715" s="140" t="s">
        <v>1</v>
      </c>
      <c r="N715" s="141" t="s">
        <v>42</v>
      </c>
      <c r="P715" s="142">
        <f>O715*H715</f>
        <v>0</v>
      </c>
      <c r="Q715" s="142">
        <v>0.009</v>
      </c>
      <c r="R715" s="142">
        <f>Q715*H715</f>
        <v>0.6759</v>
      </c>
      <c r="S715" s="142">
        <v>0</v>
      </c>
      <c r="T715" s="143">
        <f>S715*H715</f>
        <v>0</v>
      </c>
      <c r="AR715" s="144" t="s">
        <v>242</v>
      </c>
      <c r="AT715" s="144" t="s">
        <v>148</v>
      </c>
      <c r="AU715" s="144" t="s">
        <v>86</v>
      </c>
      <c r="AY715" s="16" t="s">
        <v>146</v>
      </c>
      <c r="BE715" s="145">
        <f>IF(N715="základní",J715,0)</f>
        <v>0</v>
      </c>
      <c r="BF715" s="145">
        <f>IF(N715="snížená",J715,0)</f>
        <v>0</v>
      </c>
      <c r="BG715" s="145">
        <f>IF(N715="zákl. přenesená",J715,0)</f>
        <v>0</v>
      </c>
      <c r="BH715" s="145">
        <f>IF(N715="sníž. přenesená",J715,0)</f>
        <v>0</v>
      </c>
      <c r="BI715" s="145">
        <f>IF(N715="nulová",J715,0)</f>
        <v>0</v>
      </c>
      <c r="BJ715" s="16" t="s">
        <v>84</v>
      </c>
      <c r="BK715" s="145">
        <f>ROUND(I715*H715,2)</f>
        <v>0</v>
      </c>
      <c r="BL715" s="16" t="s">
        <v>242</v>
      </c>
      <c r="BM715" s="144" t="s">
        <v>1316</v>
      </c>
    </row>
    <row r="716" spans="2:51" s="12" customFormat="1" ht="12">
      <c r="B716" s="146"/>
      <c r="D716" s="147" t="s">
        <v>154</v>
      </c>
      <c r="E716" s="148" t="s">
        <v>1</v>
      </c>
      <c r="F716" s="149" t="s">
        <v>1317</v>
      </c>
      <c r="H716" s="150">
        <v>75.1</v>
      </c>
      <c r="I716" s="151"/>
      <c r="L716" s="146"/>
      <c r="M716" s="152"/>
      <c r="T716" s="153"/>
      <c r="AT716" s="148" t="s">
        <v>154</v>
      </c>
      <c r="AU716" s="148" t="s">
        <v>86</v>
      </c>
      <c r="AV716" s="12" t="s">
        <v>86</v>
      </c>
      <c r="AW716" s="12" t="s">
        <v>32</v>
      </c>
      <c r="AX716" s="12" t="s">
        <v>84</v>
      </c>
      <c r="AY716" s="148" t="s">
        <v>146</v>
      </c>
    </row>
    <row r="717" spans="2:65" s="1" customFormat="1" ht="16.5" customHeight="1">
      <c r="B717" s="31"/>
      <c r="C717" s="167" t="s">
        <v>1318</v>
      </c>
      <c r="D717" s="167" t="s">
        <v>237</v>
      </c>
      <c r="E717" s="168" t="s">
        <v>1319</v>
      </c>
      <c r="F717" s="169" t="s">
        <v>1320</v>
      </c>
      <c r="G717" s="170" t="s">
        <v>151</v>
      </c>
      <c r="H717" s="171">
        <v>86.365</v>
      </c>
      <c r="I717" s="172"/>
      <c r="J717" s="173">
        <f>ROUND(I717*H717,2)</f>
        <v>0</v>
      </c>
      <c r="K717" s="174"/>
      <c r="L717" s="175"/>
      <c r="M717" s="176" t="s">
        <v>1</v>
      </c>
      <c r="N717" s="177" t="s">
        <v>42</v>
      </c>
      <c r="P717" s="142">
        <f>O717*H717</f>
        <v>0</v>
      </c>
      <c r="Q717" s="142">
        <v>0.025</v>
      </c>
      <c r="R717" s="142">
        <f>Q717*H717</f>
        <v>2.159125</v>
      </c>
      <c r="S717" s="142">
        <v>0</v>
      </c>
      <c r="T717" s="143">
        <f>S717*H717</f>
        <v>0</v>
      </c>
      <c r="AR717" s="144" t="s">
        <v>341</v>
      </c>
      <c r="AT717" s="144" t="s">
        <v>237</v>
      </c>
      <c r="AU717" s="144" t="s">
        <v>86</v>
      </c>
      <c r="AY717" s="16" t="s">
        <v>146</v>
      </c>
      <c r="BE717" s="145">
        <f>IF(N717="základní",J717,0)</f>
        <v>0</v>
      </c>
      <c r="BF717" s="145">
        <f>IF(N717="snížená",J717,0)</f>
        <v>0</v>
      </c>
      <c r="BG717" s="145">
        <f>IF(N717="zákl. přenesená",J717,0)</f>
        <v>0</v>
      </c>
      <c r="BH717" s="145">
        <f>IF(N717="sníž. přenesená",J717,0)</f>
        <v>0</v>
      </c>
      <c r="BI717" s="145">
        <f>IF(N717="nulová",J717,0)</f>
        <v>0</v>
      </c>
      <c r="BJ717" s="16" t="s">
        <v>84</v>
      </c>
      <c r="BK717" s="145">
        <f>ROUND(I717*H717,2)</f>
        <v>0</v>
      </c>
      <c r="BL717" s="16" t="s">
        <v>242</v>
      </c>
      <c r="BM717" s="144" t="s">
        <v>1321</v>
      </c>
    </row>
    <row r="718" spans="2:51" s="12" customFormat="1" ht="12">
      <c r="B718" s="146"/>
      <c r="D718" s="147" t="s">
        <v>154</v>
      </c>
      <c r="F718" s="149" t="s">
        <v>1322</v>
      </c>
      <c r="H718" s="150">
        <v>86.365</v>
      </c>
      <c r="I718" s="151"/>
      <c r="L718" s="146"/>
      <c r="M718" s="152"/>
      <c r="T718" s="153"/>
      <c r="AT718" s="148" t="s">
        <v>154</v>
      </c>
      <c r="AU718" s="148" t="s">
        <v>86</v>
      </c>
      <c r="AV718" s="12" t="s">
        <v>86</v>
      </c>
      <c r="AW718" s="12" t="s">
        <v>4</v>
      </c>
      <c r="AX718" s="12" t="s">
        <v>84</v>
      </c>
      <c r="AY718" s="148" t="s">
        <v>146</v>
      </c>
    </row>
    <row r="719" spans="2:65" s="1" customFormat="1" ht="24.2" customHeight="1">
      <c r="B719" s="31"/>
      <c r="C719" s="132" t="s">
        <v>1323</v>
      </c>
      <c r="D719" s="132" t="s">
        <v>148</v>
      </c>
      <c r="E719" s="133" t="s">
        <v>1324</v>
      </c>
      <c r="F719" s="134" t="s">
        <v>1325</v>
      </c>
      <c r="G719" s="135" t="s">
        <v>151</v>
      </c>
      <c r="H719" s="136">
        <v>100.082</v>
      </c>
      <c r="I719" s="137"/>
      <c r="J719" s="138">
        <f>ROUND(I719*H719,2)</f>
        <v>0</v>
      </c>
      <c r="K719" s="139"/>
      <c r="L719" s="31"/>
      <c r="M719" s="140" t="s">
        <v>1</v>
      </c>
      <c r="N719" s="141" t="s">
        <v>42</v>
      </c>
      <c r="P719" s="142">
        <f>O719*H719</f>
        <v>0</v>
      </c>
      <c r="Q719" s="142">
        <v>0.0015</v>
      </c>
      <c r="R719" s="142">
        <f>Q719*H719</f>
        <v>0.150123</v>
      </c>
      <c r="S719" s="142">
        <v>0</v>
      </c>
      <c r="T719" s="143">
        <f>S719*H719</f>
        <v>0</v>
      </c>
      <c r="AR719" s="144" t="s">
        <v>242</v>
      </c>
      <c r="AT719" s="144" t="s">
        <v>148</v>
      </c>
      <c r="AU719" s="144" t="s">
        <v>86</v>
      </c>
      <c r="AY719" s="16" t="s">
        <v>146</v>
      </c>
      <c r="BE719" s="145">
        <f>IF(N719="základní",J719,0)</f>
        <v>0</v>
      </c>
      <c r="BF719" s="145">
        <f>IF(N719="snížená",J719,0)</f>
        <v>0</v>
      </c>
      <c r="BG719" s="145">
        <f>IF(N719="zákl. přenesená",J719,0)</f>
        <v>0</v>
      </c>
      <c r="BH719" s="145">
        <f>IF(N719="sníž. přenesená",J719,0)</f>
        <v>0</v>
      </c>
      <c r="BI719" s="145">
        <f>IF(N719="nulová",J719,0)</f>
        <v>0</v>
      </c>
      <c r="BJ719" s="16" t="s">
        <v>84</v>
      </c>
      <c r="BK719" s="145">
        <f>ROUND(I719*H719,2)</f>
        <v>0</v>
      </c>
      <c r="BL719" s="16" t="s">
        <v>242</v>
      </c>
      <c r="BM719" s="144" t="s">
        <v>1326</v>
      </c>
    </row>
    <row r="720" spans="2:51" s="12" customFormat="1" ht="12">
      <c r="B720" s="146"/>
      <c r="D720" s="147" t="s">
        <v>154</v>
      </c>
      <c r="E720" s="148" t="s">
        <v>1</v>
      </c>
      <c r="F720" s="149" t="s">
        <v>1327</v>
      </c>
      <c r="H720" s="150">
        <v>75.1</v>
      </c>
      <c r="I720" s="151"/>
      <c r="L720" s="146"/>
      <c r="M720" s="152"/>
      <c r="T720" s="153"/>
      <c r="AT720" s="148" t="s">
        <v>154</v>
      </c>
      <c r="AU720" s="148" t="s">
        <v>86</v>
      </c>
      <c r="AV720" s="12" t="s">
        <v>86</v>
      </c>
      <c r="AW720" s="12" t="s">
        <v>32</v>
      </c>
      <c r="AX720" s="12" t="s">
        <v>77</v>
      </c>
      <c r="AY720" s="148" t="s">
        <v>146</v>
      </c>
    </row>
    <row r="721" spans="2:51" s="12" customFormat="1" ht="33.75">
      <c r="B721" s="146"/>
      <c r="D721" s="147" t="s">
        <v>154</v>
      </c>
      <c r="E721" s="148" t="s">
        <v>1</v>
      </c>
      <c r="F721" s="149" t="s">
        <v>1328</v>
      </c>
      <c r="H721" s="150">
        <v>24.982</v>
      </c>
      <c r="I721" s="151"/>
      <c r="L721" s="146"/>
      <c r="M721" s="152"/>
      <c r="T721" s="153"/>
      <c r="AT721" s="148" t="s">
        <v>154</v>
      </c>
      <c r="AU721" s="148" t="s">
        <v>86</v>
      </c>
      <c r="AV721" s="12" t="s">
        <v>86</v>
      </c>
      <c r="AW721" s="12" t="s">
        <v>32</v>
      </c>
      <c r="AX721" s="12" t="s">
        <v>77</v>
      </c>
      <c r="AY721" s="148" t="s">
        <v>146</v>
      </c>
    </row>
    <row r="722" spans="2:51" s="13" customFormat="1" ht="12">
      <c r="B722" s="154"/>
      <c r="D722" s="147" t="s">
        <v>154</v>
      </c>
      <c r="E722" s="155" t="s">
        <v>1</v>
      </c>
      <c r="F722" s="156" t="s">
        <v>158</v>
      </c>
      <c r="H722" s="157">
        <v>100.082</v>
      </c>
      <c r="I722" s="158"/>
      <c r="L722" s="154"/>
      <c r="M722" s="159"/>
      <c r="T722" s="160"/>
      <c r="AT722" s="155" t="s">
        <v>154</v>
      </c>
      <c r="AU722" s="155" t="s">
        <v>86</v>
      </c>
      <c r="AV722" s="13" t="s">
        <v>152</v>
      </c>
      <c r="AW722" s="13" t="s">
        <v>32</v>
      </c>
      <c r="AX722" s="13" t="s">
        <v>84</v>
      </c>
      <c r="AY722" s="155" t="s">
        <v>146</v>
      </c>
    </row>
    <row r="723" spans="2:65" s="1" customFormat="1" ht="16.5" customHeight="1">
      <c r="B723" s="31"/>
      <c r="C723" s="132" t="s">
        <v>1329</v>
      </c>
      <c r="D723" s="132" t="s">
        <v>148</v>
      </c>
      <c r="E723" s="133" t="s">
        <v>1330</v>
      </c>
      <c r="F723" s="134" t="s">
        <v>1331</v>
      </c>
      <c r="G723" s="135" t="s">
        <v>227</v>
      </c>
      <c r="H723" s="136">
        <v>124.91</v>
      </c>
      <c r="I723" s="137"/>
      <c r="J723" s="138">
        <f>ROUND(I723*H723,2)</f>
        <v>0</v>
      </c>
      <c r="K723" s="139"/>
      <c r="L723" s="31"/>
      <c r="M723" s="140" t="s">
        <v>1</v>
      </c>
      <c r="N723" s="141" t="s">
        <v>42</v>
      </c>
      <c r="P723" s="142">
        <f>O723*H723</f>
        <v>0</v>
      </c>
      <c r="Q723" s="142">
        <v>0.00032</v>
      </c>
      <c r="R723" s="142">
        <f>Q723*H723</f>
        <v>0.039971200000000005</v>
      </c>
      <c r="S723" s="142">
        <v>0</v>
      </c>
      <c r="T723" s="143">
        <f>S723*H723</f>
        <v>0</v>
      </c>
      <c r="AR723" s="144" t="s">
        <v>242</v>
      </c>
      <c r="AT723" s="144" t="s">
        <v>148</v>
      </c>
      <c r="AU723" s="144" t="s">
        <v>86</v>
      </c>
      <c r="AY723" s="16" t="s">
        <v>146</v>
      </c>
      <c r="BE723" s="145">
        <f>IF(N723="základní",J723,0)</f>
        <v>0</v>
      </c>
      <c r="BF723" s="145">
        <f>IF(N723="snížená",J723,0)</f>
        <v>0</v>
      </c>
      <c r="BG723" s="145">
        <f>IF(N723="zákl. přenesená",J723,0)</f>
        <v>0</v>
      </c>
      <c r="BH723" s="145">
        <f>IF(N723="sníž. přenesená",J723,0)</f>
        <v>0</v>
      </c>
      <c r="BI723" s="145">
        <f>IF(N723="nulová",J723,0)</f>
        <v>0</v>
      </c>
      <c r="BJ723" s="16" t="s">
        <v>84</v>
      </c>
      <c r="BK723" s="145">
        <f>ROUND(I723*H723,2)</f>
        <v>0</v>
      </c>
      <c r="BL723" s="16" t="s">
        <v>242</v>
      </c>
      <c r="BM723" s="144" t="s">
        <v>1332</v>
      </c>
    </row>
    <row r="724" spans="2:51" s="12" customFormat="1" ht="12">
      <c r="B724" s="146"/>
      <c r="D724" s="147" t="s">
        <v>154</v>
      </c>
      <c r="E724" s="148" t="s">
        <v>1</v>
      </c>
      <c r="F724" s="149" t="s">
        <v>1333</v>
      </c>
      <c r="H724" s="150">
        <v>59.51</v>
      </c>
      <c r="I724" s="151"/>
      <c r="L724" s="146"/>
      <c r="M724" s="152"/>
      <c r="T724" s="153"/>
      <c r="AT724" s="148" t="s">
        <v>154</v>
      </c>
      <c r="AU724" s="148" t="s">
        <v>86</v>
      </c>
      <c r="AV724" s="12" t="s">
        <v>86</v>
      </c>
      <c r="AW724" s="12" t="s">
        <v>32</v>
      </c>
      <c r="AX724" s="12" t="s">
        <v>77</v>
      </c>
      <c r="AY724" s="148" t="s">
        <v>146</v>
      </c>
    </row>
    <row r="725" spans="2:51" s="12" customFormat="1" ht="12">
      <c r="B725" s="146"/>
      <c r="D725" s="147" t="s">
        <v>154</v>
      </c>
      <c r="E725" s="148" t="s">
        <v>1</v>
      </c>
      <c r="F725" s="149" t="s">
        <v>1334</v>
      </c>
      <c r="H725" s="150">
        <v>65.4</v>
      </c>
      <c r="I725" s="151"/>
      <c r="L725" s="146"/>
      <c r="M725" s="152"/>
      <c r="T725" s="153"/>
      <c r="AT725" s="148" t="s">
        <v>154</v>
      </c>
      <c r="AU725" s="148" t="s">
        <v>86</v>
      </c>
      <c r="AV725" s="12" t="s">
        <v>86</v>
      </c>
      <c r="AW725" s="12" t="s">
        <v>32</v>
      </c>
      <c r="AX725" s="12" t="s">
        <v>77</v>
      </c>
      <c r="AY725" s="148" t="s">
        <v>146</v>
      </c>
    </row>
    <row r="726" spans="2:51" s="13" customFormat="1" ht="12">
      <c r="B726" s="154"/>
      <c r="D726" s="147" t="s">
        <v>154</v>
      </c>
      <c r="E726" s="155" t="s">
        <v>1</v>
      </c>
      <c r="F726" s="156" t="s">
        <v>158</v>
      </c>
      <c r="H726" s="157">
        <v>124.91</v>
      </c>
      <c r="I726" s="158"/>
      <c r="L726" s="154"/>
      <c r="M726" s="159"/>
      <c r="T726" s="160"/>
      <c r="AT726" s="155" t="s">
        <v>154</v>
      </c>
      <c r="AU726" s="155" t="s">
        <v>86</v>
      </c>
      <c r="AV726" s="13" t="s">
        <v>152</v>
      </c>
      <c r="AW726" s="13" t="s">
        <v>32</v>
      </c>
      <c r="AX726" s="13" t="s">
        <v>84</v>
      </c>
      <c r="AY726" s="155" t="s">
        <v>146</v>
      </c>
    </row>
    <row r="727" spans="2:65" s="1" customFormat="1" ht="24.2" customHeight="1">
      <c r="B727" s="31"/>
      <c r="C727" s="132" t="s">
        <v>1335</v>
      </c>
      <c r="D727" s="132" t="s">
        <v>148</v>
      </c>
      <c r="E727" s="133" t="s">
        <v>1336</v>
      </c>
      <c r="F727" s="134" t="s">
        <v>1337</v>
      </c>
      <c r="G727" s="135" t="s">
        <v>151</v>
      </c>
      <c r="H727" s="136">
        <v>75.1</v>
      </c>
      <c r="I727" s="137"/>
      <c r="J727" s="138">
        <f>ROUND(I727*H727,2)</f>
        <v>0</v>
      </c>
      <c r="K727" s="139"/>
      <c r="L727" s="31"/>
      <c r="M727" s="140" t="s">
        <v>1</v>
      </c>
      <c r="N727" s="141" t="s">
        <v>42</v>
      </c>
      <c r="P727" s="142">
        <f>O727*H727</f>
        <v>0</v>
      </c>
      <c r="Q727" s="142">
        <v>0.00715</v>
      </c>
      <c r="R727" s="142">
        <f>Q727*H727</f>
        <v>0.5369649999999999</v>
      </c>
      <c r="S727" s="142">
        <v>0</v>
      </c>
      <c r="T727" s="143">
        <f>S727*H727</f>
        <v>0</v>
      </c>
      <c r="AR727" s="144" t="s">
        <v>242</v>
      </c>
      <c r="AT727" s="144" t="s">
        <v>148</v>
      </c>
      <c r="AU727" s="144" t="s">
        <v>86</v>
      </c>
      <c r="AY727" s="16" t="s">
        <v>146</v>
      </c>
      <c r="BE727" s="145">
        <f>IF(N727="základní",J727,0)</f>
        <v>0</v>
      </c>
      <c r="BF727" s="145">
        <f>IF(N727="snížená",J727,0)</f>
        <v>0</v>
      </c>
      <c r="BG727" s="145">
        <f>IF(N727="zákl. přenesená",J727,0)</f>
        <v>0</v>
      </c>
      <c r="BH727" s="145">
        <f>IF(N727="sníž. přenesená",J727,0)</f>
        <v>0</v>
      </c>
      <c r="BI727" s="145">
        <f>IF(N727="nulová",J727,0)</f>
        <v>0</v>
      </c>
      <c r="BJ727" s="16" t="s">
        <v>84</v>
      </c>
      <c r="BK727" s="145">
        <f>ROUND(I727*H727,2)</f>
        <v>0</v>
      </c>
      <c r="BL727" s="16" t="s">
        <v>242</v>
      </c>
      <c r="BM727" s="144" t="s">
        <v>1338</v>
      </c>
    </row>
    <row r="728" spans="2:65" s="1" customFormat="1" ht="24.2" customHeight="1">
      <c r="B728" s="31"/>
      <c r="C728" s="132" t="s">
        <v>1339</v>
      </c>
      <c r="D728" s="132" t="s">
        <v>148</v>
      </c>
      <c r="E728" s="133" t="s">
        <v>1340</v>
      </c>
      <c r="F728" s="134" t="s">
        <v>1341</v>
      </c>
      <c r="G728" s="135" t="s">
        <v>705</v>
      </c>
      <c r="H728" s="178"/>
      <c r="I728" s="137"/>
      <c r="J728" s="138">
        <f>ROUND(I728*H728,2)</f>
        <v>0</v>
      </c>
      <c r="K728" s="139"/>
      <c r="L728" s="31"/>
      <c r="M728" s="140" t="s">
        <v>1</v>
      </c>
      <c r="N728" s="141" t="s">
        <v>42</v>
      </c>
      <c r="P728" s="142">
        <f>O728*H728</f>
        <v>0</v>
      </c>
      <c r="Q728" s="142">
        <v>0</v>
      </c>
      <c r="R728" s="142">
        <f>Q728*H728</f>
        <v>0</v>
      </c>
      <c r="S728" s="142">
        <v>0</v>
      </c>
      <c r="T728" s="143">
        <f>S728*H728</f>
        <v>0</v>
      </c>
      <c r="AR728" s="144" t="s">
        <v>242</v>
      </c>
      <c r="AT728" s="144" t="s">
        <v>148</v>
      </c>
      <c r="AU728" s="144" t="s">
        <v>86</v>
      </c>
      <c r="AY728" s="16" t="s">
        <v>146</v>
      </c>
      <c r="BE728" s="145">
        <f>IF(N728="základní",J728,0)</f>
        <v>0</v>
      </c>
      <c r="BF728" s="145">
        <f>IF(N728="snížená",J728,0)</f>
        <v>0</v>
      </c>
      <c r="BG728" s="145">
        <f>IF(N728="zákl. přenesená",J728,0)</f>
        <v>0</v>
      </c>
      <c r="BH728" s="145">
        <f>IF(N728="sníž. přenesená",J728,0)</f>
        <v>0</v>
      </c>
      <c r="BI728" s="145">
        <f>IF(N728="nulová",J728,0)</f>
        <v>0</v>
      </c>
      <c r="BJ728" s="16" t="s">
        <v>84</v>
      </c>
      <c r="BK728" s="145">
        <f>ROUND(I728*H728,2)</f>
        <v>0</v>
      </c>
      <c r="BL728" s="16" t="s">
        <v>242</v>
      </c>
      <c r="BM728" s="144" t="s">
        <v>1342</v>
      </c>
    </row>
    <row r="729" spans="2:63" s="11" customFormat="1" ht="22.7" customHeight="1">
      <c r="B729" s="120"/>
      <c r="D729" s="121" t="s">
        <v>76</v>
      </c>
      <c r="E729" s="130" t="s">
        <v>1343</v>
      </c>
      <c r="F729" s="130" t="s">
        <v>1344</v>
      </c>
      <c r="I729" s="123"/>
      <c r="J729" s="131">
        <f>BK729</f>
        <v>0</v>
      </c>
      <c r="L729" s="120"/>
      <c r="M729" s="125"/>
      <c r="P729" s="126">
        <f>SUM(P730:P734)</f>
        <v>0</v>
      </c>
      <c r="R729" s="126">
        <f>SUM(R730:R734)</f>
        <v>0.007524</v>
      </c>
      <c r="T729" s="127">
        <f>SUM(T730:T734)</f>
        <v>0</v>
      </c>
      <c r="AR729" s="121" t="s">
        <v>86</v>
      </c>
      <c r="AT729" s="128" t="s">
        <v>76</v>
      </c>
      <c r="AU729" s="128" t="s">
        <v>84</v>
      </c>
      <c r="AY729" s="121" t="s">
        <v>146</v>
      </c>
      <c r="BK729" s="129">
        <f>SUM(BK730:BK734)</f>
        <v>0</v>
      </c>
    </row>
    <row r="730" spans="2:65" s="1" customFormat="1" ht="16.5" customHeight="1">
      <c r="B730" s="31"/>
      <c r="C730" s="132" t="s">
        <v>1345</v>
      </c>
      <c r="D730" s="132" t="s">
        <v>148</v>
      </c>
      <c r="E730" s="133" t="s">
        <v>1346</v>
      </c>
      <c r="F730" s="134" t="s">
        <v>1347</v>
      </c>
      <c r="G730" s="135" t="s">
        <v>151</v>
      </c>
      <c r="H730" s="136">
        <v>2.28</v>
      </c>
      <c r="I730" s="137"/>
      <c r="J730" s="138">
        <f>ROUND(I730*H730,2)</f>
        <v>0</v>
      </c>
      <c r="K730" s="139"/>
      <c r="L730" s="31"/>
      <c r="M730" s="140" t="s">
        <v>1</v>
      </c>
      <c r="N730" s="141" t="s">
        <v>42</v>
      </c>
      <c r="P730" s="142">
        <f>O730*H730</f>
        <v>0</v>
      </c>
      <c r="Q730" s="142">
        <v>0</v>
      </c>
      <c r="R730" s="142">
        <f>Q730*H730</f>
        <v>0</v>
      </c>
      <c r="S730" s="142">
        <v>0</v>
      </c>
      <c r="T730" s="143">
        <f>S730*H730</f>
        <v>0</v>
      </c>
      <c r="AR730" s="144" t="s">
        <v>242</v>
      </c>
      <c r="AT730" s="144" t="s">
        <v>148</v>
      </c>
      <c r="AU730" s="144" t="s">
        <v>86</v>
      </c>
      <c r="AY730" s="16" t="s">
        <v>146</v>
      </c>
      <c r="BE730" s="145">
        <f>IF(N730="základní",J730,0)</f>
        <v>0</v>
      </c>
      <c r="BF730" s="145">
        <f>IF(N730="snížená",J730,0)</f>
        <v>0</v>
      </c>
      <c r="BG730" s="145">
        <f>IF(N730="zákl. přenesená",J730,0)</f>
        <v>0</v>
      </c>
      <c r="BH730" s="145">
        <f>IF(N730="sníž. přenesená",J730,0)</f>
        <v>0</v>
      </c>
      <c r="BI730" s="145">
        <f>IF(N730="nulová",J730,0)</f>
        <v>0</v>
      </c>
      <c r="BJ730" s="16" t="s">
        <v>84</v>
      </c>
      <c r="BK730" s="145">
        <f>ROUND(I730*H730,2)</f>
        <v>0</v>
      </c>
      <c r="BL730" s="16" t="s">
        <v>242</v>
      </c>
      <c r="BM730" s="144" t="s">
        <v>1348</v>
      </c>
    </row>
    <row r="731" spans="2:65" s="1" customFormat="1" ht="16.5" customHeight="1">
      <c r="B731" s="31"/>
      <c r="C731" s="167" t="s">
        <v>1349</v>
      </c>
      <c r="D731" s="167" t="s">
        <v>237</v>
      </c>
      <c r="E731" s="168" t="s">
        <v>1350</v>
      </c>
      <c r="F731" s="169" t="s">
        <v>1351</v>
      </c>
      <c r="G731" s="170" t="s">
        <v>151</v>
      </c>
      <c r="H731" s="171">
        <v>2.508</v>
      </c>
      <c r="I731" s="172"/>
      <c r="J731" s="173">
        <f>ROUND(I731*H731,2)</f>
        <v>0</v>
      </c>
      <c r="K731" s="174"/>
      <c r="L731" s="175"/>
      <c r="M731" s="176" t="s">
        <v>1</v>
      </c>
      <c r="N731" s="177" t="s">
        <v>42</v>
      </c>
      <c r="P731" s="142">
        <f>O731*H731</f>
        <v>0</v>
      </c>
      <c r="Q731" s="142">
        <v>0.003</v>
      </c>
      <c r="R731" s="142">
        <f>Q731*H731</f>
        <v>0.007524</v>
      </c>
      <c r="S731" s="142">
        <v>0</v>
      </c>
      <c r="T731" s="143">
        <f>S731*H731</f>
        <v>0</v>
      </c>
      <c r="AR731" s="144" t="s">
        <v>341</v>
      </c>
      <c r="AT731" s="144" t="s">
        <v>237</v>
      </c>
      <c r="AU731" s="144" t="s">
        <v>86</v>
      </c>
      <c r="AY731" s="16" t="s">
        <v>146</v>
      </c>
      <c r="BE731" s="145">
        <f>IF(N731="základní",J731,0)</f>
        <v>0</v>
      </c>
      <c r="BF731" s="145">
        <f>IF(N731="snížená",J731,0)</f>
        <v>0</v>
      </c>
      <c r="BG731" s="145">
        <f>IF(N731="zákl. přenesená",J731,0)</f>
        <v>0</v>
      </c>
      <c r="BH731" s="145">
        <f>IF(N731="sníž. přenesená",J731,0)</f>
        <v>0</v>
      </c>
      <c r="BI731" s="145">
        <f>IF(N731="nulová",J731,0)</f>
        <v>0</v>
      </c>
      <c r="BJ731" s="16" t="s">
        <v>84</v>
      </c>
      <c r="BK731" s="145">
        <f>ROUND(I731*H731,2)</f>
        <v>0</v>
      </c>
      <c r="BL731" s="16" t="s">
        <v>242</v>
      </c>
      <c r="BM731" s="144" t="s">
        <v>1352</v>
      </c>
    </row>
    <row r="732" spans="2:51" s="12" customFormat="1" ht="12">
      <c r="B732" s="146"/>
      <c r="D732" s="147" t="s">
        <v>154</v>
      </c>
      <c r="F732" s="149" t="s">
        <v>1353</v>
      </c>
      <c r="H732" s="150">
        <v>2.508</v>
      </c>
      <c r="I732" s="151"/>
      <c r="L732" s="146"/>
      <c r="M732" s="152"/>
      <c r="T732" s="153"/>
      <c r="AT732" s="148" t="s">
        <v>154</v>
      </c>
      <c r="AU732" s="148" t="s">
        <v>86</v>
      </c>
      <c r="AV732" s="12" t="s">
        <v>86</v>
      </c>
      <c r="AW732" s="12" t="s">
        <v>4</v>
      </c>
      <c r="AX732" s="12" t="s">
        <v>84</v>
      </c>
      <c r="AY732" s="148" t="s">
        <v>146</v>
      </c>
    </row>
    <row r="733" spans="2:65" s="1" customFormat="1" ht="16.5" customHeight="1">
      <c r="B733" s="31"/>
      <c r="C733" s="132" t="s">
        <v>1354</v>
      </c>
      <c r="D733" s="132" t="s">
        <v>148</v>
      </c>
      <c r="E733" s="133" t="s">
        <v>1355</v>
      </c>
      <c r="F733" s="134" t="s">
        <v>1356</v>
      </c>
      <c r="G733" s="135" t="s">
        <v>151</v>
      </c>
      <c r="H733" s="136">
        <v>2.28</v>
      </c>
      <c r="I733" s="137"/>
      <c r="J733" s="138">
        <f>ROUND(I733*H733,2)</f>
        <v>0</v>
      </c>
      <c r="K733" s="139"/>
      <c r="L733" s="31"/>
      <c r="M733" s="140" t="s">
        <v>1</v>
      </c>
      <c r="N733" s="141" t="s">
        <v>42</v>
      </c>
      <c r="P733" s="142">
        <f>O733*H733</f>
        <v>0</v>
      </c>
      <c r="Q733" s="142">
        <v>0</v>
      </c>
      <c r="R733" s="142">
        <f>Q733*H733</f>
        <v>0</v>
      </c>
      <c r="S733" s="142">
        <v>0</v>
      </c>
      <c r="T733" s="143">
        <f>S733*H733</f>
        <v>0</v>
      </c>
      <c r="AR733" s="144" t="s">
        <v>242</v>
      </c>
      <c r="AT733" s="144" t="s">
        <v>148</v>
      </c>
      <c r="AU733" s="144" t="s">
        <v>86</v>
      </c>
      <c r="AY733" s="16" t="s">
        <v>146</v>
      </c>
      <c r="BE733" s="145">
        <f>IF(N733="základní",J733,0)</f>
        <v>0</v>
      </c>
      <c r="BF733" s="145">
        <f>IF(N733="snížená",J733,0)</f>
        <v>0</v>
      </c>
      <c r="BG733" s="145">
        <f>IF(N733="zákl. přenesená",J733,0)</f>
        <v>0</v>
      </c>
      <c r="BH733" s="145">
        <f>IF(N733="sníž. přenesená",J733,0)</f>
        <v>0</v>
      </c>
      <c r="BI733" s="145">
        <f>IF(N733="nulová",J733,0)</f>
        <v>0</v>
      </c>
      <c r="BJ733" s="16" t="s">
        <v>84</v>
      </c>
      <c r="BK733" s="145">
        <f>ROUND(I733*H733,2)</f>
        <v>0</v>
      </c>
      <c r="BL733" s="16" t="s">
        <v>242</v>
      </c>
      <c r="BM733" s="144" t="s">
        <v>1357</v>
      </c>
    </row>
    <row r="734" spans="2:65" s="1" customFormat="1" ht="24.2" customHeight="1">
      <c r="B734" s="31"/>
      <c r="C734" s="132" t="s">
        <v>1358</v>
      </c>
      <c r="D734" s="132" t="s">
        <v>148</v>
      </c>
      <c r="E734" s="133" t="s">
        <v>1359</v>
      </c>
      <c r="F734" s="134" t="s">
        <v>1360</v>
      </c>
      <c r="G734" s="135" t="s">
        <v>705</v>
      </c>
      <c r="H734" s="178"/>
      <c r="I734" s="137"/>
      <c r="J734" s="138">
        <f>ROUND(I734*H734,2)</f>
        <v>0</v>
      </c>
      <c r="K734" s="139"/>
      <c r="L734" s="31"/>
      <c r="M734" s="140" t="s">
        <v>1</v>
      </c>
      <c r="N734" s="141" t="s">
        <v>42</v>
      </c>
      <c r="P734" s="142">
        <f>O734*H734</f>
        <v>0</v>
      </c>
      <c r="Q734" s="142">
        <v>0</v>
      </c>
      <c r="R734" s="142">
        <f>Q734*H734</f>
        <v>0</v>
      </c>
      <c r="S734" s="142">
        <v>0</v>
      </c>
      <c r="T734" s="143">
        <f>S734*H734</f>
        <v>0</v>
      </c>
      <c r="AR734" s="144" t="s">
        <v>242</v>
      </c>
      <c r="AT734" s="144" t="s">
        <v>148</v>
      </c>
      <c r="AU734" s="144" t="s">
        <v>86</v>
      </c>
      <c r="AY734" s="16" t="s">
        <v>146</v>
      </c>
      <c r="BE734" s="145">
        <f>IF(N734="základní",J734,0)</f>
        <v>0</v>
      </c>
      <c r="BF734" s="145">
        <f>IF(N734="snížená",J734,0)</f>
        <v>0</v>
      </c>
      <c r="BG734" s="145">
        <f>IF(N734="zákl. přenesená",J734,0)</f>
        <v>0</v>
      </c>
      <c r="BH734" s="145">
        <f>IF(N734="sníž. přenesená",J734,0)</f>
        <v>0</v>
      </c>
      <c r="BI734" s="145">
        <f>IF(N734="nulová",J734,0)</f>
        <v>0</v>
      </c>
      <c r="BJ734" s="16" t="s">
        <v>84</v>
      </c>
      <c r="BK734" s="145">
        <f>ROUND(I734*H734,2)</f>
        <v>0</v>
      </c>
      <c r="BL734" s="16" t="s">
        <v>242</v>
      </c>
      <c r="BM734" s="144" t="s">
        <v>1361</v>
      </c>
    </row>
    <row r="735" spans="2:63" s="11" customFormat="1" ht="22.7" customHeight="1">
      <c r="B735" s="120"/>
      <c r="D735" s="121" t="s">
        <v>76</v>
      </c>
      <c r="E735" s="130" t="s">
        <v>1362</v>
      </c>
      <c r="F735" s="130" t="s">
        <v>1363</v>
      </c>
      <c r="I735" s="123"/>
      <c r="J735" s="131">
        <f>BK735</f>
        <v>0</v>
      </c>
      <c r="L735" s="120"/>
      <c r="M735" s="125"/>
      <c r="P735" s="126">
        <f>SUM(P736:P740)</f>
        <v>0</v>
      </c>
      <c r="R735" s="126">
        <f>SUM(R736:R740)</f>
        <v>0.61125</v>
      </c>
      <c r="T735" s="127">
        <f>SUM(T736:T740)</f>
        <v>0</v>
      </c>
      <c r="AR735" s="121" t="s">
        <v>86</v>
      </c>
      <c r="AT735" s="128" t="s">
        <v>76</v>
      </c>
      <c r="AU735" s="128" t="s">
        <v>84</v>
      </c>
      <c r="AY735" s="121" t="s">
        <v>146</v>
      </c>
      <c r="BK735" s="129">
        <f>SUM(BK736:BK740)</f>
        <v>0</v>
      </c>
    </row>
    <row r="736" spans="2:65" s="1" customFormat="1" ht="16.5" customHeight="1">
      <c r="B736" s="31"/>
      <c r="C736" s="132" t="s">
        <v>1364</v>
      </c>
      <c r="D736" s="132" t="s">
        <v>148</v>
      </c>
      <c r="E736" s="133" t="s">
        <v>1365</v>
      </c>
      <c r="F736" s="134" t="s">
        <v>1366</v>
      </c>
      <c r="G736" s="135" t="s">
        <v>151</v>
      </c>
      <c r="H736" s="136">
        <v>81.5</v>
      </c>
      <c r="I736" s="137"/>
      <c r="J736" s="138">
        <f>ROUND(I736*H736,2)</f>
        <v>0</v>
      </c>
      <c r="K736" s="139"/>
      <c r="L736" s="31"/>
      <c r="M736" s="140" t="s">
        <v>1</v>
      </c>
      <c r="N736" s="141" t="s">
        <v>42</v>
      </c>
      <c r="P736" s="142">
        <f>O736*H736</f>
        <v>0</v>
      </c>
      <c r="Q736" s="142">
        <v>0</v>
      </c>
      <c r="R736" s="142">
        <f>Q736*H736</f>
        <v>0</v>
      </c>
      <c r="S736" s="142">
        <v>0</v>
      </c>
      <c r="T736" s="143">
        <f>S736*H736</f>
        <v>0</v>
      </c>
      <c r="AR736" s="144" t="s">
        <v>242</v>
      </c>
      <c r="AT736" s="144" t="s">
        <v>148</v>
      </c>
      <c r="AU736" s="144" t="s">
        <v>86</v>
      </c>
      <c r="AY736" s="16" t="s">
        <v>146</v>
      </c>
      <c r="BE736" s="145">
        <f>IF(N736="základní",J736,0)</f>
        <v>0</v>
      </c>
      <c r="BF736" s="145">
        <f>IF(N736="snížená",J736,0)</f>
        <v>0</v>
      </c>
      <c r="BG736" s="145">
        <f>IF(N736="zákl. přenesená",J736,0)</f>
        <v>0</v>
      </c>
      <c r="BH736" s="145">
        <f>IF(N736="sníž. přenesená",J736,0)</f>
        <v>0</v>
      </c>
      <c r="BI736" s="145">
        <f>IF(N736="nulová",J736,0)</f>
        <v>0</v>
      </c>
      <c r="BJ736" s="16" t="s">
        <v>84</v>
      </c>
      <c r="BK736" s="145">
        <f>ROUND(I736*H736,2)</f>
        <v>0</v>
      </c>
      <c r="BL736" s="16" t="s">
        <v>242</v>
      </c>
      <c r="BM736" s="144" t="s">
        <v>1367</v>
      </c>
    </row>
    <row r="737" spans="2:51" s="12" customFormat="1" ht="12">
      <c r="B737" s="146"/>
      <c r="D737" s="147" t="s">
        <v>154</v>
      </c>
      <c r="E737" s="148" t="s">
        <v>1</v>
      </c>
      <c r="F737" s="149" t="s">
        <v>1368</v>
      </c>
      <c r="H737" s="150">
        <v>81.5</v>
      </c>
      <c r="I737" s="151"/>
      <c r="L737" s="146"/>
      <c r="M737" s="152"/>
      <c r="T737" s="153"/>
      <c r="AT737" s="148" t="s">
        <v>154</v>
      </c>
      <c r="AU737" s="148" t="s">
        <v>86</v>
      </c>
      <c r="AV737" s="12" t="s">
        <v>86</v>
      </c>
      <c r="AW737" s="12" t="s">
        <v>32</v>
      </c>
      <c r="AX737" s="12" t="s">
        <v>84</v>
      </c>
      <c r="AY737" s="148" t="s">
        <v>146</v>
      </c>
    </row>
    <row r="738" spans="2:65" s="1" customFormat="1" ht="24.2" customHeight="1">
      <c r="B738" s="31"/>
      <c r="C738" s="132" t="s">
        <v>1369</v>
      </c>
      <c r="D738" s="132" t="s">
        <v>148</v>
      </c>
      <c r="E738" s="133" t="s">
        <v>1370</v>
      </c>
      <c r="F738" s="134" t="s">
        <v>1371</v>
      </c>
      <c r="G738" s="135" t="s">
        <v>151</v>
      </c>
      <c r="H738" s="136">
        <v>81.5</v>
      </c>
      <c r="I738" s="137"/>
      <c r="J738" s="138">
        <f>ROUND(I738*H738,2)</f>
        <v>0</v>
      </c>
      <c r="K738" s="139"/>
      <c r="L738" s="31"/>
      <c r="M738" s="140" t="s">
        <v>1</v>
      </c>
      <c r="N738" s="141" t="s">
        <v>42</v>
      </c>
      <c r="P738" s="142">
        <f>O738*H738</f>
        <v>0</v>
      </c>
      <c r="Q738" s="142">
        <v>0.0075</v>
      </c>
      <c r="R738" s="142">
        <f>Q738*H738</f>
        <v>0.61125</v>
      </c>
      <c r="S738" s="142">
        <v>0</v>
      </c>
      <c r="T738" s="143">
        <f>S738*H738</f>
        <v>0</v>
      </c>
      <c r="AR738" s="144" t="s">
        <v>242</v>
      </c>
      <c r="AT738" s="144" t="s">
        <v>148</v>
      </c>
      <c r="AU738" s="144" t="s">
        <v>86</v>
      </c>
      <c r="AY738" s="16" t="s">
        <v>146</v>
      </c>
      <c r="BE738" s="145">
        <f>IF(N738="základní",J738,0)</f>
        <v>0</v>
      </c>
      <c r="BF738" s="145">
        <f>IF(N738="snížená",J738,0)</f>
        <v>0</v>
      </c>
      <c r="BG738" s="145">
        <f>IF(N738="zákl. přenesená",J738,0)</f>
        <v>0</v>
      </c>
      <c r="BH738" s="145">
        <f>IF(N738="sníž. přenesená",J738,0)</f>
        <v>0</v>
      </c>
      <c r="BI738" s="145">
        <f>IF(N738="nulová",J738,0)</f>
        <v>0</v>
      </c>
      <c r="BJ738" s="16" t="s">
        <v>84</v>
      </c>
      <c r="BK738" s="145">
        <f>ROUND(I738*H738,2)</f>
        <v>0</v>
      </c>
      <c r="BL738" s="16" t="s">
        <v>242</v>
      </c>
      <c r="BM738" s="144" t="s">
        <v>1372</v>
      </c>
    </row>
    <row r="739" spans="2:51" s="12" customFormat="1" ht="12">
      <c r="B739" s="146"/>
      <c r="D739" s="147" t="s">
        <v>154</v>
      </c>
      <c r="E739" s="148" t="s">
        <v>1</v>
      </c>
      <c r="F739" s="149" t="s">
        <v>1373</v>
      </c>
      <c r="H739" s="150">
        <v>81.5</v>
      </c>
      <c r="I739" s="151"/>
      <c r="L739" s="146"/>
      <c r="M739" s="152"/>
      <c r="T739" s="153"/>
      <c r="AT739" s="148" t="s">
        <v>154</v>
      </c>
      <c r="AU739" s="148" t="s">
        <v>86</v>
      </c>
      <c r="AV739" s="12" t="s">
        <v>86</v>
      </c>
      <c r="AW739" s="12" t="s">
        <v>32</v>
      </c>
      <c r="AX739" s="12" t="s">
        <v>84</v>
      </c>
      <c r="AY739" s="148" t="s">
        <v>146</v>
      </c>
    </row>
    <row r="740" spans="2:65" s="1" customFormat="1" ht="24.2" customHeight="1">
      <c r="B740" s="31"/>
      <c r="C740" s="132" t="s">
        <v>1374</v>
      </c>
      <c r="D740" s="132" t="s">
        <v>148</v>
      </c>
      <c r="E740" s="133" t="s">
        <v>1375</v>
      </c>
      <c r="F740" s="134" t="s">
        <v>1376</v>
      </c>
      <c r="G740" s="135" t="s">
        <v>705</v>
      </c>
      <c r="H740" s="178"/>
      <c r="I740" s="137"/>
      <c r="J740" s="138">
        <f>ROUND(I740*H740,2)</f>
        <v>0</v>
      </c>
      <c r="K740" s="139"/>
      <c r="L740" s="31"/>
      <c r="M740" s="140" t="s">
        <v>1</v>
      </c>
      <c r="N740" s="141" t="s">
        <v>42</v>
      </c>
      <c r="P740" s="142">
        <f>O740*H740</f>
        <v>0</v>
      </c>
      <c r="Q740" s="142">
        <v>0</v>
      </c>
      <c r="R740" s="142">
        <f>Q740*H740</f>
        <v>0</v>
      </c>
      <c r="S740" s="142">
        <v>0</v>
      </c>
      <c r="T740" s="143">
        <f>S740*H740</f>
        <v>0</v>
      </c>
      <c r="AR740" s="144" t="s">
        <v>242</v>
      </c>
      <c r="AT740" s="144" t="s">
        <v>148</v>
      </c>
      <c r="AU740" s="144" t="s">
        <v>86</v>
      </c>
      <c r="AY740" s="16" t="s">
        <v>146</v>
      </c>
      <c r="BE740" s="145">
        <f>IF(N740="základní",J740,0)</f>
        <v>0</v>
      </c>
      <c r="BF740" s="145">
        <f>IF(N740="snížená",J740,0)</f>
        <v>0</v>
      </c>
      <c r="BG740" s="145">
        <f>IF(N740="zákl. přenesená",J740,0)</f>
        <v>0</v>
      </c>
      <c r="BH740" s="145">
        <f>IF(N740="sníž. přenesená",J740,0)</f>
        <v>0</v>
      </c>
      <c r="BI740" s="145">
        <f>IF(N740="nulová",J740,0)</f>
        <v>0</v>
      </c>
      <c r="BJ740" s="16" t="s">
        <v>84</v>
      </c>
      <c r="BK740" s="145">
        <f>ROUND(I740*H740,2)</f>
        <v>0</v>
      </c>
      <c r="BL740" s="16" t="s">
        <v>242</v>
      </c>
      <c r="BM740" s="144" t="s">
        <v>1377</v>
      </c>
    </row>
    <row r="741" spans="2:63" s="11" customFormat="1" ht="22.7" customHeight="1">
      <c r="B741" s="120"/>
      <c r="D741" s="121" t="s">
        <v>76</v>
      </c>
      <c r="E741" s="130" t="s">
        <v>1378</v>
      </c>
      <c r="F741" s="130" t="s">
        <v>1379</v>
      </c>
      <c r="I741" s="123"/>
      <c r="J741" s="131">
        <f>BK741</f>
        <v>0</v>
      </c>
      <c r="L741" s="120"/>
      <c r="M741" s="125"/>
      <c r="P741" s="126">
        <f>SUM(P742:P766)</f>
        <v>0</v>
      </c>
      <c r="R741" s="126">
        <f>SUM(R742:R766)</f>
        <v>1.5559824</v>
      </c>
      <c r="T741" s="127">
        <f>SUM(T742:T766)</f>
        <v>0</v>
      </c>
      <c r="AR741" s="121" t="s">
        <v>86</v>
      </c>
      <c r="AT741" s="128" t="s">
        <v>76</v>
      </c>
      <c r="AU741" s="128" t="s">
        <v>84</v>
      </c>
      <c r="AY741" s="121" t="s">
        <v>146</v>
      </c>
      <c r="BK741" s="129">
        <f>SUM(BK742:BK766)</f>
        <v>0</v>
      </c>
    </row>
    <row r="742" spans="2:65" s="1" customFormat="1" ht="24.2" customHeight="1">
      <c r="B742" s="31"/>
      <c r="C742" s="132" t="s">
        <v>1380</v>
      </c>
      <c r="D742" s="132" t="s">
        <v>148</v>
      </c>
      <c r="E742" s="133" t="s">
        <v>1381</v>
      </c>
      <c r="F742" s="134" t="s">
        <v>1382</v>
      </c>
      <c r="G742" s="135" t="s">
        <v>151</v>
      </c>
      <c r="H742" s="136">
        <v>15.1</v>
      </c>
      <c r="I742" s="137"/>
      <c r="J742" s="138">
        <f>ROUND(I742*H742,2)</f>
        <v>0</v>
      </c>
      <c r="K742" s="139"/>
      <c r="L742" s="31"/>
      <c r="M742" s="140" t="s">
        <v>1</v>
      </c>
      <c r="N742" s="141" t="s">
        <v>42</v>
      </c>
      <c r="P742" s="142">
        <f>O742*H742</f>
        <v>0</v>
      </c>
      <c r="Q742" s="142">
        <v>0.0015</v>
      </c>
      <c r="R742" s="142">
        <f>Q742*H742</f>
        <v>0.02265</v>
      </c>
      <c r="S742" s="142">
        <v>0</v>
      </c>
      <c r="T742" s="143">
        <f>S742*H742</f>
        <v>0</v>
      </c>
      <c r="AR742" s="144" t="s">
        <v>242</v>
      </c>
      <c r="AT742" s="144" t="s">
        <v>148</v>
      </c>
      <c r="AU742" s="144" t="s">
        <v>86</v>
      </c>
      <c r="AY742" s="16" t="s">
        <v>146</v>
      </c>
      <c r="BE742" s="145">
        <f>IF(N742="základní",J742,0)</f>
        <v>0</v>
      </c>
      <c r="BF742" s="145">
        <f>IF(N742="snížená",J742,0)</f>
        <v>0</v>
      </c>
      <c r="BG742" s="145">
        <f>IF(N742="zákl. přenesená",J742,0)</f>
        <v>0</v>
      </c>
      <c r="BH742" s="145">
        <f>IF(N742="sníž. přenesená",J742,0)</f>
        <v>0</v>
      </c>
      <c r="BI742" s="145">
        <f>IF(N742="nulová",J742,0)</f>
        <v>0</v>
      </c>
      <c r="BJ742" s="16" t="s">
        <v>84</v>
      </c>
      <c r="BK742" s="145">
        <f>ROUND(I742*H742,2)</f>
        <v>0</v>
      </c>
      <c r="BL742" s="16" t="s">
        <v>242</v>
      </c>
      <c r="BM742" s="144" t="s">
        <v>1383</v>
      </c>
    </row>
    <row r="743" spans="2:51" s="12" customFormat="1" ht="12">
      <c r="B743" s="146"/>
      <c r="D743" s="147" t="s">
        <v>154</v>
      </c>
      <c r="E743" s="148" t="s">
        <v>1</v>
      </c>
      <c r="F743" s="149" t="s">
        <v>1384</v>
      </c>
      <c r="H743" s="150">
        <v>6.8</v>
      </c>
      <c r="I743" s="151"/>
      <c r="L743" s="146"/>
      <c r="M743" s="152"/>
      <c r="T743" s="153"/>
      <c r="AT743" s="148" t="s">
        <v>154</v>
      </c>
      <c r="AU743" s="148" t="s">
        <v>86</v>
      </c>
      <c r="AV743" s="12" t="s">
        <v>86</v>
      </c>
      <c r="AW743" s="12" t="s">
        <v>32</v>
      </c>
      <c r="AX743" s="12" t="s">
        <v>77</v>
      </c>
      <c r="AY743" s="148" t="s">
        <v>146</v>
      </c>
    </row>
    <row r="744" spans="2:51" s="12" customFormat="1" ht="12">
      <c r="B744" s="146"/>
      <c r="D744" s="147" t="s">
        <v>154</v>
      </c>
      <c r="E744" s="148" t="s">
        <v>1</v>
      </c>
      <c r="F744" s="149" t="s">
        <v>1385</v>
      </c>
      <c r="H744" s="150">
        <v>8.3</v>
      </c>
      <c r="I744" s="151"/>
      <c r="L744" s="146"/>
      <c r="M744" s="152"/>
      <c r="T744" s="153"/>
      <c r="AT744" s="148" t="s">
        <v>154</v>
      </c>
      <c r="AU744" s="148" t="s">
        <v>86</v>
      </c>
      <c r="AV744" s="12" t="s">
        <v>86</v>
      </c>
      <c r="AW744" s="12" t="s">
        <v>32</v>
      </c>
      <c r="AX744" s="12" t="s">
        <v>77</v>
      </c>
      <c r="AY744" s="148" t="s">
        <v>146</v>
      </c>
    </row>
    <row r="745" spans="2:51" s="13" customFormat="1" ht="12">
      <c r="B745" s="154"/>
      <c r="D745" s="147" t="s">
        <v>154</v>
      </c>
      <c r="E745" s="155" t="s">
        <v>1</v>
      </c>
      <c r="F745" s="156" t="s">
        <v>158</v>
      </c>
      <c r="H745" s="157">
        <v>15.1</v>
      </c>
      <c r="I745" s="158"/>
      <c r="L745" s="154"/>
      <c r="M745" s="159"/>
      <c r="T745" s="160"/>
      <c r="AT745" s="155" t="s">
        <v>154</v>
      </c>
      <c r="AU745" s="155" t="s">
        <v>86</v>
      </c>
      <c r="AV745" s="13" t="s">
        <v>152</v>
      </c>
      <c r="AW745" s="13" t="s">
        <v>32</v>
      </c>
      <c r="AX745" s="13" t="s">
        <v>84</v>
      </c>
      <c r="AY745" s="155" t="s">
        <v>146</v>
      </c>
    </row>
    <row r="746" spans="2:65" s="1" customFormat="1" ht="24.2" customHeight="1">
      <c r="B746" s="31"/>
      <c r="C746" s="132" t="s">
        <v>1386</v>
      </c>
      <c r="D746" s="132" t="s">
        <v>148</v>
      </c>
      <c r="E746" s="133" t="s">
        <v>1387</v>
      </c>
      <c r="F746" s="134" t="s">
        <v>1388</v>
      </c>
      <c r="G746" s="135" t="s">
        <v>227</v>
      </c>
      <c r="H746" s="136">
        <v>7.515</v>
      </c>
      <c r="I746" s="137"/>
      <c r="J746" s="138">
        <f>ROUND(I746*H746,2)</f>
        <v>0</v>
      </c>
      <c r="K746" s="139"/>
      <c r="L746" s="31"/>
      <c r="M746" s="140" t="s">
        <v>1</v>
      </c>
      <c r="N746" s="141" t="s">
        <v>42</v>
      </c>
      <c r="P746" s="142">
        <f>O746*H746</f>
        <v>0</v>
      </c>
      <c r="Q746" s="142">
        <v>0.0004</v>
      </c>
      <c r="R746" s="142">
        <f>Q746*H746</f>
        <v>0.003006</v>
      </c>
      <c r="S746" s="142">
        <v>0</v>
      </c>
      <c r="T746" s="143">
        <f>S746*H746</f>
        <v>0</v>
      </c>
      <c r="AR746" s="144" t="s">
        <v>242</v>
      </c>
      <c r="AT746" s="144" t="s">
        <v>148</v>
      </c>
      <c r="AU746" s="144" t="s">
        <v>86</v>
      </c>
      <c r="AY746" s="16" t="s">
        <v>146</v>
      </c>
      <c r="BE746" s="145">
        <f>IF(N746="základní",J746,0)</f>
        <v>0</v>
      </c>
      <c r="BF746" s="145">
        <f>IF(N746="snížená",J746,0)</f>
        <v>0</v>
      </c>
      <c r="BG746" s="145">
        <f>IF(N746="zákl. přenesená",J746,0)</f>
        <v>0</v>
      </c>
      <c r="BH746" s="145">
        <f>IF(N746="sníž. přenesená",J746,0)</f>
        <v>0</v>
      </c>
      <c r="BI746" s="145">
        <f>IF(N746="nulová",J746,0)</f>
        <v>0</v>
      </c>
      <c r="BJ746" s="16" t="s">
        <v>84</v>
      </c>
      <c r="BK746" s="145">
        <f>ROUND(I746*H746,2)</f>
        <v>0</v>
      </c>
      <c r="BL746" s="16" t="s">
        <v>242</v>
      </c>
      <c r="BM746" s="144" t="s">
        <v>1389</v>
      </c>
    </row>
    <row r="747" spans="2:51" s="12" customFormat="1" ht="12">
      <c r="B747" s="146"/>
      <c r="D747" s="147" t="s">
        <v>154</v>
      </c>
      <c r="E747" s="148" t="s">
        <v>1</v>
      </c>
      <c r="F747" s="149" t="s">
        <v>1390</v>
      </c>
      <c r="H747" s="150">
        <v>3.4</v>
      </c>
      <c r="I747" s="151"/>
      <c r="L747" s="146"/>
      <c r="M747" s="152"/>
      <c r="T747" s="153"/>
      <c r="AT747" s="148" t="s">
        <v>154</v>
      </c>
      <c r="AU747" s="148" t="s">
        <v>86</v>
      </c>
      <c r="AV747" s="12" t="s">
        <v>86</v>
      </c>
      <c r="AW747" s="12" t="s">
        <v>32</v>
      </c>
      <c r="AX747" s="12" t="s">
        <v>77</v>
      </c>
      <c r="AY747" s="148" t="s">
        <v>146</v>
      </c>
    </row>
    <row r="748" spans="2:51" s="12" customFormat="1" ht="12">
      <c r="B748" s="146"/>
      <c r="D748" s="147" t="s">
        <v>154</v>
      </c>
      <c r="E748" s="148" t="s">
        <v>1</v>
      </c>
      <c r="F748" s="149" t="s">
        <v>1391</v>
      </c>
      <c r="H748" s="150">
        <v>4.115</v>
      </c>
      <c r="I748" s="151"/>
      <c r="L748" s="146"/>
      <c r="M748" s="152"/>
      <c r="T748" s="153"/>
      <c r="AT748" s="148" t="s">
        <v>154</v>
      </c>
      <c r="AU748" s="148" t="s">
        <v>86</v>
      </c>
      <c r="AV748" s="12" t="s">
        <v>86</v>
      </c>
      <c r="AW748" s="12" t="s">
        <v>32</v>
      </c>
      <c r="AX748" s="12" t="s">
        <v>77</v>
      </c>
      <c r="AY748" s="148" t="s">
        <v>146</v>
      </c>
    </row>
    <row r="749" spans="2:51" s="13" customFormat="1" ht="12">
      <c r="B749" s="154"/>
      <c r="D749" s="147" t="s">
        <v>154</v>
      </c>
      <c r="E749" s="155" t="s">
        <v>1</v>
      </c>
      <c r="F749" s="156" t="s">
        <v>158</v>
      </c>
      <c r="H749" s="157">
        <v>7.515</v>
      </c>
      <c r="I749" s="158"/>
      <c r="L749" s="154"/>
      <c r="M749" s="159"/>
      <c r="T749" s="160"/>
      <c r="AT749" s="155" t="s">
        <v>154</v>
      </c>
      <c r="AU749" s="155" t="s">
        <v>86</v>
      </c>
      <c r="AV749" s="13" t="s">
        <v>152</v>
      </c>
      <c r="AW749" s="13" t="s">
        <v>32</v>
      </c>
      <c r="AX749" s="13" t="s">
        <v>84</v>
      </c>
      <c r="AY749" s="155" t="s">
        <v>146</v>
      </c>
    </row>
    <row r="750" spans="2:65" s="1" customFormat="1" ht="44.25" customHeight="1">
      <c r="B750" s="31"/>
      <c r="C750" s="132" t="s">
        <v>1392</v>
      </c>
      <c r="D750" s="132" t="s">
        <v>148</v>
      </c>
      <c r="E750" s="133" t="s">
        <v>1393</v>
      </c>
      <c r="F750" s="134" t="s">
        <v>1394</v>
      </c>
      <c r="G750" s="135" t="s">
        <v>151</v>
      </c>
      <c r="H750" s="136">
        <v>51.9</v>
      </c>
      <c r="I750" s="137"/>
      <c r="J750" s="138">
        <f>ROUND(I750*H750,2)</f>
        <v>0</v>
      </c>
      <c r="K750" s="139"/>
      <c r="L750" s="31"/>
      <c r="M750" s="140" t="s">
        <v>1</v>
      </c>
      <c r="N750" s="141" t="s">
        <v>42</v>
      </c>
      <c r="P750" s="142">
        <f>O750*H750</f>
        <v>0</v>
      </c>
      <c r="Q750" s="142">
        <v>0.0036</v>
      </c>
      <c r="R750" s="142">
        <f>Q750*H750</f>
        <v>0.18683999999999998</v>
      </c>
      <c r="S750" s="142">
        <v>0</v>
      </c>
      <c r="T750" s="143">
        <f>S750*H750</f>
        <v>0</v>
      </c>
      <c r="AR750" s="144" t="s">
        <v>242</v>
      </c>
      <c r="AT750" s="144" t="s">
        <v>148</v>
      </c>
      <c r="AU750" s="144" t="s">
        <v>86</v>
      </c>
      <c r="AY750" s="16" t="s">
        <v>146</v>
      </c>
      <c r="BE750" s="145">
        <f>IF(N750="základní",J750,0)</f>
        <v>0</v>
      </c>
      <c r="BF750" s="145">
        <f>IF(N750="snížená",J750,0)</f>
        <v>0</v>
      </c>
      <c r="BG750" s="145">
        <f>IF(N750="zákl. přenesená",J750,0)</f>
        <v>0</v>
      </c>
      <c r="BH750" s="145">
        <f>IF(N750="sníž. přenesená",J750,0)</f>
        <v>0</v>
      </c>
      <c r="BI750" s="145">
        <f>IF(N750="nulová",J750,0)</f>
        <v>0</v>
      </c>
      <c r="BJ750" s="16" t="s">
        <v>84</v>
      </c>
      <c r="BK750" s="145">
        <f>ROUND(I750*H750,2)</f>
        <v>0</v>
      </c>
      <c r="BL750" s="16" t="s">
        <v>242</v>
      </c>
      <c r="BM750" s="144" t="s">
        <v>1395</v>
      </c>
    </row>
    <row r="751" spans="2:65" s="1" customFormat="1" ht="24.2" customHeight="1">
      <c r="B751" s="31"/>
      <c r="C751" s="167" t="s">
        <v>1396</v>
      </c>
      <c r="D751" s="167" t="s">
        <v>237</v>
      </c>
      <c r="E751" s="168" t="s">
        <v>1397</v>
      </c>
      <c r="F751" s="169" t="s">
        <v>1398</v>
      </c>
      <c r="G751" s="170" t="s">
        <v>151</v>
      </c>
      <c r="H751" s="171">
        <v>59.685</v>
      </c>
      <c r="I751" s="172"/>
      <c r="J751" s="173">
        <f>ROUND(I751*H751,2)</f>
        <v>0</v>
      </c>
      <c r="K751" s="174"/>
      <c r="L751" s="175"/>
      <c r="M751" s="176" t="s">
        <v>1</v>
      </c>
      <c r="N751" s="177" t="s">
        <v>42</v>
      </c>
      <c r="P751" s="142">
        <f>O751*H751</f>
        <v>0</v>
      </c>
      <c r="Q751" s="142">
        <v>0.02</v>
      </c>
      <c r="R751" s="142">
        <f>Q751*H751</f>
        <v>1.1937</v>
      </c>
      <c r="S751" s="142">
        <v>0</v>
      </c>
      <c r="T751" s="143">
        <f>S751*H751</f>
        <v>0</v>
      </c>
      <c r="AR751" s="144" t="s">
        <v>341</v>
      </c>
      <c r="AT751" s="144" t="s">
        <v>237</v>
      </c>
      <c r="AU751" s="144" t="s">
        <v>86</v>
      </c>
      <c r="AY751" s="16" t="s">
        <v>146</v>
      </c>
      <c r="BE751" s="145">
        <f>IF(N751="základní",J751,0)</f>
        <v>0</v>
      </c>
      <c r="BF751" s="145">
        <f>IF(N751="snížená",J751,0)</f>
        <v>0</v>
      </c>
      <c r="BG751" s="145">
        <f>IF(N751="zákl. přenesená",J751,0)</f>
        <v>0</v>
      </c>
      <c r="BH751" s="145">
        <f>IF(N751="sníž. přenesená",J751,0)</f>
        <v>0</v>
      </c>
      <c r="BI751" s="145">
        <f>IF(N751="nulová",J751,0)</f>
        <v>0</v>
      </c>
      <c r="BJ751" s="16" t="s">
        <v>84</v>
      </c>
      <c r="BK751" s="145">
        <f>ROUND(I751*H751,2)</f>
        <v>0</v>
      </c>
      <c r="BL751" s="16" t="s">
        <v>242</v>
      </c>
      <c r="BM751" s="144" t="s">
        <v>1399</v>
      </c>
    </row>
    <row r="752" spans="2:51" s="12" customFormat="1" ht="12">
      <c r="B752" s="146"/>
      <c r="D752" s="147" t="s">
        <v>154</v>
      </c>
      <c r="F752" s="149" t="s">
        <v>1400</v>
      </c>
      <c r="H752" s="150">
        <v>59.685</v>
      </c>
      <c r="I752" s="151"/>
      <c r="L752" s="146"/>
      <c r="M752" s="152"/>
      <c r="T752" s="153"/>
      <c r="AT752" s="148" t="s">
        <v>154</v>
      </c>
      <c r="AU752" s="148" t="s">
        <v>86</v>
      </c>
      <c r="AV752" s="12" t="s">
        <v>86</v>
      </c>
      <c r="AW752" s="12" t="s">
        <v>4</v>
      </c>
      <c r="AX752" s="12" t="s">
        <v>84</v>
      </c>
      <c r="AY752" s="148" t="s">
        <v>146</v>
      </c>
    </row>
    <row r="753" spans="2:65" s="1" customFormat="1" ht="24.2" customHeight="1">
      <c r="B753" s="31"/>
      <c r="C753" s="132" t="s">
        <v>1401</v>
      </c>
      <c r="D753" s="132" t="s">
        <v>148</v>
      </c>
      <c r="E753" s="133" t="s">
        <v>1402</v>
      </c>
      <c r="F753" s="134" t="s">
        <v>1403</v>
      </c>
      <c r="G753" s="135" t="s">
        <v>151</v>
      </c>
      <c r="H753" s="136">
        <v>51.9</v>
      </c>
      <c r="I753" s="137"/>
      <c r="J753" s="138">
        <f>ROUND(I753*H753,2)</f>
        <v>0</v>
      </c>
      <c r="K753" s="139"/>
      <c r="L753" s="31"/>
      <c r="M753" s="140" t="s">
        <v>1</v>
      </c>
      <c r="N753" s="141" t="s">
        <v>42</v>
      </c>
      <c r="P753" s="142">
        <f>O753*H753</f>
        <v>0</v>
      </c>
      <c r="Q753" s="142">
        <v>0</v>
      </c>
      <c r="R753" s="142">
        <f>Q753*H753</f>
        <v>0</v>
      </c>
      <c r="S753" s="142">
        <v>0</v>
      </c>
      <c r="T753" s="143">
        <f>S753*H753</f>
        <v>0</v>
      </c>
      <c r="AR753" s="144" t="s">
        <v>242</v>
      </c>
      <c r="AT753" s="144" t="s">
        <v>148</v>
      </c>
      <c r="AU753" s="144" t="s">
        <v>86</v>
      </c>
      <c r="AY753" s="16" t="s">
        <v>146</v>
      </c>
      <c r="BE753" s="145">
        <f>IF(N753="základní",J753,0)</f>
        <v>0</v>
      </c>
      <c r="BF753" s="145">
        <f>IF(N753="snížená",J753,0)</f>
        <v>0</v>
      </c>
      <c r="BG753" s="145">
        <f>IF(N753="zákl. přenesená",J753,0)</f>
        <v>0</v>
      </c>
      <c r="BH753" s="145">
        <f>IF(N753="sníž. přenesená",J753,0)</f>
        <v>0</v>
      </c>
      <c r="BI753" s="145">
        <f>IF(N753="nulová",J753,0)</f>
        <v>0</v>
      </c>
      <c r="BJ753" s="16" t="s">
        <v>84</v>
      </c>
      <c r="BK753" s="145">
        <f>ROUND(I753*H753,2)</f>
        <v>0</v>
      </c>
      <c r="BL753" s="16" t="s">
        <v>242</v>
      </c>
      <c r="BM753" s="144" t="s">
        <v>1404</v>
      </c>
    </row>
    <row r="754" spans="2:65" s="1" customFormat="1" ht="16.5" customHeight="1">
      <c r="B754" s="31"/>
      <c r="C754" s="132" t="s">
        <v>1405</v>
      </c>
      <c r="D754" s="132" t="s">
        <v>148</v>
      </c>
      <c r="E754" s="133" t="s">
        <v>1406</v>
      </c>
      <c r="F754" s="134" t="s">
        <v>1407</v>
      </c>
      <c r="G754" s="135" t="s">
        <v>151</v>
      </c>
      <c r="H754" s="136">
        <v>51.9</v>
      </c>
      <c r="I754" s="137"/>
      <c r="J754" s="138">
        <f>ROUND(I754*H754,2)</f>
        <v>0</v>
      </c>
      <c r="K754" s="139"/>
      <c r="L754" s="31"/>
      <c r="M754" s="140" t="s">
        <v>1</v>
      </c>
      <c r="N754" s="141" t="s">
        <v>42</v>
      </c>
      <c r="P754" s="142">
        <f>O754*H754</f>
        <v>0</v>
      </c>
      <c r="Q754" s="142">
        <v>0.0003</v>
      </c>
      <c r="R754" s="142">
        <f>Q754*H754</f>
        <v>0.015569999999999999</v>
      </c>
      <c r="S754" s="142">
        <v>0</v>
      </c>
      <c r="T754" s="143">
        <f>S754*H754</f>
        <v>0</v>
      </c>
      <c r="AR754" s="144" t="s">
        <v>242</v>
      </c>
      <c r="AT754" s="144" t="s">
        <v>148</v>
      </c>
      <c r="AU754" s="144" t="s">
        <v>86</v>
      </c>
      <c r="AY754" s="16" t="s">
        <v>146</v>
      </c>
      <c r="BE754" s="145">
        <f>IF(N754="základní",J754,0)</f>
        <v>0</v>
      </c>
      <c r="BF754" s="145">
        <f>IF(N754="snížená",J754,0)</f>
        <v>0</v>
      </c>
      <c r="BG754" s="145">
        <f>IF(N754="zákl. přenesená",J754,0)</f>
        <v>0</v>
      </c>
      <c r="BH754" s="145">
        <f>IF(N754="sníž. přenesená",J754,0)</f>
        <v>0</v>
      </c>
      <c r="BI754" s="145">
        <f>IF(N754="nulová",J754,0)</f>
        <v>0</v>
      </c>
      <c r="BJ754" s="16" t="s">
        <v>84</v>
      </c>
      <c r="BK754" s="145">
        <f>ROUND(I754*H754,2)</f>
        <v>0</v>
      </c>
      <c r="BL754" s="16" t="s">
        <v>242</v>
      </c>
      <c r="BM754" s="144" t="s">
        <v>1408</v>
      </c>
    </row>
    <row r="755" spans="2:65" s="1" customFormat="1" ht="37.7" customHeight="1">
      <c r="B755" s="31"/>
      <c r="C755" s="132" t="s">
        <v>1409</v>
      </c>
      <c r="D755" s="132" t="s">
        <v>148</v>
      </c>
      <c r="E755" s="133" t="s">
        <v>1410</v>
      </c>
      <c r="F755" s="134" t="s">
        <v>1411</v>
      </c>
      <c r="G755" s="135" t="s">
        <v>227</v>
      </c>
      <c r="H755" s="136">
        <v>7.15</v>
      </c>
      <c r="I755" s="137"/>
      <c r="J755" s="138">
        <f>ROUND(I755*H755,2)</f>
        <v>0</v>
      </c>
      <c r="K755" s="139"/>
      <c r="L755" s="31"/>
      <c r="M755" s="140" t="s">
        <v>1</v>
      </c>
      <c r="N755" s="141" t="s">
        <v>42</v>
      </c>
      <c r="P755" s="142">
        <f>O755*H755</f>
        <v>0</v>
      </c>
      <c r="Q755" s="142">
        <v>0.00098</v>
      </c>
      <c r="R755" s="142">
        <f>Q755*H755</f>
        <v>0.007007</v>
      </c>
      <c r="S755" s="142">
        <v>0</v>
      </c>
      <c r="T755" s="143">
        <f>S755*H755</f>
        <v>0</v>
      </c>
      <c r="AR755" s="144" t="s">
        <v>242</v>
      </c>
      <c r="AT755" s="144" t="s">
        <v>148</v>
      </c>
      <c r="AU755" s="144" t="s">
        <v>86</v>
      </c>
      <c r="AY755" s="16" t="s">
        <v>146</v>
      </c>
      <c r="BE755" s="145">
        <f>IF(N755="základní",J755,0)</f>
        <v>0</v>
      </c>
      <c r="BF755" s="145">
        <f>IF(N755="snížená",J755,0)</f>
        <v>0</v>
      </c>
      <c r="BG755" s="145">
        <f>IF(N755="zákl. přenesená",J755,0)</f>
        <v>0</v>
      </c>
      <c r="BH755" s="145">
        <f>IF(N755="sníž. přenesená",J755,0)</f>
        <v>0</v>
      </c>
      <c r="BI755" s="145">
        <f>IF(N755="nulová",J755,0)</f>
        <v>0</v>
      </c>
      <c r="BJ755" s="16" t="s">
        <v>84</v>
      </c>
      <c r="BK755" s="145">
        <f>ROUND(I755*H755,2)</f>
        <v>0</v>
      </c>
      <c r="BL755" s="16" t="s">
        <v>242</v>
      </c>
      <c r="BM755" s="144" t="s">
        <v>1412</v>
      </c>
    </row>
    <row r="756" spans="2:51" s="12" customFormat="1" ht="12">
      <c r="B756" s="146"/>
      <c r="D756" s="147" t="s">
        <v>154</v>
      </c>
      <c r="E756" s="148" t="s">
        <v>1</v>
      </c>
      <c r="F756" s="149" t="s">
        <v>1413</v>
      </c>
      <c r="H756" s="150">
        <v>5.69</v>
      </c>
      <c r="I756" s="151"/>
      <c r="L756" s="146"/>
      <c r="M756" s="152"/>
      <c r="T756" s="153"/>
      <c r="AT756" s="148" t="s">
        <v>154</v>
      </c>
      <c r="AU756" s="148" t="s">
        <v>86</v>
      </c>
      <c r="AV756" s="12" t="s">
        <v>86</v>
      </c>
      <c r="AW756" s="12" t="s">
        <v>32</v>
      </c>
      <c r="AX756" s="12" t="s">
        <v>77</v>
      </c>
      <c r="AY756" s="148" t="s">
        <v>146</v>
      </c>
    </row>
    <row r="757" spans="2:51" s="12" customFormat="1" ht="12">
      <c r="B757" s="146"/>
      <c r="D757" s="147" t="s">
        <v>154</v>
      </c>
      <c r="E757" s="148" t="s">
        <v>1</v>
      </c>
      <c r="F757" s="149" t="s">
        <v>1414</v>
      </c>
      <c r="H757" s="150">
        <v>1.46</v>
      </c>
      <c r="I757" s="151"/>
      <c r="L757" s="146"/>
      <c r="M757" s="152"/>
      <c r="T757" s="153"/>
      <c r="AT757" s="148" t="s">
        <v>154</v>
      </c>
      <c r="AU757" s="148" t="s">
        <v>86</v>
      </c>
      <c r="AV757" s="12" t="s">
        <v>86</v>
      </c>
      <c r="AW757" s="12" t="s">
        <v>32</v>
      </c>
      <c r="AX757" s="12" t="s">
        <v>77</v>
      </c>
      <c r="AY757" s="148" t="s">
        <v>146</v>
      </c>
    </row>
    <row r="758" spans="2:51" s="13" customFormat="1" ht="12">
      <c r="B758" s="154"/>
      <c r="D758" s="147" t="s">
        <v>154</v>
      </c>
      <c r="E758" s="155" t="s">
        <v>1</v>
      </c>
      <c r="F758" s="156" t="s">
        <v>158</v>
      </c>
      <c r="H758" s="157">
        <v>7.15</v>
      </c>
      <c r="I758" s="158"/>
      <c r="L758" s="154"/>
      <c r="M758" s="159"/>
      <c r="T758" s="160"/>
      <c r="AT758" s="155" t="s">
        <v>154</v>
      </c>
      <c r="AU758" s="155" t="s">
        <v>86</v>
      </c>
      <c r="AV758" s="13" t="s">
        <v>152</v>
      </c>
      <c r="AW758" s="13" t="s">
        <v>32</v>
      </c>
      <c r="AX758" s="13" t="s">
        <v>84</v>
      </c>
      <c r="AY758" s="155" t="s">
        <v>146</v>
      </c>
    </row>
    <row r="759" spans="2:65" s="1" customFormat="1" ht="24.2" customHeight="1">
      <c r="B759" s="31"/>
      <c r="C759" s="167" t="s">
        <v>1415</v>
      </c>
      <c r="D759" s="167" t="s">
        <v>237</v>
      </c>
      <c r="E759" s="168" t="s">
        <v>1397</v>
      </c>
      <c r="F759" s="169" t="s">
        <v>1398</v>
      </c>
      <c r="G759" s="170" t="s">
        <v>151</v>
      </c>
      <c r="H759" s="171">
        <v>1.645</v>
      </c>
      <c r="I759" s="172"/>
      <c r="J759" s="173">
        <f>ROUND(I759*H759,2)</f>
        <v>0</v>
      </c>
      <c r="K759" s="174"/>
      <c r="L759" s="175"/>
      <c r="M759" s="176" t="s">
        <v>1</v>
      </c>
      <c r="N759" s="177" t="s">
        <v>42</v>
      </c>
      <c r="P759" s="142">
        <f>O759*H759</f>
        <v>0</v>
      </c>
      <c r="Q759" s="142">
        <v>0.02</v>
      </c>
      <c r="R759" s="142">
        <f>Q759*H759</f>
        <v>0.0329</v>
      </c>
      <c r="S759" s="142">
        <v>0</v>
      </c>
      <c r="T759" s="143">
        <f>S759*H759</f>
        <v>0</v>
      </c>
      <c r="AR759" s="144" t="s">
        <v>341</v>
      </c>
      <c r="AT759" s="144" t="s">
        <v>237</v>
      </c>
      <c r="AU759" s="144" t="s">
        <v>86</v>
      </c>
      <c r="AY759" s="16" t="s">
        <v>146</v>
      </c>
      <c r="BE759" s="145">
        <f>IF(N759="základní",J759,0)</f>
        <v>0</v>
      </c>
      <c r="BF759" s="145">
        <f>IF(N759="snížená",J759,0)</f>
        <v>0</v>
      </c>
      <c r="BG759" s="145">
        <f>IF(N759="zákl. přenesená",J759,0)</f>
        <v>0</v>
      </c>
      <c r="BH759" s="145">
        <f>IF(N759="sníž. přenesená",J759,0)</f>
        <v>0</v>
      </c>
      <c r="BI759" s="145">
        <f>IF(N759="nulová",J759,0)</f>
        <v>0</v>
      </c>
      <c r="BJ759" s="16" t="s">
        <v>84</v>
      </c>
      <c r="BK759" s="145">
        <f>ROUND(I759*H759,2)</f>
        <v>0</v>
      </c>
      <c r="BL759" s="16" t="s">
        <v>242</v>
      </c>
      <c r="BM759" s="144" t="s">
        <v>1416</v>
      </c>
    </row>
    <row r="760" spans="2:51" s="12" customFormat="1" ht="12">
      <c r="B760" s="146"/>
      <c r="D760" s="147" t="s">
        <v>154</v>
      </c>
      <c r="E760" s="148" t="s">
        <v>1</v>
      </c>
      <c r="F760" s="149" t="s">
        <v>1417</v>
      </c>
      <c r="H760" s="150">
        <v>1.43</v>
      </c>
      <c r="I760" s="151"/>
      <c r="L760" s="146"/>
      <c r="M760" s="152"/>
      <c r="T760" s="153"/>
      <c r="AT760" s="148" t="s">
        <v>154</v>
      </c>
      <c r="AU760" s="148" t="s">
        <v>86</v>
      </c>
      <c r="AV760" s="12" t="s">
        <v>86</v>
      </c>
      <c r="AW760" s="12" t="s">
        <v>32</v>
      </c>
      <c r="AX760" s="12" t="s">
        <v>84</v>
      </c>
      <c r="AY760" s="148" t="s">
        <v>146</v>
      </c>
    </row>
    <row r="761" spans="2:51" s="12" customFormat="1" ht="12">
      <c r="B761" s="146"/>
      <c r="D761" s="147" t="s">
        <v>154</v>
      </c>
      <c r="F761" s="149" t="s">
        <v>1418</v>
      </c>
      <c r="H761" s="150">
        <v>1.645</v>
      </c>
      <c r="I761" s="151"/>
      <c r="L761" s="146"/>
      <c r="M761" s="152"/>
      <c r="T761" s="153"/>
      <c r="AT761" s="148" t="s">
        <v>154</v>
      </c>
      <c r="AU761" s="148" t="s">
        <v>86</v>
      </c>
      <c r="AV761" s="12" t="s">
        <v>86</v>
      </c>
      <c r="AW761" s="12" t="s">
        <v>4</v>
      </c>
      <c r="AX761" s="12" t="s">
        <v>84</v>
      </c>
      <c r="AY761" s="148" t="s">
        <v>146</v>
      </c>
    </row>
    <row r="762" spans="2:65" s="1" customFormat="1" ht="24.2" customHeight="1">
      <c r="B762" s="31"/>
      <c r="C762" s="132" t="s">
        <v>1419</v>
      </c>
      <c r="D762" s="132" t="s">
        <v>148</v>
      </c>
      <c r="E762" s="133" t="s">
        <v>1420</v>
      </c>
      <c r="F762" s="134" t="s">
        <v>1421</v>
      </c>
      <c r="G762" s="135" t="s">
        <v>151</v>
      </c>
      <c r="H762" s="136">
        <v>2.146</v>
      </c>
      <c r="I762" s="137"/>
      <c r="J762" s="138">
        <f>ROUND(I762*H762,2)</f>
        <v>0</v>
      </c>
      <c r="K762" s="139"/>
      <c r="L762" s="31"/>
      <c r="M762" s="140" t="s">
        <v>1</v>
      </c>
      <c r="N762" s="141" t="s">
        <v>42</v>
      </c>
      <c r="P762" s="142">
        <f>O762*H762</f>
        <v>0</v>
      </c>
      <c r="Q762" s="142">
        <v>0.005</v>
      </c>
      <c r="R762" s="142">
        <f>Q762*H762</f>
        <v>0.01073</v>
      </c>
      <c r="S762" s="142">
        <v>0</v>
      </c>
      <c r="T762" s="143">
        <f>S762*H762</f>
        <v>0</v>
      </c>
      <c r="AR762" s="144" t="s">
        <v>242</v>
      </c>
      <c r="AT762" s="144" t="s">
        <v>148</v>
      </c>
      <c r="AU762" s="144" t="s">
        <v>86</v>
      </c>
      <c r="AY762" s="16" t="s">
        <v>146</v>
      </c>
      <c r="BE762" s="145">
        <f>IF(N762="základní",J762,0)</f>
        <v>0</v>
      </c>
      <c r="BF762" s="145">
        <f>IF(N762="snížená",J762,0)</f>
        <v>0</v>
      </c>
      <c r="BG762" s="145">
        <f>IF(N762="zákl. přenesená",J762,0)</f>
        <v>0</v>
      </c>
      <c r="BH762" s="145">
        <f>IF(N762="sníž. přenesená",J762,0)</f>
        <v>0</v>
      </c>
      <c r="BI762" s="145">
        <f>IF(N762="nulová",J762,0)</f>
        <v>0</v>
      </c>
      <c r="BJ762" s="16" t="s">
        <v>84</v>
      </c>
      <c r="BK762" s="145">
        <f>ROUND(I762*H762,2)</f>
        <v>0</v>
      </c>
      <c r="BL762" s="16" t="s">
        <v>242</v>
      </c>
      <c r="BM762" s="144" t="s">
        <v>1422</v>
      </c>
    </row>
    <row r="763" spans="2:51" s="12" customFormat="1" ht="12">
      <c r="B763" s="146"/>
      <c r="D763" s="147" t="s">
        <v>154</v>
      </c>
      <c r="E763" s="148" t="s">
        <v>1</v>
      </c>
      <c r="F763" s="149" t="s">
        <v>416</v>
      </c>
      <c r="H763" s="150">
        <v>2.146</v>
      </c>
      <c r="I763" s="151"/>
      <c r="L763" s="146"/>
      <c r="M763" s="152"/>
      <c r="T763" s="153"/>
      <c r="AT763" s="148" t="s">
        <v>154</v>
      </c>
      <c r="AU763" s="148" t="s">
        <v>86</v>
      </c>
      <c r="AV763" s="12" t="s">
        <v>86</v>
      </c>
      <c r="AW763" s="12" t="s">
        <v>32</v>
      </c>
      <c r="AX763" s="12" t="s">
        <v>84</v>
      </c>
      <c r="AY763" s="148" t="s">
        <v>146</v>
      </c>
    </row>
    <row r="764" spans="2:65" s="1" customFormat="1" ht="16.5" customHeight="1">
      <c r="B764" s="31"/>
      <c r="C764" s="167" t="s">
        <v>1423</v>
      </c>
      <c r="D764" s="167" t="s">
        <v>237</v>
      </c>
      <c r="E764" s="168" t="s">
        <v>1424</v>
      </c>
      <c r="F764" s="169" t="s">
        <v>1425</v>
      </c>
      <c r="G764" s="170" t="s">
        <v>151</v>
      </c>
      <c r="H764" s="171">
        <v>2.361</v>
      </c>
      <c r="I764" s="172"/>
      <c r="J764" s="173">
        <f>ROUND(I764*H764,2)</f>
        <v>0</v>
      </c>
      <c r="K764" s="174"/>
      <c r="L764" s="175"/>
      <c r="M764" s="176" t="s">
        <v>1</v>
      </c>
      <c r="N764" s="177" t="s">
        <v>42</v>
      </c>
      <c r="P764" s="142">
        <f>O764*H764</f>
        <v>0</v>
      </c>
      <c r="Q764" s="142">
        <v>0.0354</v>
      </c>
      <c r="R764" s="142">
        <f>Q764*H764</f>
        <v>0.08357940000000001</v>
      </c>
      <c r="S764" s="142">
        <v>0</v>
      </c>
      <c r="T764" s="143">
        <f>S764*H764</f>
        <v>0</v>
      </c>
      <c r="AR764" s="144" t="s">
        <v>341</v>
      </c>
      <c r="AT764" s="144" t="s">
        <v>237</v>
      </c>
      <c r="AU764" s="144" t="s">
        <v>86</v>
      </c>
      <c r="AY764" s="16" t="s">
        <v>146</v>
      </c>
      <c r="BE764" s="145">
        <f>IF(N764="základní",J764,0)</f>
        <v>0</v>
      </c>
      <c r="BF764" s="145">
        <f>IF(N764="snížená",J764,0)</f>
        <v>0</v>
      </c>
      <c r="BG764" s="145">
        <f>IF(N764="zákl. přenesená",J764,0)</f>
        <v>0</v>
      </c>
      <c r="BH764" s="145">
        <f>IF(N764="sníž. přenesená",J764,0)</f>
        <v>0</v>
      </c>
      <c r="BI764" s="145">
        <f>IF(N764="nulová",J764,0)</f>
        <v>0</v>
      </c>
      <c r="BJ764" s="16" t="s">
        <v>84</v>
      </c>
      <c r="BK764" s="145">
        <f>ROUND(I764*H764,2)</f>
        <v>0</v>
      </c>
      <c r="BL764" s="16" t="s">
        <v>242</v>
      </c>
      <c r="BM764" s="144" t="s">
        <v>1426</v>
      </c>
    </row>
    <row r="765" spans="2:51" s="12" customFormat="1" ht="12">
      <c r="B765" s="146"/>
      <c r="D765" s="147" t="s">
        <v>154</v>
      </c>
      <c r="F765" s="149" t="s">
        <v>1427</v>
      </c>
      <c r="H765" s="150">
        <v>2.361</v>
      </c>
      <c r="I765" s="151"/>
      <c r="L765" s="146"/>
      <c r="M765" s="152"/>
      <c r="T765" s="153"/>
      <c r="AT765" s="148" t="s">
        <v>154</v>
      </c>
      <c r="AU765" s="148" t="s">
        <v>86</v>
      </c>
      <c r="AV765" s="12" t="s">
        <v>86</v>
      </c>
      <c r="AW765" s="12" t="s">
        <v>4</v>
      </c>
      <c r="AX765" s="12" t="s">
        <v>84</v>
      </c>
      <c r="AY765" s="148" t="s">
        <v>146</v>
      </c>
    </row>
    <row r="766" spans="2:65" s="1" customFormat="1" ht="24.2" customHeight="1">
      <c r="B766" s="31"/>
      <c r="C766" s="132" t="s">
        <v>1428</v>
      </c>
      <c r="D766" s="132" t="s">
        <v>148</v>
      </c>
      <c r="E766" s="133" t="s">
        <v>1429</v>
      </c>
      <c r="F766" s="134" t="s">
        <v>1430</v>
      </c>
      <c r="G766" s="135" t="s">
        <v>705</v>
      </c>
      <c r="H766" s="178"/>
      <c r="I766" s="137"/>
      <c r="J766" s="138">
        <f>ROUND(I766*H766,2)</f>
        <v>0</v>
      </c>
      <c r="K766" s="139"/>
      <c r="L766" s="31"/>
      <c r="M766" s="140" t="s">
        <v>1</v>
      </c>
      <c r="N766" s="141" t="s">
        <v>42</v>
      </c>
      <c r="P766" s="142">
        <f>O766*H766</f>
        <v>0</v>
      </c>
      <c r="Q766" s="142">
        <v>0</v>
      </c>
      <c r="R766" s="142">
        <f>Q766*H766</f>
        <v>0</v>
      </c>
      <c r="S766" s="142">
        <v>0</v>
      </c>
      <c r="T766" s="143">
        <f>S766*H766</f>
        <v>0</v>
      </c>
      <c r="AR766" s="144" t="s">
        <v>242</v>
      </c>
      <c r="AT766" s="144" t="s">
        <v>148</v>
      </c>
      <c r="AU766" s="144" t="s">
        <v>86</v>
      </c>
      <c r="AY766" s="16" t="s">
        <v>146</v>
      </c>
      <c r="BE766" s="145">
        <f>IF(N766="základní",J766,0)</f>
        <v>0</v>
      </c>
      <c r="BF766" s="145">
        <f>IF(N766="snížená",J766,0)</f>
        <v>0</v>
      </c>
      <c r="BG766" s="145">
        <f>IF(N766="zákl. přenesená",J766,0)</f>
        <v>0</v>
      </c>
      <c r="BH766" s="145">
        <f>IF(N766="sníž. přenesená",J766,0)</f>
        <v>0</v>
      </c>
      <c r="BI766" s="145">
        <f>IF(N766="nulová",J766,0)</f>
        <v>0</v>
      </c>
      <c r="BJ766" s="16" t="s">
        <v>84</v>
      </c>
      <c r="BK766" s="145">
        <f>ROUND(I766*H766,2)</f>
        <v>0</v>
      </c>
      <c r="BL766" s="16" t="s">
        <v>242</v>
      </c>
      <c r="BM766" s="144" t="s">
        <v>1431</v>
      </c>
    </row>
    <row r="767" spans="2:63" s="11" customFormat="1" ht="22.7" customHeight="1">
      <c r="B767" s="120"/>
      <c r="D767" s="121" t="s">
        <v>76</v>
      </c>
      <c r="E767" s="130" t="s">
        <v>1432</v>
      </c>
      <c r="F767" s="130" t="s">
        <v>1433</v>
      </c>
      <c r="I767" s="123"/>
      <c r="J767" s="131">
        <f>BK767</f>
        <v>0</v>
      </c>
      <c r="L767" s="120"/>
      <c r="M767" s="125"/>
      <c r="P767" s="126">
        <f>SUM(P768:P772)</f>
        <v>0</v>
      </c>
      <c r="R767" s="126">
        <f>SUM(R768:R772)</f>
        <v>0.20491350000000003</v>
      </c>
      <c r="T767" s="127">
        <f>SUM(T768:T772)</f>
        <v>0</v>
      </c>
      <c r="AR767" s="121" t="s">
        <v>86</v>
      </c>
      <c r="AT767" s="128" t="s">
        <v>76</v>
      </c>
      <c r="AU767" s="128" t="s">
        <v>84</v>
      </c>
      <c r="AY767" s="121" t="s">
        <v>146</v>
      </c>
      <c r="BK767" s="129">
        <f>SUM(BK768:BK772)</f>
        <v>0</v>
      </c>
    </row>
    <row r="768" spans="2:65" s="1" customFormat="1" ht="24.2" customHeight="1">
      <c r="B768" s="31"/>
      <c r="C768" s="132" t="s">
        <v>1434</v>
      </c>
      <c r="D768" s="132" t="s">
        <v>148</v>
      </c>
      <c r="E768" s="133" t="s">
        <v>1435</v>
      </c>
      <c r="F768" s="134" t="s">
        <v>1436</v>
      </c>
      <c r="G768" s="135" t="s">
        <v>151</v>
      </c>
      <c r="H768" s="136">
        <v>620.95</v>
      </c>
      <c r="I768" s="137"/>
      <c r="J768" s="138">
        <f>ROUND(I768*H768,2)</f>
        <v>0</v>
      </c>
      <c r="K768" s="139"/>
      <c r="L768" s="31"/>
      <c r="M768" s="140" t="s">
        <v>1</v>
      </c>
      <c r="N768" s="141" t="s">
        <v>42</v>
      </c>
      <c r="P768" s="142">
        <f>O768*H768</f>
        <v>0</v>
      </c>
      <c r="Q768" s="142">
        <v>0.00033</v>
      </c>
      <c r="R768" s="142">
        <f>Q768*H768</f>
        <v>0.20491350000000003</v>
      </c>
      <c r="S768" s="142">
        <v>0</v>
      </c>
      <c r="T768" s="143">
        <f>S768*H768</f>
        <v>0</v>
      </c>
      <c r="AR768" s="144" t="s">
        <v>242</v>
      </c>
      <c r="AT768" s="144" t="s">
        <v>148</v>
      </c>
      <c r="AU768" s="144" t="s">
        <v>86</v>
      </c>
      <c r="AY768" s="16" t="s">
        <v>146</v>
      </c>
      <c r="BE768" s="145">
        <f>IF(N768="základní",J768,0)</f>
        <v>0</v>
      </c>
      <c r="BF768" s="145">
        <f>IF(N768="snížená",J768,0)</f>
        <v>0</v>
      </c>
      <c r="BG768" s="145">
        <f>IF(N768="zákl. přenesená",J768,0)</f>
        <v>0</v>
      </c>
      <c r="BH768" s="145">
        <f>IF(N768="sníž. přenesená",J768,0)</f>
        <v>0</v>
      </c>
      <c r="BI768" s="145">
        <f>IF(N768="nulová",J768,0)</f>
        <v>0</v>
      </c>
      <c r="BJ768" s="16" t="s">
        <v>84</v>
      </c>
      <c r="BK768" s="145">
        <f>ROUND(I768*H768,2)</f>
        <v>0</v>
      </c>
      <c r="BL768" s="16" t="s">
        <v>242</v>
      </c>
      <c r="BM768" s="144" t="s">
        <v>1437</v>
      </c>
    </row>
    <row r="769" spans="2:51" s="12" customFormat="1" ht="12">
      <c r="B769" s="146"/>
      <c r="D769" s="147" t="s">
        <v>154</v>
      </c>
      <c r="E769" s="148" t="s">
        <v>1</v>
      </c>
      <c r="F769" s="149" t="s">
        <v>1438</v>
      </c>
      <c r="H769" s="150">
        <v>485.9</v>
      </c>
      <c r="I769" s="151"/>
      <c r="L769" s="146"/>
      <c r="M769" s="152"/>
      <c r="T769" s="153"/>
      <c r="AT769" s="148" t="s">
        <v>154</v>
      </c>
      <c r="AU769" s="148" t="s">
        <v>86</v>
      </c>
      <c r="AV769" s="12" t="s">
        <v>86</v>
      </c>
      <c r="AW769" s="12" t="s">
        <v>32</v>
      </c>
      <c r="AX769" s="12" t="s">
        <v>77</v>
      </c>
      <c r="AY769" s="148" t="s">
        <v>146</v>
      </c>
    </row>
    <row r="770" spans="2:51" s="12" customFormat="1" ht="12">
      <c r="B770" s="146"/>
      <c r="D770" s="147" t="s">
        <v>154</v>
      </c>
      <c r="E770" s="148" t="s">
        <v>1</v>
      </c>
      <c r="F770" s="149" t="s">
        <v>1439</v>
      </c>
      <c r="H770" s="150">
        <v>186.95</v>
      </c>
      <c r="I770" s="151"/>
      <c r="L770" s="146"/>
      <c r="M770" s="152"/>
      <c r="T770" s="153"/>
      <c r="AT770" s="148" t="s">
        <v>154</v>
      </c>
      <c r="AU770" s="148" t="s">
        <v>86</v>
      </c>
      <c r="AV770" s="12" t="s">
        <v>86</v>
      </c>
      <c r="AW770" s="12" t="s">
        <v>32</v>
      </c>
      <c r="AX770" s="12" t="s">
        <v>77</v>
      </c>
      <c r="AY770" s="148" t="s">
        <v>146</v>
      </c>
    </row>
    <row r="771" spans="2:51" s="12" customFormat="1" ht="12">
      <c r="B771" s="146"/>
      <c r="D771" s="147" t="s">
        <v>154</v>
      </c>
      <c r="E771" s="148" t="s">
        <v>1</v>
      </c>
      <c r="F771" s="149" t="s">
        <v>1440</v>
      </c>
      <c r="H771" s="150">
        <v>-51.9</v>
      </c>
      <c r="I771" s="151"/>
      <c r="L771" s="146"/>
      <c r="M771" s="152"/>
      <c r="T771" s="153"/>
      <c r="AT771" s="148" t="s">
        <v>154</v>
      </c>
      <c r="AU771" s="148" t="s">
        <v>86</v>
      </c>
      <c r="AV771" s="12" t="s">
        <v>86</v>
      </c>
      <c r="AW771" s="12" t="s">
        <v>32</v>
      </c>
      <c r="AX771" s="12" t="s">
        <v>77</v>
      </c>
      <c r="AY771" s="148" t="s">
        <v>146</v>
      </c>
    </row>
    <row r="772" spans="2:51" s="13" customFormat="1" ht="12">
      <c r="B772" s="154"/>
      <c r="D772" s="147" t="s">
        <v>154</v>
      </c>
      <c r="E772" s="155" t="s">
        <v>1</v>
      </c>
      <c r="F772" s="156" t="s">
        <v>158</v>
      </c>
      <c r="H772" s="157">
        <v>620.95</v>
      </c>
      <c r="I772" s="158"/>
      <c r="L772" s="154"/>
      <c r="M772" s="179"/>
      <c r="N772" s="180"/>
      <c r="O772" s="180"/>
      <c r="P772" s="180"/>
      <c r="Q772" s="180"/>
      <c r="R772" s="180"/>
      <c r="S772" s="180"/>
      <c r="T772" s="181"/>
      <c r="AT772" s="155" t="s">
        <v>154</v>
      </c>
      <c r="AU772" s="155" t="s">
        <v>86</v>
      </c>
      <c r="AV772" s="13" t="s">
        <v>152</v>
      </c>
      <c r="AW772" s="13" t="s">
        <v>32</v>
      </c>
      <c r="AX772" s="13" t="s">
        <v>84</v>
      </c>
      <c r="AY772" s="155" t="s">
        <v>146</v>
      </c>
    </row>
    <row r="773" spans="2:12" s="1" customFormat="1" ht="6.95" customHeight="1">
      <c r="B773" s="42"/>
      <c r="C773" s="43"/>
      <c r="D773" s="43"/>
      <c r="E773" s="43"/>
      <c r="F773" s="43"/>
      <c r="G773" s="43"/>
      <c r="H773" s="43"/>
      <c r="I773" s="43"/>
      <c r="J773" s="43"/>
      <c r="K773" s="43"/>
      <c r="L773" s="31"/>
    </row>
  </sheetData>
  <sheetProtection password="DD77" sheet="1" objects="1" scenarios="1" formatColumns="0" formatRows="0" autoFilter="0"/>
  <autoFilter ref="C141:K772"/>
  <mergeCells count="9">
    <mergeCell ref="E87:H87"/>
    <mergeCell ref="E132:H132"/>
    <mergeCell ref="E134:H13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38"/>
  <sheetViews>
    <sheetView showGridLines="0" workbookViewId="0" topLeftCell="A107">
      <selection activeCell="H126" sqref="H12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682"/>
      <c r="M2" s="682"/>
      <c r="N2" s="682"/>
      <c r="O2" s="682"/>
      <c r="P2" s="682"/>
      <c r="Q2" s="682"/>
      <c r="R2" s="682"/>
      <c r="S2" s="682"/>
      <c r="T2" s="682"/>
      <c r="U2" s="682"/>
      <c r="V2" s="682"/>
      <c r="AT2" s="16" t="s">
        <v>89</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696" t="str">
        <f>'Rekapitulace stavby'!K6</f>
        <v>Vstupní budova Muzea lidových staveb v Kouřimi</v>
      </c>
      <c r="F7" s="697"/>
      <c r="G7" s="697"/>
      <c r="H7" s="697"/>
      <c r="L7" s="19"/>
    </row>
    <row r="8" spans="2:12" s="1" customFormat="1" ht="12" customHeight="1">
      <c r="B8" s="31"/>
      <c r="D8" s="26" t="s">
        <v>97</v>
      </c>
      <c r="L8" s="31"/>
    </row>
    <row r="9" spans="2:12" s="1" customFormat="1" ht="16.5" customHeight="1">
      <c r="B9" s="31"/>
      <c r="E9" s="676" t="s">
        <v>1441</v>
      </c>
      <c r="F9" s="695"/>
      <c r="G9" s="695"/>
      <c r="H9" s="695"/>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8. 8. 2023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698" t="str">
        <f>'Rekapitulace stavby'!E14</f>
        <v>Vyplň údaj</v>
      </c>
      <c r="F18" s="690"/>
      <c r="G18" s="690"/>
      <c r="H18" s="69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694" t="s">
        <v>1</v>
      </c>
      <c r="F27" s="694"/>
      <c r="G27" s="694"/>
      <c r="H27" s="69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ROUND(J123,2)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ROUND((SUM(BE123:BE137)),2)</f>
        <v>0</v>
      </c>
      <c r="I33" s="91">
        <v>0.21</v>
      </c>
      <c r="J33" s="90">
        <f>ROUND(((SUM(BE123:BE137))*I33),2)</f>
        <v>0</v>
      </c>
      <c r="L33" s="31"/>
    </row>
    <row r="34" spans="2:12" s="1" customFormat="1" ht="14.45" customHeight="1">
      <c r="B34" s="31"/>
      <c r="E34" s="26" t="s">
        <v>43</v>
      </c>
      <c r="F34" s="90">
        <f>ROUND((SUM(BF123:BF137)),2)</f>
        <v>0</v>
      </c>
      <c r="I34" s="91">
        <v>0.15</v>
      </c>
      <c r="J34" s="90">
        <f>ROUND(((SUM(BF123:BF137))*I34),2)</f>
        <v>0</v>
      </c>
      <c r="L34" s="31"/>
    </row>
    <row r="35" spans="2:12" s="1" customFormat="1" ht="14.45" customHeight="1" hidden="1">
      <c r="B35" s="31"/>
      <c r="E35" s="26" t="s">
        <v>44</v>
      </c>
      <c r="F35" s="90">
        <f>ROUND((SUM(BG123:BG137)),2)</f>
        <v>0</v>
      </c>
      <c r="I35" s="91">
        <v>0.21</v>
      </c>
      <c r="J35" s="90">
        <f>0</f>
        <v>0</v>
      </c>
      <c r="L35" s="31"/>
    </row>
    <row r="36" spans="2:12" s="1" customFormat="1" ht="14.45" customHeight="1" hidden="1">
      <c r="B36" s="31"/>
      <c r="E36" s="26" t="s">
        <v>45</v>
      </c>
      <c r="F36" s="90">
        <f>ROUND((SUM(BH123:BH137)),2)</f>
        <v>0</v>
      </c>
      <c r="I36" s="91">
        <v>0.15</v>
      </c>
      <c r="J36" s="90">
        <f>0</f>
        <v>0</v>
      </c>
      <c r="L36" s="31"/>
    </row>
    <row r="37" spans="2:12" s="1" customFormat="1" ht="14.45" customHeight="1" hidden="1">
      <c r="B37" s="31"/>
      <c r="E37" s="26" t="s">
        <v>46</v>
      </c>
      <c r="F37" s="90">
        <f>ROUND((SUM(BI123:BI137)),2)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696" t="str">
        <f>E7</f>
        <v>Vstupní budova Muzea lidových staveb v Kouřimi</v>
      </c>
      <c r="F85" s="697"/>
      <c r="G85" s="697"/>
      <c r="H85" s="697"/>
      <c r="L85" s="31"/>
    </row>
    <row r="86" spans="2:12" s="1" customFormat="1" ht="12" customHeight="1">
      <c r="B86" s="31"/>
      <c r="C86" s="26" t="s">
        <v>97</v>
      </c>
      <c r="L86" s="31"/>
    </row>
    <row r="87" spans="2:12" s="1" customFormat="1" ht="16.5" customHeight="1">
      <c r="B87" s="31"/>
      <c r="E87" s="676" t="str">
        <f>E9</f>
        <v>02 - Profese</v>
      </c>
      <c r="F87" s="695"/>
      <c r="G87" s="695"/>
      <c r="H87" s="695"/>
      <c r="L87" s="31"/>
    </row>
    <row r="88" spans="2:12" s="1" customFormat="1" ht="6.95" customHeight="1">
      <c r="B88" s="31"/>
      <c r="L88" s="31"/>
    </row>
    <row r="89" spans="2:12" s="1" customFormat="1" ht="12" customHeight="1">
      <c r="B89" s="31"/>
      <c r="C89" s="26" t="s">
        <v>20</v>
      </c>
      <c r="F89" s="24" t="str">
        <f>F12</f>
        <v>Kouřim</v>
      </c>
      <c r="I89" s="26" t="s">
        <v>22</v>
      </c>
      <c r="J89" s="50" t="str">
        <f>IF(J12="","",J12)</f>
        <v>8. 8. 2023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J123</f>
        <v>0</v>
      </c>
      <c r="L96" s="31"/>
      <c r="AU96" s="16" t="s">
        <v>104</v>
      </c>
    </row>
    <row r="97" spans="2:12" s="8" customFormat="1" ht="24.95" customHeight="1">
      <c r="B97" s="103"/>
      <c r="D97" s="104" t="s">
        <v>114</v>
      </c>
      <c r="E97" s="105"/>
      <c r="F97" s="105"/>
      <c r="G97" s="105"/>
      <c r="H97" s="105"/>
      <c r="I97" s="105"/>
      <c r="J97" s="106">
        <f>J124</f>
        <v>0</v>
      </c>
      <c r="L97" s="103"/>
    </row>
    <row r="98" spans="2:12" s="9" customFormat="1" ht="19.9" customHeight="1">
      <c r="B98" s="107"/>
      <c r="D98" s="108" t="s">
        <v>1442</v>
      </c>
      <c r="E98" s="109"/>
      <c r="F98" s="109"/>
      <c r="G98" s="109"/>
      <c r="H98" s="109"/>
      <c r="I98" s="109"/>
      <c r="J98" s="110">
        <f>J125</f>
        <v>0</v>
      </c>
      <c r="L98" s="107"/>
    </row>
    <row r="99" spans="2:12" s="9" customFormat="1" ht="19.9" customHeight="1">
      <c r="B99" s="107"/>
      <c r="D99" s="108" t="s">
        <v>1443</v>
      </c>
      <c r="E99" s="109"/>
      <c r="F99" s="109"/>
      <c r="G99" s="109"/>
      <c r="H99" s="109"/>
      <c r="I99" s="109"/>
      <c r="J99" s="110">
        <f>J127</f>
        <v>0</v>
      </c>
      <c r="L99" s="107"/>
    </row>
    <row r="100" spans="2:12" s="9" customFormat="1" ht="19.9" customHeight="1">
      <c r="B100" s="107"/>
      <c r="D100" s="108" t="s">
        <v>1444</v>
      </c>
      <c r="E100" s="109"/>
      <c r="F100" s="109"/>
      <c r="G100" s="109"/>
      <c r="H100" s="109"/>
      <c r="I100" s="109"/>
      <c r="J100" s="110">
        <f>J129</f>
        <v>0</v>
      </c>
      <c r="L100" s="107"/>
    </row>
    <row r="101" spans="2:12" s="8" customFormat="1" ht="24.95" customHeight="1">
      <c r="B101" s="103"/>
      <c r="D101" s="104" t="s">
        <v>1445</v>
      </c>
      <c r="E101" s="105"/>
      <c r="F101" s="105"/>
      <c r="G101" s="105"/>
      <c r="H101" s="105"/>
      <c r="I101" s="105"/>
      <c r="J101" s="106">
        <f>J131</f>
        <v>0</v>
      </c>
      <c r="L101" s="103"/>
    </row>
    <row r="102" spans="2:12" s="9" customFormat="1" ht="19.9" customHeight="1">
      <c r="B102" s="107"/>
      <c r="D102" s="108" t="s">
        <v>1446</v>
      </c>
      <c r="E102" s="109"/>
      <c r="F102" s="109"/>
      <c r="G102" s="109"/>
      <c r="H102" s="109"/>
      <c r="I102" s="109"/>
      <c r="J102" s="110">
        <f>J132</f>
        <v>0</v>
      </c>
      <c r="L102" s="107"/>
    </row>
    <row r="103" spans="2:12" s="9" customFormat="1" ht="19.9" customHeight="1">
      <c r="B103" s="107"/>
      <c r="D103" s="108" t="s">
        <v>1447</v>
      </c>
      <c r="E103" s="109"/>
      <c r="F103" s="109"/>
      <c r="G103" s="109"/>
      <c r="H103" s="109"/>
      <c r="I103" s="109"/>
      <c r="J103" s="110">
        <f>J136</f>
        <v>0</v>
      </c>
      <c r="L103" s="107"/>
    </row>
    <row r="104" spans="2:12" s="1" customFormat="1" ht="21.75" customHeight="1">
      <c r="B104" s="31"/>
      <c r="L104" s="31"/>
    </row>
    <row r="105" spans="2:12" s="1" customFormat="1" ht="6.95" customHeight="1">
      <c r="B105" s="42"/>
      <c r="C105" s="43"/>
      <c r="D105" s="43"/>
      <c r="E105" s="43"/>
      <c r="F105" s="43"/>
      <c r="G105" s="43"/>
      <c r="H105" s="43"/>
      <c r="I105" s="43"/>
      <c r="J105" s="43"/>
      <c r="K105" s="43"/>
      <c r="L105" s="31"/>
    </row>
    <row r="109" spans="2:12" s="1" customFormat="1" ht="6.95" customHeight="1">
      <c r="B109" s="44"/>
      <c r="C109" s="45"/>
      <c r="D109" s="45"/>
      <c r="E109" s="45"/>
      <c r="F109" s="45"/>
      <c r="G109" s="45"/>
      <c r="H109" s="45"/>
      <c r="I109" s="45"/>
      <c r="J109" s="45"/>
      <c r="K109" s="45"/>
      <c r="L109" s="31"/>
    </row>
    <row r="110" spans="2:12" s="1" customFormat="1" ht="24.95" customHeight="1">
      <c r="B110" s="31"/>
      <c r="C110" s="20" t="s">
        <v>131</v>
      </c>
      <c r="L110" s="31"/>
    </row>
    <row r="111" spans="2:12" s="1" customFormat="1" ht="6.95" customHeight="1">
      <c r="B111" s="31"/>
      <c r="L111" s="31"/>
    </row>
    <row r="112" spans="2:12" s="1" customFormat="1" ht="12" customHeight="1">
      <c r="B112" s="31"/>
      <c r="C112" s="26" t="s">
        <v>16</v>
      </c>
      <c r="L112" s="31"/>
    </row>
    <row r="113" spans="2:12" s="1" customFormat="1" ht="16.5" customHeight="1">
      <c r="B113" s="31"/>
      <c r="E113" s="696" t="str">
        <f>E7</f>
        <v>Vstupní budova Muzea lidových staveb v Kouřimi</v>
      </c>
      <c r="F113" s="697"/>
      <c r="G113" s="697"/>
      <c r="H113" s="697"/>
      <c r="L113" s="31"/>
    </row>
    <row r="114" spans="2:12" s="1" customFormat="1" ht="12" customHeight="1">
      <c r="B114" s="31"/>
      <c r="C114" s="26" t="s">
        <v>97</v>
      </c>
      <c r="L114" s="31"/>
    </row>
    <row r="115" spans="2:12" s="1" customFormat="1" ht="16.5" customHeight="1">
      <c r="B115" s="31"/>
      <c r="E115" s="676" t="str">
        <f>E9</f>
        <v>02 - Profese</v>
      </c>
      <c r="F115" s="695"/>
      <c r="G115" s="695"/>
      <c r="H115" s="695"/>
      <c r="L115" s="31"/>
    </row>
    <row r="116" spans="2:12" s="1" customFormat="1" ht="6.95" customHeight="1">
      <c r="B116" s="31"/>
      <c r="L116" s="31"/>
    </row>
    <row r="117" spans="2:12" s="1" customFormat="1" ht="12" customHeight="1">
      <c r="B117" s="31"/>
      <c r="C117" s="26" t="s">
        <v>20</v>
      </c>
      <c r="F117" s="24" t="str">
        <f>F12</f>
        <v>Kouřim</v>
      </c>
      <c r="I117" s="26" t="s">
        <v>22</v>
      </c>
      <c r="J117" s="50" t="str">
        <f>IF(J12="","",J12)</f>
        <v>8. 8. 2023</v>
      </c>
      <c r="L117" s="31"/>
    </row>
    <row r="118" spans="2:12" s="1" customFormat="1" ht="6.95" customHeight="1">
      <c r="B118" s="31"/>
      <c r="L118" s="31"/>
    </row>
    <row r="119" spans="2:12" s="1" customFormat="1" ht="15.2" customHeight="1">
      <c r="B119" s="31"/>
      <c r="C119" s="26" t="s">
        <v>24</v>
      </c>
      <c r="F119" s="24" t="str">
        <f>E15</f>
        <v>Regionální muzeum v Kouřimi</v>
      </c>
      <c r="I119" s="26" t="s">
        <v>30</v>
      </c>
      <c r="J119" s="29" t="str">
        <f>E21</f>
        <v>IHARCH s.r.o.</v>
      </c>
      <c r="L119" s="31"/>
    </row>
    <row r="120" spans="2:12" s="1" customFormat="1" ht="15.2" customHeight="1">
      <c r="B120" s="31"/>
      <c r="C120" s="26" t="s">
        <v>28</v>
      </c>
      <c r="F120" s="24" t="str">
        <f>IF(E18="","",E18)</f>
        <v>Vyplň údaj</v>
      </c>
      <c r="I120" s="26" t="s">
        <v>33</v>
      </c>
      <c r="J120" s="29" t="str">
        <f>E24</f>
        <v xml:space="preserve"> </v>
      </c>
      <c r="L120" s="31"/>
    </row>
    <row r="121" spans="2:12" s="1" customFormat="1" ht="10.35" customHeight="1">
      <c r="B121" s="31"/>
      <c r="L121" s="31"/>
    </row>
    <row r="122" spans="2:20" s="10" customFormat="1" ht="29.25" customHeight="1">
      <c r="B122" s="111"/>
      <c r="C122" s="112" t="s">
        <v>132</v>
      </c>
      <c r="D122" s="113" t="s">
        <v>62</v>
      </c>
      <c r="E122" s="113" t="s">
        <v>58</v>
      </c>
      <c r="F122" s="113" t="s">
        <v>59</v>
      </c>
      <c r="G122" s="113" t="s">
        <v>133</v>
      </c>
      <c r="H122" s="113" t="s">
        <v>134</v>
      </c>
      <c r="I122" s="113" t="s">
        <v>135</v>
      </c>
      <c r="J122" s="114" t="s">
        <v>102</v>
      </c>
      <c r="K122" s="115" t="s">
        <v>136</v>
      </c>
      <c r="L122" s="111"/>
      <c r="M122" s="56" t="s">
        <v>1</v>
      </c>
      <c r="N122" s="57" t="s">
        <v>41</v>
      </c>
      <c r="O122" s="57" t="s">
        <v>137</v>
      </c>
      <c r="P122" s="57" t="s">
        <v>138</v>
      </c>
      <c r="Q122" s="57" t="s">
        <v>139</v>
      </c>
      <c r="R122" s="57" t="s">
        <v>140</v>
      </c>
      <c r="S122" s="57" t="s">
        <v>141</v>
      </c>
      <c r="T122" s="58" t="s">
        <v>142</v>
      </c>
    </row>
    <row r="123" spans="2:63" s="1" customFormat="1" ht="22.7" customHeight="1">
      <c r="B123" s="31"/>
      <c r="C123" s="61" t="s">
        <v>143</v>
      </c>
      <c r="J123" s="116">
        <f>BK123</f>
        <v>0</v>
      </c>
      <c r="L123" s="31"/>
      <c r="M123" s="59"/>
      <c r="N123" s="51"/>
      <c r="O123" s="51"/>
      <c r="P123" s="117">
        <f>P124+P131</f>
        <v>0</v>
      </c>
      <c r="Q123" s="51"/>
      <c r="R123" s="117">
        <f>R124+R131</f>
        <v>0.0016099999999999999</v>
      </c>
      <c r="S123" s="51"/>
      <c r="T123" s="118">
        <f>T124+T131</f>
        <v>0</v>
      </c>
      <c r="AT123" s="16" t="s">
        <v>76</v>
      </c>
      <c r="AU123" s="16" t="s">
        <v>104</v>
      </c>
      <c r="BK123" s="119">
        <f>BK124+BK131</f>
        <v>0</v>
      </c>
    </row>
    <row r="124" spans="2:63" s="11" customFormat="1" ht="25.9" customHeight="1">
      <c r="B124" s="120"/>
      <c r="D124" s="121" t="s">
        <v>76</v>
      </c>
      <c r="E124" s="122" t="s">
        <v>614</v>
      </c>
      <c r="F124" s="122" t="s">
        <v>615</v>
      </c>
      <c r="I124" s="123"/>
      <c r="J124" s="124">
        <f>BK124</f>
        <v>0</v>
      </c>
      <c r="L124" s="120"/>
      <c r="M124" s="125"/>
      <c r="P124" s="126">
        <f>P125+P127+P129</f>
        <v>0</v>
      </c>
      <c r="R124" s="126">
        <f>R125+R127+R129</f>
        <v>0.0016099999999999999</v>
      </c>
      <c r="T124" s="127">
        <f>T125+T127+T129</f>
        <v>0</v>
      </c>
      <c r="AR124" s="121" t="s">
        <v>86</v>
      </c>
      <c r="AT124" s="128" t="s">
        <v>76</v>
      </c>
      <c r="AU124" s="128" t="s">
        <v>77</v>
      </c>
      <c r="AY124" s="121" t="s">
        <v>146</v>
      </c>
      <c r="BK124" s="129">
        <f>BK125+BK127+BK129</f>
        <v>0</v>
      </c>
    </row>
    <row r="125" spans="2:63" s="11" customFormat="1" ht="22.7" customHeight="1">
      <c r="B125" s="120"/>
      <c r="D125" s="121" t="s">
        <v>76</v>
      </c>
      <c r="E125" s="130" t="s">
        <v>1448</v>
      </c>
      <c r="F125" s="130" t="s">
        <v>1449</v>
      </c>
      <c r="I125" s="123"/>
      <c r="J125" s="131">
        <f>BK125</f>
        <v>0</v>
      </c>
      <c r="L125" s="120"/>
      <c r="M125" s="125"/>
      <c r="P125" s="126">
        <f>P126</f>
        <v>0</v>
      </c>
      <c r="R125" s="126">
        <f>R126</f>
        <v>0</v>
      </c>
      <c r="T125" s="127">
        <f>T126</f>
        <v>0</v>
      </c>
      <c r="AR125" s="121" t="s">
        <v>86</v>
      </c>
      <c r="AT125" s="128" t="s">
        <v>76</v>
      </c>
      <c r="AU125" s="128" t="s">
        <v>84</v>
      </c>
      <c r="AY125" s="121" t="s">
        <v>146</v>
      </c>
      <c r="BK125" s="129">
        <f>BK126</f>
        <v>0</v>
      </c>
    </row>
    <row r="126" spans="2:65" s="1" customFormat="1" ht="16.5" customHeight="1">
      <c r="B126" s="31"/>
      <c r="C126" s="132" t="s">
        <v>84</v>
      </c>
      <c r="D126" s="132" t="s">
        <v>517</v>
      </c>
      <c r="E126" s="133" t="s">
        <v>1450</v>
      </c>
      <c r="F126" s="134" t="s">
        <v>1451</v>
      </c>
      <c r="G126" s="135" t="s">
        <v>1452</v>
      </c>
      <c r="H126" s="136">
        <v>1</v>
      </c>
      <c r="I126" s="137">
        <f>'ZTI rekap'!I21:J21</f>
        <v>0</v>
      </c>
      <c r="J126" s="138">
        <f>ROUND(I126*H126,2)</f>
        <v>0</v>
      </c>
      <c r="K126" s="139"/>
      <c r="L126" s="31"/>
      <c r="M126" s="140" t="s">
        <v>1</v>
      </c>
      <c r="N126" s="141" t="s">
        <v>42</v>
      </c>
      <c r="P126" s="142">
        <f>O126*H126</f>
        <v>0</v>
      </c>
      <c r="Q126" s="142">
        <v>0</v>
      </c>
      <c r="R126" s="142">
        <f>Q126*H126</f>
        <v>0</v>
      </c>
      <c r="S126" s="142">
        <v>0</v>
      </c>
      <c r="T126" s="143">
        <f>S126*H126</f>
        <v>0</v>
      </c>
      <c r="AR126" s="144" t="s">
        <v>242</v>
      </c>
      <c r="AT126" s="144" t="s">
        <v>148</v>
      </c>
      <c r="AU126" s="144" t="s">
        <v>86</v>
      </c>
      <c r="AY126" s="16" t="s">
        <v>146</v>
      </c>
      <c r="BE126" s="145">
        <f>IF(N126="základní",J126,0)</f>
        <v>0</v>
      </c>
      <c r="BF126" s="145">
        <f>IF(N126="snížená",J126,0)</f>
        <v>0</v>
      </c>
      <c r="BG126" s="145">
        <f>IF(N126="zákl. přenesená",J126,0)</f>
        <v>0</v>
      </c>
      <c r="BH126" s="145">
        <f>IF(N126="sníž. přenesená",J126,0)</f>
        <v>0</v>
      </c>
      <c r="BI126" s="145">
        <f>IF(N126="nulová",J126,0)</f>
        <v>0</v>
      </c>
      <c r="BJ126" s="16" t="s">
        <v>84</v>
      </c>
      <c r="BK126" s="145">
        <f>ROUND(I126*H126,2)</f>
        <v>0</v>
      </c>
      <c r="BL126" s="16" t="s">
        <v>242</v>
      </c>
      <c r="BM126" s="144" t="s">
        <v>1453</v>
      </c>
    </row>
    <row r="127" spans="2:63" s="11" customFormat="1" ht="22.7" customHeight="1">
      <c r="B127" s="120"/>
      <c r="D127" s="121" t="s">
        <v>76</v>
      </c>
      <c r="E127" s="130" t="s">
        <v>1454</v>
      </c>
      <c r="F127" s="130" t="s">
        <v>1455</v>
      </c>
      <c r="I127" s="123"/>
      <c r="J127" s="131">
        <f>BK127</f>
        <v>0</v>
      </c>
      <c r="L127" s="120"/>
      <c r="M127" s="125"/>
      <c r="P127" s="126">
        <f>P128</f>
        <v>0</v>
      </c>
      <c r="R127" s="126">
        <f>R128</f>
        <v>0.0004</v>
      </c>
      <c r="T127" s="127">
        <f>T128</f>
        <v>0</v>
      </c>
      <c r="AR127" s="121" t="s">
        <v>86</v>
      </c>
      <c r="AT127" s="128" t="s">
        <v>76</v>
      </c>
      <c r="AU127" s="128" t="s">
        <v>84</v>
      </c>
      <c r="AY127" s="121" t="s">
        <v>146</v>
      </c>
      <c r="BK127" s="129">
        <f>BK128</f>
        <v>0</v>
      </c>
    </row>
    <row r="128" spans="2:65" s="1" customFormat="1" ht="16.5" customHeight="1">
      <c r="B128" s="31"/>
      <c r="C128" s="132" t="s">
        <v>86</v>
      </c>
      <c r="D128" s="132" t="s">
        <v>148</v>
      </c>
      <c r="E128" s="133" t="s">
        <v>1456</v>
      </c>
      <c r="F128" s="134" t="s">
        <v>1457</v>
      </c>
      <c r="G128" s="135" t="s">
        <v>596</v>
      </c>
      <c r="H128" s="136">
        <v>1</v>
      </c>
      <c r="I128" s="137"/>
      <c r="J128" s="138">
        <f>ROUND(I128*H128,2)</f>
        <v>0</v>
      </c>
      <c r="K128" s="139"/>
      <c r="L128" s="31"/>
      <c r="M128" s="140" t="s">
        <v>1</v>
      </c>
      <c r="N128" s="141" t="s">
        <v>42</v>
      </c>
      <c r="P128" s="142">
        <f>O128*H128</f>
        <v>0</v>
      </c>
      <c r="Q128" s="142">
        <v>0.0004</v>
      </c>
      <c r="R128" s="142">
        <f>Q128*H128</f>
        <v>0.0004</v>
      </c>
      <c r="S128" s="142">
        <v>0</v>
      </c>
      <c r="T128" s="143">
        <f>S128*H128</f>
        <v>0</v>
      </c>
      <c r="AR128" s="144" t="s">
        <v>242</v>
      </c>
      <c r="AT128" s="144" t="s">
        <v>148</v>
      </c>
      <c r="AU128" s="144" t="s">
        <v>86</v>
      </c>
      <c r="AY128" s="16" t="s">
        <v>146</v>
      </c>
      <c r="BE128" s="145">
        <f>IF(N128="základní",J128,0)</f>
        <v>0</v>
      </c>
      <c r="BF128" s="145">
        <f>IF(N128="snížená",J128,0)</f>
        <v>0</v>
      </c>
      <c r="BG128" s="145">
        <f>IF(N128="zákl. přenesená",J128,0)</f>
        <v>0</v>
      </c>
      <c r="BH128" s="145">
        <f>IF(N128="sníž. přenesená",J128,0)</f>
        <v>0</v>
      </c>
      <c r="BI128" s="145">
        <f>IF(N128="nulová",J128,0)</f>
        <v>0</v>
      </c>
      <c r="BJ128" s="16" t="s">
        <v>84</v>
      </c>
      <c r="BK128" s="145">
        <f>ROUND(I128*H128,2)</f>
        <v>0</v>
      </c>
      <c r="BL128" s="16" t="s">
        <v>242</v>
      </c>
      <c r="BM128" s="144" t="s">
        <v>1458</v>
      </c>
    </row>
    <row r="129" spans="2:63" s="11" customFormat="1" ht="22.7" customHeight="1">
      <c r="B129" s="120"/>
      <c r="D129" s="121" t="s">
        <v>76</v>
      </c>
      <c r="E129" s="130" t="s">
        <v>1459</v>
      </c>
      <c r="F129" s="130" t="s">
        <v>1460</v>
      </c>
      <c r="I129" s="123"/>
      <c r="J129" s="131">
        <f>BK129</f>
        <v>0</v>
      </c>
      <c r="L129" s="120"/>
      <c r="M129" s="125"/>
      <c r="P129" s="126">
        <f>P130</f>
        <v>0</v>
      </c>
      <c r="R129" s="126">
        <f>R130</f>
        <v>0.00121</v>
      </c>
      <c r="T129" s="127">
        <f>T130</f>
        <v>0</v>
      </c>
      <c r="AR129" s="121" t="s">
        <v>86</v>
      </c>
      <c r="AT129" s="128" t="s">
        <v>76</v>
      </c>
      <c r="AU129" s="128" t="s">
        <v>84</v>
      </c>
      <c r="AY129" s="121" t="s">
        <v>146</v>
      </c>
      <c r="BK129" s="129">
        <f>BK130</f>
        <v>0</v>
      </c>
    </row>
    <row r="130" spans="2:65" s="1" customFormat="1" ht="16.5" customHeight="1">
      <c r="B130" s="31"/>
      <c r="C130" s="132" t="s">
        <v>166</v>
      </c>
      <c r="D130" s="132" t="s">
        <v>148</v>
      </c>
      <c r="E130" s="133" t="s">
        <v>1461</v>
      </c>
      <c r="F130" s="134" t="s">
        <v>1462</v>
      </c>
      <c r="G130" s="135" t="s">
        <v>596</v>
      </c>
      <c r="H130" s="136">
        <v>1</v>
      </c>
      <c r="I130" s="137">
        <f>ÚT!I144</f>
        <v>0</v>
      </c>
      <c r="J130" s="138">
        <f>ROUND(I130*H130,2)</f>
        <v>0</v>
      </c>
      <c r="K130" s="139"/>
      <c r="L130" s="31"/>
      <c r="M130" s="140" t="s">
        <v>1</v>
      </c>
      <c r="N130" s="141" t="s">
        <v>42</v>
      </c>
      <c r="P130" s="142">
        <f>O130*H130</f>
        <v>0</v>
      </c>
      <c r="Q130" s="142">
        <v>0.00121</v>
      </c>
      <c r="R130" s="142">
        <f>Q130*H130</f>
        <v>0.00121</v>
      </c>
      <c r="S130" s="142">
        <v>0</v>
      </c>
      <c r="T130" s="143">
        <f>S130*H130</f>
        <v>0</v>
      </c>
      <c r="AR130" s="144" t="s">
        <v>242</v>
      </c>
      <c r="AT130" s="144" t="s">
        <v>148</v>
      </c>
      <c r="AU130" s="144" t="s">
        <v>86</v>
      </c>
      <c r="AY130" s="16" t="s">
        <v>146</v>
      </c>
      <c r="BE130" s="145">
        <f>IF(N130="základní",J130,0)</f>
        <v>0</v>
      </c>
      <c r="BF130" s="145">
        <f>IF(N130="snížená",J130,0)</f>
        <v>0</v>
      </c>
      <c r="BG130" s="145">
        <f>IF(N130="zákl. přenesená",J130,0)</f>
        <v>0</v>
      </c>
      <c r="BH130" s="145">
        <f>IF(N130="sníž. přenesená",J130,0)</f>
        <v>0</v>
      </c>
      <c r="BI130" s="145">
        <f>IF(N130="nulová",J130,0)</f>
        <v>0</v>
      </c>
      <c r="BJ130" s="16" t="s">
        <v>84</v>
      </c>
      <c r="BK130" s="145">
        <f>ROUND(I130*H130,2)</f>
        <v>0</v>
      </c>
      <c r="BL130" s="16" t="s">
        <v>242</v>
      </c>
      <c r="BM130" s="144" t="s">
        <v>1463</v>
      </c>
    </row>
    <row r="131" spans="2:63" s="11" customFormat="1" ht="25.9" customHeight="1">
      <c r="B131" s="120"/>
      <c r="D131" s="121" t="s">
        <v>76</v>
      </c>
      <c r="E131" s="122" t="s">
        <v>237</v>
      </c>
      <c r="F131" s="122" t="s">
        <v>237</v>
      </c>
      <c r="I131" s="123"/>
      <c r="J131" s="124">
        <f>BK131</f>
        <v>0</v>
      </c>
      <c r="L131" s="120"/>
      <c r="M131" s="125"/>
      <c r="P131" s="126">
        <f>P132+P136</f>
        <v>0</v>
      </c>
      <c r="R131" s="126">
        <f>R132+R136</f>
        <v>0</v>
      </c>
      <c r="T131" s="127">
        <f>T132+T136</f>
        <v>0</v>
      </c>
      <c r="AR131" s="121" t="s">
        <v>166</v>
      </c>
      <c r="AT131" s="128" t="s">
        <v>76</v>
      </c>
      <c r="AU131" s="128" t="s">
        <v>77</v>
      </c>
      <c r="AY131" s="121" t="s">
        <v>146</v>
      </c>
      <c r="BK131" s="129">
        <f>BK132+BK136</f>
        <v>0</v>
      </c>
    </row>
    <row r="132" spans="2:63" s="11" customFormat="1" ht="22.7" customHeight="1">
      <c r="B132" s="120"/>
      <c r="D132" s="121" t="s">
        <v>76</v>
      </c>
      <c r="E132" s="130" t="s">
        <v>1464</v>
      </c>
      <c r="F132" s="130" t="s">
        <v>1465</v>
      </c>
      <c r="I132" s="123"/>
      <c r="J132" s="131">
        <f>BK132</f>
        <v>0</v>
      </c>
      <c r="L132" s="120"/>
      <c r="M132" s="125"/>
      <c r="P132" s="126">
        <f>SUM(P133:P135)</f>
        <v>0</v>
      </c>
      <c r="R132" s="126">
        <f>SUM(R133:R135)</f>
        <v>0</v>
      </c>
      <c r="T132" s="127">
        <f>SUM(T133:T135)</f>
        <v>0</v>
      </c>
      <c r="AR132" s="121" t="s">
        <v>166</v>
      </c>
      <c r="AT132" s="128" t="s">
        <v>76</v>
      </c>
      <c r="AU132" s="128" t="s">
        <v>84</v>
      </c>
      <c r="AY132" s="121" t="s">
        <v>146</v>
      </c>
      <c r="BK132" s="129">
        <f>SUM(BK133:BK135)</f>
        <v>0</v>
      </c>
    </row>
    <row r="133" spans="2:65" s="1" customFormat="1" ht="16.5" customHeight="1">
      <c r="B133" s="31"/>
      <c r="C133" s="132" t="s">
        <v>152</v>
      </c>
      <c r="D133" s="132" t="s">
        <v>148</v>
      </c>
      <c r="E133" s="133" t="s">
        <v>1466</v>
      </c>
      <c r="F133" s="134" t="s">
        <v>1467</v>
      </c>
      <c r="G133" s="135" t="s">
        <v>596</v>
      </c>
      <c r="H133" s="136">
        <v>1</v>
      </c>
      <c r="I133" s="137">
        <f>Silnoproud!J9</f>
        <v>0</v>
      </c>
      <c r="J133" s="138">
        <f>ROUND(I133*H133,2)</f>
        <v>0</v>
      </c>
      <c r="K133" s="139"/>
      <c r="L133" s="31"/>
      <c r="M133" s="140" t="s">
        <v>1</v>
      </c>
      <c r="N133" s="141" t="s">
        <v>42</v>
      </c>
      <c r="P133" s="142">
        <f>O133*H133</f>
        <v>0</v>
      </c>
      <c r="Q133" s="142">
        <v>0</v>
      </c>
      <c r="R133" s="142">
        <f>Q133*H133</f>
        <v>0</v>
      </c>
      <c r="S133" s="142">
        <v>0</v>
      </c>
      <c r="T133" s="143">
        <f>S133*H133</f>
        <v>0</v>
      </c>
      <c r="AR133" s="144" t="s">
        <v>503</v>
      </c>
      <c r="AT133" s="144" t="s">
        <v>148</v>
      </c>
      <c r="AU133" s="144" t="s">
        <v>86</v>
      </c>
      <c r="AY133" s="16" t="s">
        <v>146</v>
      </c>
      <c r="BE133" s="145">
        <f>IF(N133="základní",J133,0)</f>
        <v>0</v>
      </c>
      <c r="BF133" s="145">
        <f>IF(N133="snížená",J133,0)</f>
        <v>0</v>
      </c>
      <c r="BG133" s="145">
        <f>IF(N133="zákl. přenesená",J133,0)</f>
        <v>0</v>
      </c>
      <c r="BH133" s="145">
        <f>IF(N133="sníž. přenesená",J133,0)</f>
        <v>0</v>
      </c>
      <c r="BI133" s="145">
        <f>IF(N133="nulová",J133,0)</f>
        <v>0</v>
      </c>
      <c r="BJ133" s="16" t="s">
        <v>84</v>
      </c>
      <c r="BK133" s="145">
        <f>ROUND(I133*H133,2)</f>
        <v>0</v>
      </c>
      <c r="BL133" s="16" t="s">
        <v>503</v>
      </c>
      <c r="BM133" s="144" t="s">
        <v>1468</v>
      </c>
    </row>
    <row r="134" spans="2:65" s="1" customFormat="1" ht="16.5" customHeight="1">
      <c r="B134" s="31"/>
      <c r="C134" s="132" t="s">
        <v>179</v>
      </c>
      <c r="D134" s="132" t="s">
        <v>148</v>
      </c>
      <c r="E134" s="133" t="s">
        <v>1469</v>
      </c>
      <c r="F134" s="134" t="s">
        <v>1470</v>
      </c>
      <c r="G134" s="135" t="s">
        <v>596</v>
      </c>
      <c r="H134" s="136">
        <v>1</v>
      </c>
      <c r="I134" s="137">
        <f>Slaboproud!J9</f>
        <v>0</v>
      </c>
      <c r="J134" s="138">
        <f>ROUND(I134*H134,2)</f>
        <v>0</v>
      </c>
      <c r="K134" s="139"/>
      <c r="L134" s="31"/>
      <c r="M134" s="140" t="s">
        <v>1</v>
      </c>
      <c r="N134" s="141" t="s">
        <v>42</v>
      </c>
      <c r="P134" s="142">
        <f>O134*H134</f>
        <v>0</v>
      </c>
      <c r="Q134" s="142">
        <v>0</v>
      </c>
      <c r="R134" s="142">
        <f>Q134*H134</f>
        <v>0</v>
      </c>
      <c r="S134" s="142">
        <v>0</v>
      </c>
      <c r="T134" s="143">
        <f>S134*H134</f>
        <v>0</v>
      </c>
      <c r="AR134" s="144" t="s">
        <v>503</v>
      </c>
      <c r="AT134" s="144" t="s">
        <v>148</v>
      </c>
      <c r="AU134" s="144" t="s">
        <v>86</v>
      </c>
      <c r="AY134" s="16" t="s">
        <v>146</v>
      </c>
      <c r="BE134" s="145">
        <f>IF(N134="základní",J134,0)</f>
        <v>0</v>
      </c>
      <c r="BF134" s="145">
        <f>IF(N134="snížená",J134,0)</f>
        <v>0</v>
      </c>
      <c r="BG134" s="145">
        <f>IF(N134="zákl. přenesená",J134,0)</f>
        <v>0</v>
      </c>
      <c r="BH134" s="145">
        <f>IF(N134="sníž. přenesená",J134,0)</f>
        <v>0</v>
      </c>
      <c r="BI134" s="145">
        <f>IF(N134="nulová",J134,0)</f>
        <v>0</v>
      </c>
      <c r="BJ134" s="16" t="s">
        <v>84</v>
      </c>
      <c r="BK134" s="145">
        <f>ROUND(I134*H134,2)</f>
        <v>0</v>
      </c>
      <c r="BL134" s="16" t="s">
        <v>503</v>
      </c>
      <c r="BM134" s="144" t="s">
        <v>1471</v>
      </c>
    </row>
    <row r="135" spans="2:65" s="1" customFormat="1" ht="16.5" customHeight="1">
      <c r="B135" s="31"/>
      <c r="C135" s="132" t="s">
        <v>184</v>
      </c>
      <c r="D135" s="132" t="s">
        <v>148</v>
      </c>
      <c r="E135" s="133" t="s">
        <v>1472</v>
      </c>
      <c r="F135" s="134" t="s">
        <v>1473</v>
      </c>
      <c r="G135" s="135" t="s">
        <v>596</v>
      </c>
      <c r="H135" s="136">
        <v>1</v>
      </c>
      <c r="I135" s="137">
        <f>Hromosvod!J9</f>
        <v>0</v>
      </c>
      <c r="J135" s="138">
        <f>ROUND(I135*H135,2)</f>
        <v>0</v>
      </c>
      <c r="K135" s="139"/>
      <c r="L135" s="31"/>
      <c r="M135" s="140" t="s">
        <v>1</v>
      </c>
      <c r="N135" s="141" t="s">
        <v>42</v>
      </c>
      <c r="P135" s="142">
        <f>O135*H135</f>
        <v>0</v>
      </c>
      <c r="Q135" s="142">
        <v>0</v>
      </c>
      <c r="R135" s="142">
        <f>Q135*H135</f>
        <v>0</v>
      </c>
      <c r="S135" s="142">
        <v>0</v>
      </c>
      <c r="T135" s="143">
        <f>S135*H135</f>
        <v>0</v>
      </c>
      <c r="AR135" s="144" t="s">
        <v>503</v>
      </c>
      <c r="AT135" s="144" t="s">
        <v>148</v>
      </c>
      <c r="AU135" s="144" t="s">
        <v>86</v>
      </c>
      <c r="AY135" s="16" t="s">
        <v>146</v>
      </c>
      <c r="BE135" s="145">
        <f>IF(N135="základní",J135,0)</f>
        <v>0</v>
      </c>
      <c r="BF135" s="145">
        <f>IF(N135="snížená",J135,0)</f>
        <v>0</v>
      </c>
      <c r="BG135" s="145">
        <f>IF(N135="zákl. přenesená",J135,0)</f>
        <v>0</v>
      </c>
      <c r="BH135" s="145">
        <f>IF(N135="sníž. přenesená",J135,0)</f>
        <v>0</v>
      </c>
      <c r="BI135" s="145">
        <f>IF(N135="nulová",J135,0)</f>
        <v>0</v>
      </c>
      <c r="BJ135" s="16" t="s">
        <v>84</v>
      </c>
      <c r="BK135" s="145">
        <f>ROUND(I135*H135,2)</f>
        <v>0</v>
      </c>
      <c r="BL135" s="16" t="s">
        <v>503</v>
      </c>
      <c r="BM135" s="144" t="s">
        <v>1474</v>
      </c>
    </row>
    <row r="136" spans="2:63" s="11" customFormat="1" ht="22.7" customHeight="1">
      <c r="B136" s="120"/>
      <c r="D136" s="121" t="s">
        <v>76</v>
      </c>
      <c r="E136" s="130" t="s">
        <v>1475</v>
      </c>
      <c r="F136" s="130" t="s">
        <v>1476</v>
      </c>
      <c r="I136" s="123"/>
      <c r="J136" s="131">
        <f>BK136</f>
        <v>0</v>
      </c>
      <c r="L136" s="120"/>
      <c r="M136" s="125"/>
      <c r="P136" s="126">
        <f>P137</f>
        <v>0</v>
      </c>
      <c r="R136" s="126">
        <f>R137</f>
        <v>0</v>
      </c>
      <c r="T136" s="127">
        <f>T137</f>
        <v>0</v>
      </c>
      <c r="AR136" s="121" t="s">
        <v>166</v>
      </c>
      <c r="AT136" s="128" t="s">
        <v>76</v>
      </c>
      <c r="AU136" s="128" t="s">
        <v>84</v>
      </c>
      <c r="AY136" s="121" t="s">
        <v>146</v>
      </c>
      <c r="BK136" s="129">
        <f>BK137</f>
        <v>0</v>
      </c>
    </row>
    <row r="137" spans="2:65" s="1" customFormat="1" ht="16.5" customHeight="1">
      <c r="B137" s="31"/>
      <c r="C137" s="132" t="s">
        <v>189</v>
      </c>
      <c r="D137" s="132" t="s">
        <v>148</v>
      </c>
      <c r="E137" s="133" t="s">
        <v>1477</v>
      </c>
      <c r="F137" s="134" t="s">
        <v>1478</v>
      </c>
      <c r="G137" s="135" t="s">
        <v>596</v>
      </c>
      <c r="H137" s="136">
        <v>1</v>
      </c>
      <c r="I137" s="137">
        <f>'VZT rekapitulace cen'!G19</f>
        <v>0</v>
      </c>
      <c r="J137" s="138">
        <f>ROUND(I137*H137,2)</f>
        <v>0</v>
      </c>
      <c r="K137" s="139"/>
      <c r="L137" s="31"/>
      <c r="M137" s="182" t="s">
        <v>1</v>
      </c>
      <c r="N137" s="183" t="s">
        <v>42</v>
      </c>
      <c r="O137" s="184"/>
      <c r="P137" s="185">
        <f>O137*H137</f>
        <v>0</v>
      </c>
      <c r="Q137" s="185">
        <v>0</v>
      </c>
      <c r="R137" s="185">
        <f>Q137*H137</f>
        <v>0</v>
      </c>
      <c r="S137" s="185">
        <v>0</v>
      </c>
      <c r="T137" s="186">
        <f>S137*H137</f>
        <v>0</v>
      </c>
      <c r="AR137" s="144" t="s">
        <v>503</v>
      </c>
      <c r="AT137" s="144" t="s">
        <v>148</v>
      </c>
      <c r="AU137" s="144" t="s">
        <v>86</v>
      </c>
      <c r="AY137" s="16" t="s">
        <v>146</v>
      </c>
      <c r="BE137" s="145">
        <f>IF(N137="základní",J137,0)</f>
        <v>0</v>
      </c>
      <c r="BF137" s="145">
        <f>IF(N137="snížená",J137,0)</f>
        <v>0</v>
      </c>
      <c r="BG137" s="145">
        <f>IF(N137="zákl. přenesená",J137,0)</f>
        <v>0</v>
      </c>
      <c r="BH137" s="145">
        <f>IF(N137="sníž. přenesená",J137,0)</f>
        <v>0</v>
      </c>
      <c r="BI137" s="145">
        <f>IF(N137="nulová",J137,0)</f>
        <v>0</v>
      </c>
      <c r="BJ137" s="16" t="s">
        <v>84</v>
      </c>
      <c r="BK137" s="145">
        <f>ROUND(I137*H137,2)</f>
        <v>0</v>
      </c>
      <c r="BL137" s="16" t="s">
        <v>503</v>
      </c>
      <c r="BM137" s="144" t="s">
        <v>1479</v>
      </c>
    </row>
    <row r="138" spans="2:12" s="1" customFormat="1" ht="6.95" customHeight="1">
      <c r="B138" s="42"/>
      <c r="C138" s="43"/>
      <c r="D138" s="43"/>
      <c r="E138" s="43"/>
      <c r="F138" s="43"/>
      <c r="G138" s="43"/>
      <c r="H138" s="43"/>
      <c r="I138" s="43"/>
      <c r="J138" s="43"/>
      <c r="K138" s="43"/>
      <c r="L138" s="31"/>
    </row>
  </sheetData>
  <sheetProtection algorithmName="SHA-512" hashValue="AXKbMEfegu4Ho6svotl3PBYIzOuBqv3QFlImcf8HSfKZbCvFq8V7IMVRfQRBB37Ffmp0UKCwxglwfp+dFQUF0w==" saltValue="l5xeIQQa3U7mcgMaRK6dBkPvEqoNNRK6jV/IIND3bP65OdC8Zz47G7Al8JO7qM3M2x1mkrwvrw9PVdX9ko5GOQ==" spinCount="100000" sheet="1" objects="1" scenarios="1" formatColumns="0" formatRows="0" autoFilter="0"/>
  <autoFilter ref="C122:K137"/>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74"/>
  <sheetViews>
    <sheetView showGridLines="0" workbookViewId="0" topLeftCell="A77">
      <selection activeCell="J105" sqref="J10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682"/>
      <c r="M2" s="682"/>
      <c r="N2" s="682"/>
      <c r="O2" s="682"/>
      <c r="P2" s="682"/>
      <c r="Q2" s="682"/>
      <c r="R2" s="682"/>
      <c r="S2" s="682"/>
      <c r="T2" s="682"/>
      <c r="U2" s="682"/>
      <c r="V2" s="682"/>
      <c r="AT2" s="16" t="s">
        <v>92</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696" t="str">
        <f>'Rekapitulace stavby'!K6</f>
        <v>Vstupní budova Muzea lidových staveb v Kouřimi</v>
      </c>
      <c r="F7" s="697"/>
      <c r="G7" s="697"/>
      <c r="H7" s="697"/>
      <c r="L7" s="19"/>
    </row>
    <row r="8" spans="2:12" s="1" customFormat="1" ht="12" customHeight="1">
      <c r="B8" s="31"/>
      <c r="D8" s="26" t="s">
        <v>97</v>
      </c>
      <c r="L8" s="31"/>
    </row>
    <row r="9" spans="2:12" s="1" customFormat="1" ht="16.5" customHeight="1">
      <c r="B9" s="31"/>
      <c r="E9" s="676" t="s">
        <v>1480</v>
      </c>
      <c r="F9" s="695"/>
      <c r="G9" s="695"/>
      <c r="H9" s="695"/>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8. 8. 2023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698" t="str">
        <f>'Rekapitulace stavby'!E14</f>
        <v>Vyplň údaj</v>
      </c>
      <c r="F18" s="690"/>
      <c r="G18" s="690"/>
      <c r="H18" s="69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694" t="s">
        <v>1</v>
      </c>
      <c r="F27" s="694"/>
      <c r="G27" s="694"/>
      <c r="H27" s="69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ROUND(J129,2)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ROUND((SUM(BE129:BE273)),2)</f>
        <v>0</v>
      </c>
      <c r="I33" s="91">
        <v>0.21</v>
      </c>
      <c r="J33" s="90">
        <f>ROUND(((SUM(BE129:BE273))*I33),2)</f>
        <v>0</v>
      </c>
      <c r="L33" s="31"/>
    </row>
    <row r="34" spans="2:12" s="1" customFormat="1" ht="14.45" customHeight="1">
      <c r="B34" s="31"/>
      <c r="E34" s="26" t="s">
        <v>43</v>
      </c>
      <c r="F34" s="90">
        <f>ROUND((SUM(BF129:BF273)),2)</f>
        <v>0</v>
      </c>
      <c r="I34" s="91">
        <v>0.15</v>
      </c>
      <c r="J34" s="90">
        <f>ROUND(((SUM(BF129:BF273))*I34),2)</f>
        <v>0</v>
      </c>
      <c r="L34" s="31"/>
    </row>
    <row r="35" spans="2:12" s="1" customFormat="1" ht="14.45" customHeight="1" hidden="1">
      <c r="B35" s="31"/>
      <c r="E35" s="26" t="s">
        <v>44</v>
      </c>
      <c r="F35" s="90">
        <f>ROUND((SUM(BG129:BG273)),2)</f>
        <v>0</v>
      </c>
      <c r="I35" s="91">
        <v>0.21</v>
      </c>
      <c r="J35" s="90">
        <f>0</f>
        <v>0</v>
      </c>
      <c r="L35" s="31"/>
    </row>
    <row r="36" spans="2:12" s="1" customFormat="1" ht="14.45" customHeight="1" hidden="1">
      <c r="B36" s="31"/>
      <c r="E36" s="26" t="s">
        <v>45</v>
      </c>
      <c r="F36" s="90">
        <f>ROUND((SUM(BH129:BH273)),2)</f>
        <v>0</v>
      </c>
      <c r="I36" s="91">
        <v>0.15</v>
      </c>
      <c r="J36" s="90">
        <f>0</f>
        <v>0</v>
      </c>
      <c r="L36" s="31"/>
    </row>
    <row r="37" spans="2:12" s="1" customFormat="1" ht="14.45" customHeight="1" hidden="1">
      <c r="B37" s="31"/>
      <c r="E37" s="26" t="s">
        <v>46</v>
      </c>
      <c r="F37" s="90">
        <f>ROUND((SUM(BI129:BI273)),2)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696" t="str">
        <f>E7</f>
        <v>Vstupní budova Muzea lidových staveb v Kouřimi</v>
      </c>
      <c r="F85" s="697"/>
      <c r="G85" s="697"/>
      <c r="H85" s="697"/>
      <c r="L85" s="31"/>
    </row>
    <row r="86" spans="2:12" s="1" customFormat="1" ht="12" customHeight="1">
      <c r="B86" s="31"/>
      <c r="C86" s="26" t="s">
        <v>97</v>
      </c>
      <c r="L86" s="31"/>
    </row>
    <row r="87" spans="2:12" s="1" customFormat="1" ht="16.5" customHeight="1">
      <c r="B87" s="31"/>
      <c r="E87" s="676" t="str">
        <f>E9</f>
        <v>03 - Venkovní objekty</v>
      </c>
      <c r="F87" s="695"/>
      <c r="G87" s="695"/>
      <c r="H87" s="695"/>
      <c r="L87" s="31"/>
    </row>
    <row r="88" spans="2:12" s="1" customFormat="1" ht="6.95" customHeight="1">
      <c r="B88" s="31"/>
      <c r="L88" s="31"/>
    </row>
    <row r="89" spans="2:12" s="1" customFormat="1" ht="12" customHeight="1">
      <c r="B89" s="31"/>
      <c r="C89" s="26" t="s">
        <v>20</v>
      </c>
      <c r="F89" s="24" t="str">
        <f>F12</f>
        <v>Kouřim</v>
      </c>
      <c r="I89" s="26" t="s">
        <v>22</v>
      </c>
      <c r="J89" s="50" t="str">
        <f>IF(J12="","",J12)</f>
        <v>8. 8. 2023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J129</f>
        <v>0</v>
      </c>
      <c r="L96" s="31"/>
      <c r="AU96" s="16" t="s">
        <v>104</v>
      </c>
    </row>
    <row r="97" spans="2:12" s="8" customFormat="1" ht="24.95" customHeight="1">
      <c r="B97" s="103"/>
      <c r="D97" s="104" t="s">
        <v>105</v>
      </c>
      <c r="E97" s="105"/>
      <c r="F97" s="105"/>
      <c r="G97" s="105"/>
      <c r="H97" s="105"/>
      <c r="I97" s="105"/>
      <c r="J97" s="106">
        <f>J130</f>
        <v>0</v>
      </c>
      <c r="L97" s="103"/>
    </row>
    <row r="98" spans="2:12" s="9" customFormat="1" ht="19.9" customHeight="1">
      <c r="B98" s="107"/>
      <c r="D98" s="108" t="s">
        <v>106</v>
      </c>
      <c r="E98" s="109"/>
      <c r="F98" s="109"/>
      <c r="G98" s="109"/>
      <c r="H98" s="109"/>
      <c r="I98" s="109"/>
      <c r="J98" s="110">
        <f>J131</f>
        <v>0</v>
      </c>
      <c r="L98" s="107"/>
    </row>
    <row r="99" spans="2:12" s="9" customFormat="1" ht="19.9" customHeight="1">
      <c r="B99" s="107"/>
      <c r="D99" s="108" t="s">
        <v>107</v>
      </c>
      <c r="E99" s="109"/>
      <c r="F99" s="109"/>
      <c r="G99" s="109"/>
      <c r="H99" s="109"/>
      <c r="I99" s="109"/>
      <c r="J99" s="110">
        <f>J182</f>
        <v>0</v>
      </c>
      <c r="L99" s="107"/>
    </row>
    <row r="100" spans="2:12" s="9" customFormat="1" ht="19.9" customHeight="1">
      <c r="B100" s="107"/>
      <c r="D100" s="108" t="s">
        <v>108</v>
      </c>
      <c r="E100" s="109"/>
      <c r="F100" s="109"/>
      <c r="G100" s="109"/>
      <c r="H100" s="109"/>
      <c r="I100" s="109"/>
      <c r="J100" s="110">
        <f>J195</f>
        <v>0</v>
      </c>
      <c r="L100" s="107"/>
    </row>
    <row r="101" spans="2:12" s="9" customFormat="1" ht="19.9" customHeight="1">
      <c r="B101" s="107"/>
      <c r="D101" s="108" t="s">
        <v>109</v>
      </c>
      <c r="E101" s="109"/>
      <c r="F101" s="109"/>
      <c r="G101" s="109"/>
      <c r="H101" s="109"/>
      <c r="I101" s="109"/>
      <c r="J101" s="110">
        <f>J211</f>
        <v>0</v>
      </c>
      <c r="L101" s="107"/>
    </row>
    <row r="102" spans="2:12" s="9" customFormat="1" ht="19.9" customHeight="1">
      <c r="B102" s="107"/>
      <c r="D102" s="108" t="s">
        <v>110</v>
      </c>
      <c r="E102" s="109"/>
      <c r="F102" s="109"/>
      <c r="G102" s="109"/>
      <c r="H102" s="109"/>
      <c r="I102" s="109"/>
      <c r="J102" s="110">
        <f>J231</f>
        <v>0</v>
      </c>
      <c r="L102" s="107"/>
    </row>
    <row r="103" spans="2:12" s="9" customFormat="1" ht="19.9" customHeight="1">
      <c r="B103" s="107"/>
      <c r="D103" s="108" t="s">
        <v>111</v>
      </c>
      <c r="E103" s="109"/>
      <c r="F103" s="109"/>
      <c r="G103" s="109"/>
      <c r="H103" s="109"/>
      <c r="I103" s="109"/>
      <c r="J103" s="110">
        <f>J243</f>
        <v>0</v>
      </c>
      <c r="L103" s="107"/>
    </row>
    <row r="104" spans="2:12" s="9" customFormat="1" ht="19.9" customHeight="1">
      <c r="B104" s="107"/>
      <c r="D104" s="108" t="s">
        <v>1481</v>
      </c>
      <c r="E104" s="109"/>
      <c r="F104" s="109"/>
      <c r="G104" s="109"/>
      <c r="H104" s="109"/>
      <c r="I104" s="109"/>
      <c r="J104" s="110">
        <f>J251</f>
        <v>0</v>
      </c>
      <c r="L104" s="107"/>
    </row>
    <row r="105" spans="2:12" s="9" customFormat="1" ht="19.9" customHeight="1">
      <c r="B105" s="107"/>
      <c r="D105" s="108" t="s">
        <v>1482</v>
      </c>
      <c r="E105" s="109"/>
      <c r="F105" s="109"/>
      <c r="G105" s="109"/>
      <c r="H105" s="109"/>
      <c r="I105" s="109"/>
      <c r="J105" s="110">
        <f>J253</f>
        <v>0</v>
      </c>
      <c r="L105" s="107"/>
    </row>
    <row r="106" spans="2:12" s="9" customFormat="1" ht="19.9" customHeight="1">
      <c r="B106" s="107"/>
      <c r="D106" s="108" t="s">
        <v>1483</v>
      </c>
      <c r="E106" s="109"/>
      <c r="F106" s="109"/>
      <c r="G106" s="109"/>
      <c r="H106" s="109"/>
      <c r="I106" s="109"/>
      <c r="J106" s="110">
        <f>J260</f>
        <v>0</v>
      </c>
      <c r="L106" s="107"/>
    </row>
    <row r="107" spans="2:12" s="8" customFormat="1" ht="24.95" customHeight="1">
      <c r="B107" s="103"/>
      <c r="D107" s="104" t="s">
        <v>114</v>
      </c>
      <c r="E107" s="105"/>
      <c r="F107" s="105"/>
      <c r="G107" s="105"/>
      <c r="H107" s="105"/>
      <c r="I107" s="105"/>
      <c r="J107" s="106">
        <f>J262</f>
        <v>0</v>
      </c>
      <c r="L107" s="103"/>
    </row>
    <row r="108" spans="2:12" s="9" customFormat="1" ht="19.9" customHeight="1">
      <c r="B108" s="107"/>
      <c r="D108" s="108" t="s">
        <v>1484</v>
      </c>
      <c r="E108" s="109"/>
      <c r="F108" s="109"/>
      <c r="G108" s="109"/>
      <c r="H108" s="109"/>
      <c r="I108" s="109"/>
      <c r="J108" s="110">
        <f>J263</f>
        <v>0</v>
      </c>
      <c r="L108" s="107"/>
    </row>
    <row r="109" spans="2:12" s="9" customFormat="1" ht="19.9" customHeight="1">
      <c r="B109" s="107"/>
      <c r="D109" s="108" t="s">
        <v>124</v>
      </c>
      <c r="E109" s="109"/>
      <c r="F109" s="109"/>
      <c r="G109" s="109"/>
      <c r="H109" s="109"/>
      <c r="I109" s="109"/>
      <c r="J109" s="110">
        <f>J268</f>
        <v>0</v>
      </c>
      <c r="L109" s="107"/>
    </row>
    <row r="110" spans="2:12" s="1" customFormat="1" ht="21.75" customHeight="1">
      <c r="B110" s="31"/>
      <c r="L110" s="31"/>
    </row>
    <row r="111" spans="2:12" s="1" customFormat="1" ht="6.95" customHeight="1">
      <c r="B111" s="42"/>
      <c r="C111" s="43"/>
      <c r="D111" s="43"/>
      <c r="E111" s="43"/>
      <c r="F111" s="43"/>
      <c r="G111" s="43"/>
      <c r="H111" s="43"/>
      <c r="I111" s="43"/>
      <c r="J111" s="43"/>
      <c r="K111" s="43"/>
      <c r="L111" s="31"/>
    </row>
    <row r="115" spans="2:12" s="1" customFormat="1" ht="6.95" customHeight="1">
      <c r="B115" s="44"/>
      <c r="C115" s="45"/>
      <c r="D115" s="45"/>
      <c r="E115" s="45"/>
      <c r="F115" s="45"/>
      <c r="G115" s="45"/>
      <c r="H115" s="45"/>
      <c r="I115" s="45"/>
      <c r="J115" s="45"/>
      <c r="K115" s="45"/>
      <c r="L115" s="31"/>
    </row>
    <row r="116" spans="2:12" s="1" customFormat="1" ht="24.95" customHeight="1">
      <c r="B116" s="31"/>
      <c r="C116" s="20" t="s">
        <v>131</v>
      </c>
      <c r="L116" s="31"/>
    </row>
    <row r="117" spans="2:12" s="1" customFormat="1" ht="6.95" customHeight="1">
      <c r="B117" s="31"/>
      <c r="L117" s="31"/>
    </row>
    <row r="118" spans="2:12" s="1" customFormat="1" ht="12" customHeight="1">
      <c r="B118" s="31"/>
      <c r="C118" s="26" t="s">
        <v>16</v>
      </c>
      <c r="L118" s="31"/>
    </row>
    <row r="119" spans="2:12" s="1" customFormat="1" ht="16.5" customHeight="1">
      <c r="B119" s="31"/>
      <c r="E119" s="696" t="str">
        <f>E7</f>
        <v>Vstupní budova Muzea lidových staveb v Kouřimi</v>
      </c>
      <c r="F119" s="697"/>
      <c r="G119" s="697"/>
      <c r="H119" s="697"/>
      <c r="L119" s="31"/>
    </row>
    <row r="120" spans="2:12" s="1" customFormat="1" ht="12" customHeight="1">
      <c r="B120" s="31"/>
      <c r="C120" s="26" t="s">
        <v>97</v>
      </c>
      <c r="L120" s="31"/>
    </row>
    <row r="121" spans="2:12" s="1" customFormat="1" ht="16.5" customHeight="1">
      <c r="B121" s="31"/>
      <c r="E121" s="676" t="str">
        <f>E9</f>
        <v>03 - Venkovní objekty</v>
      </c>
      <c r="F121" s="695"/>
      <c r="G121" s="695"/>
      <c r="H121" s="695"/>
      <c r="L121" s="31"/>
    </row>
    <row r="122" spans="2:12" s="1" customFormat="1" ht="6.95" customHeight="1">
      <c r="B122" s="31"/>
      <c r="L122" s="31"/>
    </row>
    <row r="123" spans="2:12" s="1" customFormat="1" ht="12" customHeight="1">
      <c r="B123" s="31"/>
      <c r="C123" s="26" t="s">
        <v>20</v>
      </c>
      <c r="F123" s="24" t="str">
        <f>F12</f>
        <v>Kouřim</v>
      </c>
      <c r="I123" s="26" t="s">
        <v>22</v>
      </c>
      <c r="J123" s="50" t="str">
        <f>IF(J12="","",J12)</f>
        <v>8. 8. 2023</v>
      </c>
      <c r="L123" s="31"/>
    </row>
    <row r="124" spans="2:12" s="1" customFormat="1" ht="6.95" customHeight="1">
      <c r="B124" s="31"/>
      <c r="L124" s="31"/>
    </row>
    <row r="125" spans="2:12" s="1" customFormat="1" ht="15.2" customHeight="1">
      <c r="B125" s="31"/>
      <c r="C125" s="26" t="s">
        <v>24</v>
      </c>
      <c r="F125" s="24" t="str">
        <f>E15</f>
        <v>Regionální muzeum v Kouřimi</v>
      </c>
      <c r="I125" s="26" t="s">
        <v>30</v>
      </c>
      <c r="J125" s="29" t="str">
        <f>E21</f>
        <v>IHARCH s.r.o.</v>
      </c>
      <c r="L125" s="31"/>
    </row>
    <row r="126" spans="2:12" s="1" customFormat="1" ht="15.2" customHeight="1">
      <c r="B126" s="31"/>
      <c r="C126" s="26" t="s">
        <v>28</v>
      </c>
      <c r="F126" s="24" t="str">
        <f>IF(E18="","",E18)</f>
        <v>Vyplň údaj</v>
      </c>
      <c r="I126" s="26" t="s">
        <v>33</v>
      </c>
      <c r="J126" s="29" t="str">
        <f>E24</f>
        <v xml:space="preserve"> </v>
      </c>
      <c r="L126" s="31"/>
    </row>
    <row r="127" spans="2:12" s="1" customFormat="1" ht="10.35" customHeight="1">
      <c r="B127" s="31"/>
      <c r="L127" s="31"/>
    </row>
    <row r="128" spans="2:20" s="10" customFormat="1" ht="29.25" customHeight="1">
      <c r="B128" s="111"/>
      <c r="C128" s="112" t="s">
        <v>132</v>
      </c>
      <c r="D128" s="113" t="s">
        <v>62</v>
      </c>
      <c r="E128" s="113" t="s">
        <v>58</v>
      </c>
      <c r="F128" s="113" t="s">
        <v>59</v>
      </c>
      <c r="G128" s="113" t="s">
        <v>133</v>
      </c>
      <c r="H128" s="113" t="s">
        <v>134</v>
      </c>
      <c r="I128" s="113" t="s">
        <v>135</v>
      </c>
      <c r="J128" s="114" t="s">
        <v>102</v>
      </c>
      <c r="K128" s="115" t="s">
        <v>136</v>
      </c>
      <c r="L128" s="111"/>
      <c r="M128" s="56" t="s">
        <v>1</v>
      </c>
      <c r="N128" s="57" t="s">
        <v>41</v>
      </c>
      <c r="O128" s="57" t="s">
        <v>137</v>
      </c>
      <c r="P128" s="57" t="s">
        <v>138</v>
      </c>
      <c r="Q128" s="57" t="s">
        <v>139</v>
      </c>
      <c r="R128" s="57" t="s">
        <v>140</v>
      </c>
      <c r="S128" s="57" t="s">
        <v>141</v>
      </c>
      <c r="T128" s="58" t="s">
        <v>142</v>
      </c>
    </row>
    <row r="129" spans="2:63" s="1" customFormat="1" ht="22.7" customHeight="1">
      <c r="B129" s="31"/>
      <c r="C129" s="61" t="s">
        <v>143</v>
      </c>
      <c r="J129" s="116">
        <f>BK129</f>
        <v>0</v>
      </c>
      <c r="L129" s="31"/>
      <c r="M129" s="59"/>
      <c r="N129" s="51"/>
      <c r="O129" s="51"/>
      <c r="P129" s="117">
        <f>P130+P262</f>
        <v>0</v>
      </c>
      <c r="Q129" s="51"/>
      <c r="R129" s="117">
        <f>R130+R262</f>
        <v>158.14474743</v>
      </c>
      <c r="S129" s="51"/>
      <c r="T129" s="118">
        <f>T130+T262</f>
        <v>0</v>
      </c>
      <c r="AT129" s="16" t="s">
        <v>76</v>
      </c>
      <c r="AU129" s="16" t="s">
        <v>104</v>
      </c>
      <c r="BK129" s="119">
        <f>BK130+BK262</f>
        <v>0</v>
      </c>
    </row>
    <row r="130" spans="2:63" s="11" customFormat="1" ht="25.9" customHeight="1">
      <c r="B130" s="120"/>
      <c r="D130" s="121" t="s">
        <v>76</v>
      </c>
      <c r="E130" s="122" t="s">
        <v>144</v>
      </c>
      <c r="F130" s="122" t="s">
        <v>145</v>
      </c>
      <c r="I130" s="123"/>
      <c r="J130" s="124">
        <f>BK130</f>
        <v>0</v>
      </c>
      <c r="L130" s="120"/>
      <c r="M130" s="125"/>
      <c r="P130" s="126">
        <f>P131+P182+P195+P211+P231+P243+P251+P253+P260</f>
        <v>0</v>
      </c>
      <c r="R130" s="126">
        <f>R131+R182+R195+R211+R231+R243+R251+R253+R260</f>
        <v>158.12977447</v>
      </c>
      <c r="T130" s="127">
        <f>T131+T182+T195+T211+T231+T243+T251+T253+T260</f>
        <v>0</v>
      </c>
      <c r="AR130" s="121" t="s">
        <v>84</v>
      </c>
      <c r="AT130" s="128" t="s">
        <v>76</v>
      </c>
      <c r="AU130" s="128" t="s">
        <v>77</v>
      </c>
      <c r="AY130" s="121" t="s">
        <v>146</v>
      </c>
      <c r="BK130" s="129">
        <f>BK131+BK182+BK195+BK211+BK231+BK243+BK251+BK253+BK260</f>
        <v>0</v>
      </c>
    </row>
    <row r="131" spans="2:63" s="11" customFormat="1" ht="22.7" customHeight="1">
      <c r="B131" s="120"/>
      <c r="D131" s="121" t="s">
        <v>76</v>
      </c>
      <c r="E131" s="130" t="s">
        <v>84</v>
      </c>
      <c r="F131" s="130" t="s">
        <v>147</v>
      </c>
      <c r="I131" s="123"/>
      <c r="J131" s="131">
        <f>BK131</f>
        <v>0</v>
      </c>
      <c r="L131" s="120"/>
      <c r="M131" s="125"/>
      <c r="P131" s="126">
        <f>SUM(P132:P181)</f>
        <v>0</v>
      </c>
      <c r="R131" s="126">
        <f>SUM(R132:R181)</f>
        <v>0.7563</v>
      </c>
      <c r="T131" s="127">
        <f>SUM(T132:T181)</f>
        <v>0</v>
      </c>
      <c r="AR131" s="121" t="s">
        <v>84</v>
      </c>
      <c r="AT131" s="128" t="s">
        <v>76</v>
      </c>
      <c r="AU131" s="128" t="s">
        <v>84</v>
      </c>
      <c r="AY131" s="121" t="s">
        <v>146</v>
      </c>
      <c r="BK131" s="129">
        <f>SUM(BK132:BK181)</f>
        <v>0</v>
      </c>
    </row>
    <row r="132" spans="2:65" s="1" customFormat="1" ht="24.2" customHeight="1">
      <c r="B132" s="31"/>
      <c r="C132" s="132" t="s">
        <v>84</v>
      </c>
      <c r="D132" s="132" t="s">
        <v>148</v>
      </c>
      <c r="E132" s="133" t="s">
        <v>1485</v>
      </c>
      <c r="F132" s="134" t="s">
        <v>1486</v>
      </c>
      <c r="G132" s="135" t="s">
        <v>151</v>
      </c>
      <c r="H132" s="136">
        <v>424.9</v>
      </c>
      <c r="I132" s="137"/>
      <c r="J132" s="138">
        <f>ROUND(I132*H132,2)</f>
        <v>0</v>
      </c>
      <c r="K132" s="139"/>
      <c r="L132" s="31"/>
      <c r="M132" s="140" t="s">
        <v>1</v>
      </c>
      <c r="N132" s="141" t="s">
        <v>42</v>
      </c>
      <c r="P132" s="142">
        <f>O132*H132</f>
        <v>0</v>
      </c>
      <c r="Q132" s="142">
        <v>0</v>
      </c>
      <c r="R132" s="142">
        <f>Q132*H132</f>
        <v>0</v>
      </c>
      <c r="S132" s="142">
        <v>0</v>
      </c>
      <c r="T132" s="143">
        <f>S132*H132</f>
        <v>0</v>
      </c>
      <c r="AR132" s="144" t="s">
        <v>152</v>
      </c>
      <c r="AT132" s="144" t="s">
        <v>148</v>
      </c>
      <c r="AU132" s="144" t="s">
        <v>86</v>
      </c>
      <c r="AY132" s="16" t="s">
        <v>146</v>
      </c>
      <c r="BE132" s="145">
        <f>IF(N132="základní",J132,0)</f>
        <v>0</v>
      </c>
      <c r="BF132" s="145">
        <f>IF(N132="snížená",J132,0)</f>
        <v>0</v>
      </c>
      <c r="BG132" s="145">
        <f>IF(N132="zákl. přenesená",J132,0)</f>
        <v>0</v>
      </c>
      <c r="BH132" s="145">
        <f>IF(N132="sníž. přenesená",J132,0)</f>
        <v>0</v>
      </c>
      <c r="BI132" s="145">
        <f>IF(N132="nulová",J132,0)</f>
        <v>0</v>
      </c>
      <c r="BJ132" s="16" t="s">
        <v>84</v>
      </c>
      <c r="BK132" s="145">
        <f>ROUND(I132*H132,2)</f>
        <v>0</v>
      </c>
      <c r="BL132" s="16" t="s">
        <v>152</v>
      </c>
      <c r="BM132" s="144" t="s">
        <v>1487</v>
      </c>
    </row>
    <row r="133" spans="2:51" s="12" customFormat="1" ht="12">
      <c r="B133" s="146"/>
      <c r="D133" s="147" t="s">
        <v>154</v>
      </c>
      <c r="E133" s="148" t="s">
        <v>1</v>
      </c>
      <c r="F133" s="149" t="s">
        <v>1488</v>
      </c>
      <c r="H133" s="150">
        <v>186.1</v>
      </c>
      <c r="I133" s="151"/>
      <c r="L133" s="146"/>
      <c r="M133" s="152"/>
      <c r="T133" s="153"/>
      <c r="AT133" s="148" t="s">
        <v>154</v>
      </c>
      <c r="AU133" s="148" t="s">
        <v>86</v>
      </c>
      <c r="AV133" s="12" t="s">
        <v>86</v>
      </c>
      <c r="AW133" s="12" t="s">
        <v>32</v>
      </c>
      <c r="AX133" s="12" t="s">
        <v>77</v>
      </c>
      <c r="AY133" s="148" t="s">
        <v>146</v>
      </c>
    </row>
    <row r="134" spans="2:51" s="12" customFormat="1" ht="12">
      <c r="B134" s="146"/>
      <c r="D134" s="147" t="s">
        <v>154</v>
      </c>
      <c r="E134" s="148" t="s">
        <v>1</v>
      </c>
      <c r="F134" s="149" t="s">
        <v>1489</v>
      </c>
      <c r="H134" s="150">
        <v>73</v>
      </c>
      <c r="I134" s="151"/>
      <c r="L134" s="146"/>
      <c r="M134" s="152"/>
      <c r="T134" s="153"/>
      <c r="AT134" s="148" t="s">
        <v>154</v>
      </c>
      <c r="AU134" s="148" t="s">
        <v>86</v>
      </c>
      <c r="AV134" s="12" t="s">
        <v>86</v>
      </c>
      <c r="AW134" s="12" t="s">
        <v>32</v>
      </c>
      <c r="AX134" s="12" t="s">
        <v>77</v>
      </c>
      <c r="AY134" s="148" t="s">
        <v>146</v>
      </c>
    </row>
    <row r="135" spans="2:51" s="12" customFormat="1" ht="12">
      <c r="B135" s="146"/>
      <c r="D135" s="147" t="s">
        <v>154</v>
      </c>
      <c r="E135" s="148" t="s">
        <v>1</v>
      </c>
      <c r="F135" s="149" t="s">
        <v>1490</v>
      </c>
      <c r="H135" s="150">
        <v>36.5</v>
      </c>
      <c r="I135" s="151"/>
      <c r="L135" s="146"/>
      <c r="M135" s="152"/>
      <c r="T135" s="153"/>
      <c r="AT135" s="148" t="s">
        <v>154</v>
      </c>
      <c r="AU135" s="148" t="s">
        <v>86</v>
      </c>
      <c r="AV135" s="12" t="s">
        <v>86</v>
      </c>
      <c r="AW135" s="12" t="s">
        <v>32</v>
      </c>
      <c r="AX135" s="12" t="s">
        <v>77</v>
      </c>
      <c r="AY135" s="148" t="s">
        <v>146</v>
      </c>
    </row>
    <row r="136" spans="2:51" s="12" customFormat="1" ht="12">
      <c r="B136" s="146"/>
      <c r="D136" s="147" t="s">
        <v>154</v>
      </c>
      <c r="E136" s="148" t="s">
        <v>1</v>
      </c>
      <c r="F136" s="149" t="s">
        <v>1491</v>
      </c>
      <c r="H136" s="150">
        <v>129.3</v>
      </c>
      <c r="I136" s="151"/>
      <c r="L136" s="146"/>
      <c r="M136" s="152"/>
      <c r="T136" s="153"/>
      <c r="AT136" s="148" t="s">
        <v>154</v>
      </c>
      <c r="AU136" s="148" t="s">
        <v>86</v>
      </c>
      <c r="AV136" s="12" t="s">
        <v>86</v>
      </c>
      <c r="AW136" s="12" t="s">
        <v>32</v>
      </c>
      <c r="AX136" s="12" t="s">
        <v>77</v>
      </c>
      <c r="AY136" s="148" t="s">
        <v>146</v>
      </c>
    </row>
    <row r="137" spans="2:51" s="13" customFormat="1" ht="12">
      <c r="B137" s="154"/>
      <c r="D137" s="147" t="s">
        <v>154</v>
      </c>
      <c r="E137" s="155" t="s">
        <v>1</v>
      </c>
      <c r="F137" s="156" t="s">
        <v>158</v>
      </c>
      <c r="H137" s="157">
        <v>424.9</v>
      </c>
      <c r="I137" s="158"/>
      <c r="L137" s="154"/>
      <c r="M137" s="159"/>
      <c r="T137" s="160"/>
      <c r="AT137" s="155" t="s">
        <v>154</v>
      </c>
      <c r="AU137" s="155" t="s">
        <v>86</v>
      </c>
      <c r="AV137" s="13" t="s">
        <v>152</v>
      </c>
      <c r="AW137" s="13" t="s">
        <v>32</v>
      </c>
      <c r="AX137" s="13" t="s">
        <v>84</v>
      </c>
      <c r="AY137" s="155" t="s">
        <v>146</v>
      </c>
    </row>
    <row r="138" spans="2:65" s="1" customFormat="1" ht="24.2" customHeight="1">
      <c r="B138" s="31"/>
      <c r="C138" s="132" t="s">
        <v>86</v>
      </c>
      <c r="D138" s="132" t="s">
        <v>148</v>
      </c>
      <c r="E138" s="133" t="s">
        <v>1492</v>
      </c>
      <c r="F138" s="134" t="s">
        <v>1493</v>
      </c>
      <c r="G138" s="135" t="s">
        <v>151</v>
      </c>
      <c r="H138" s="136">
        <v>36.5</v>
      </c>
      <c r="I138" s="137"/>
      <c r="J138" s="138">
        <f>ROUND(I138*H138,2)</f>
        <v>0</v>
      </c>
      <c r="K138" s="139"/>
      <c r="L138" s="31"/>
      <c r="M138" s="140" t="s">
        <v>1</v>
      </c>
      <c r="N138" s="141" t="s">
        <v>42</v>
      </c>
      <c r="P138" s="142">
        <f>O138*H138</f>
        <v>0</v>
      </c>
      <c r="Q138" s="142">
        <v>0</v>
      </c>
      <c r="R138" s="142">
        <f>Q138*H138</f>
        <v>0</v>
      </c>
      <c r="S138" s="142">
        <v>0</v>
      </c>
      <c r="T138" s="143">
        <f>S138*H138</f>
        <v>0</v>
      </c>
      <c r="AR138" s="144" t="s">
        <v>152</v>
      </c>
      <c r="AT138" s="144" t="s">
        <v>148</v>
      </c>
      <c r="AU138" s="144" t="s">
        <v>86</v>
      </c>
      <c r="AY138" s="16" t="s">
        <v>146</v>
      </c>
      <c r="BE138" s="145">
        <f>IF(N138="základní",J138,0)</f>
        <v>0</v>
      </c>
      <c r="BF138" s="145">
        <f>IF(N138="snížená",J138,0)</f>
        <v>0</v>
      </c>
      <c r="BG138" s="145">
        <f>IF(N138="zákl. přenesená",J138,0)</f>
        <v>0</v>
      </c>
      <c r="BH138" s="145">
        <f>IF(N138="sníž. přenesená",J138,0)</f>
        <v>0</v>
      </c>
      <c r="BI138" s="145">
        <f>IF(N138="nulová",J138,0)</f>
        <v>0</v>
      </c>
      <c r="BJ138" s="16" t="s">
        <v>84</v>
      </c>
      <c r="BK138" s="145">
        <f>ROUND(I138*H138,2)</f>
        <v>0</v>
      </c>
      <c r="BL138" s="16" t="s">
        <v>152</v>
      </c>
      <c r="BM138" s="144" t="s">
        <v>1494</v>
      </c>
    </row>
    <row r="139" spans="2:51" s="12" customFormat="1" ht="12">
      <c r="B139" s="146"/>
      <c r="D139" s="147" t="s">
        <v>154</v>
      </c>
      <c r="E139" s="148" t="s">
        <v>1</v>
      </c>
      <c r="F139" s="149" t="s">
        <v>1490</v>
      </c>
      <c r="H139" s="150">
        <v>36.5</v>
      </c>
      <c r="I139" s="151"/>
      <c r="L139" s="146"/>
      <c r="M139" s="152"/>
      <c r="T139" s="153"/>
      <c r="AT139" s="148" t="s">
        <v>154</v>
      </c>
      <c r="AU139" s="148" t="s">
        <v>86</v>
      </c>
      <c r="AV139" s="12" t="s">
        <v>86</v>
      </c>
      <c r="AW139" s="12" t="s">
        <v>32</v>
      </c>
      <c r="AX139" s="12" t="s">
        <v>84</v>
      </c>
      <c r="AY139" s="148" t="s">
        <v>146</v>
      </c>
    </row>
    <row r="140" spans="2:65" s="1" customFormat="1" ht="16.5" customHeight="1">
      <c r="B140" s="31"/>
      <c r="C140" s="167" t="s">
        <v>166</v>
      </c>
      <c r="D140" s="167" t="s">
        <v>237</v>
      </c>
      <c r="E140" s="168" t="s">
        <v>1495</v>
      </c>
      <c r="F140" s="169" t="s">
        <v>1496</v>
      </c>
      <c r="G140" s="170" t="s">
        <v>1497</v>
      </c>
      <c r="H140" s="171">
        <v>0.73</v>
      </c>
      <c r="I140" s="172"/>
      <c r="J140" s="173">
        <f>ROUND(I140*H140,2)</f>
        <v>0</v>
      </c>
      <c r="K140" s="174"/>
      <c r="L140" s="175"/>
      <c r="M140" s="176" t="s">
        <v>1</v>
      </c>
      <c r="N140" s="177" t="s">
        <v>42</v>
      </c>
      <c r="P140" s="142">
        <f>O140*H140</f>
        <v>0</v>
      </c>
      <c r="Q140" s="142">
        <v>0.001</v>
      </c>
      <c r="R140" s="142">
        <f>Q140*H140</f>
        <v>0.00073</v>
      </c>
      <c r="S140" s="142">
        <v>0</v>
      </c>
      <c r="T140" s="143">
        <f>S140*H140</f>
        <v>0</v>
      </c>
      <c r="AR140" s="144" t="s">
        <v>195</v>
      </c>
      <c r="AT140" s="144" t="s">
        <v>237</v>
      </c>
      <c r="AU140" s="144" t="s">
        <v>86</v>
      </c>
      <c r="AY140" s="16" t="s">
        <v>146</v>
      </c>
      <c r="BE140" s="145">
        <f>IF(N140="základní",J140,0)</f>
        <v>0</v>
      </c>
      <c r="BF140" s="145">
        <f>IF(N140="snížená",J140,0)</f>
        <v>0</v>
      </c>
      <c r="BG140" s="145">
        <f>IF(N140="zákl. přenesená",J140,0)</f>
        <v>0</v>
      </c>
      <c r="BH140" s="145">
        <f>IF(N140="sníž. přenesená",J140,0)</f>
        <v>0</v>
      </c>
      <c r="BI140" s="145">
        <f>IF(N140="nulová",J140,0)</f>
        <v>0</v>
      </c>
      <c r="BJ140" s="16" t="s">
        <v>84</v>
      </c>
      <c r="BK140" s="145">
        <f>ROUND(I140*H140,2)</f>
        <v>0</v>
      </c>
      <c r="BL140" s="16" t="s">
        <v>152</v>
      </c>
      <c r="BM140" s="144" t="s">
        <v>1498</v>
      </c>
    </row>
    <row r="141" spans="2:51" s="12" customFormat="1" ht="12">
      <c r="B141" s="146"/>
      <c r="D141" s="147" t="s">
        <v>154</v>
      </c>
      <c r="F141" s="149" t="s">
        <v>1499</v>
      </c>
      <c r="H141" s="150">
        <v>0.73</v>
      </c>
      <c r="I141" s="151"/>
      <c r="L141" s="146"/>
      <c r="M141" s="152"/>
      <c r="T141" s="153"/>
      <c r="AT141" s="148" t="s">
        <v>154</v>
      </c>
      <c r="AU141" s="148" t="s">
        <v>86</v>
      </c>
      <c r="AV141" s="12" t="s">
        <v>86</v>
      </c>
      <c r="AW141" s="12" t="s">
        <v>4</v>
      </c>
      <c r="AX141" s="12" t="s">
        <v>84</v>
      </c>
      <c r="AY141" s="148" t="s">
        <v>146</v>
      </c>
    </row>
    <row r="142" spans="2:65" s="1" customFormat="1" ht="24.2" customHeight="1">
      <c r="B142" s="31"/>
      <c r="C142" s="132" t="s">
        <v>152</v>
      </c>
      <c r="D142" s="132" t="s">
        <v>148</v>
      </c>
      <c r="E142" s="133" t="s">
        <v>1500</v>
      </c>
      <c r="F142" s="134" t="s">
        <v>1501</v>
      </c>
      <c r="G142" s="135" t="s">
        <v>161</v>
      </c>
      <c r="H142" s="136">
        <v>50.68</v>
      </c>
      <c r="I142" s="137"/>
      <c r="J142" s="138">
        <f>ROUND(I142*H142,2)</f>
        <v>0</v>
      </c>
      <c r="K142" s="139"/>
      <c r="L142" s="31"/>
      <c r="M142" s="140" t="s">
        <v>1</v>
      </c>
      <c r="N142" s="141" t="s">
        <v>42</v>
      </c>
      <c r="P142" s="142">
        <f>O142*H142</f>
        <v>0</v>
      </c>
      <c r="Q142" s="142">
        <v>0</v>
      </c>
      <c r="R142" s="142">
        <f>Q142*H142</f>
        <v>0</v>
      </c>
      <c r="S142" s="142">
        <v>0</v>
      </c>
      <c r="T142" s="143">
        <f>S142*H142</f>
        <v>0</v>
      </c>
      <c r="AR142" s="144" t="s">
        <v>152</v>
      </c>
      <c r="AT142" s="144" t="s">
        <v>148</v>
      </c>
      <c r="AU142" s="144" t="s">
        <v>86</v>
      </c>
      <c r="AY142" s="16" t="s">
        <v>146</v>
      </c>
      <c r="BE142" s="145">
        <f>IF(N142="základní",J142,0)</f>
        <v>0</v>
      </c>
      <c r="BF142" s="145">
        <f>IF(N142="snížená",J142,0)</f>
        <v>0</v>
      </c>
      <c r="BG142" s="145">
        <f>IF(N142="zákl. přenesená",J142,0)</f>
        <v>0</v>
      </c>
      <c r="BH142" s="145">
        <f>IF(N142="sníž. přenesená",J142,0)</f>
        <v>0</v>
      </c>
      <c r="BI142" s="145">
        <f>IF(N142="nulová",J142,0)</f>
        <v>0</v>
      </c>
      <c r="BJ142" s="16" t="s">
        <v>84</v>
      </c>
      <c r="BK142" s="145">
        <f>ROUND(I142*H142,2)</f>
        <v>0</v>
      </c>
      <c r="BL142" s="16" t="s">
        <v>152</v>
      </c>
      <c r="BM142" s="144" t="s">
        <v>1502</v>
      </c>
    </row>
    <row r="143" spans="2:51" s="12" customFormat="1" ht="12">
      <c r="B143" s="146"/>
      <c r="D143" s="147" t="s">
        <v>154</v>
      </c>
      <c r="E143" s="148" t="s">
        <v>1</v>
      </c>
      <c r="F143" s="149" t="s">
        <v>1503</v>
      </c>
      <c r="H143" s="150">
        <v>11.16</v>
      </c>
      <c r="I143" s="151"/>
      <c r="L143" s="146"/>
      <c r="M143" s="152"/>
      <c r="T143" s="153"/>
      <c r="AT143" s="148" t="s">
        <v>154</v>
      </c>
      <c r="AU143" s="148" t="s">
        <v>86</v>
      </c>
      <c r="AV143" s="12" t="s">
        <v>86</v>
      </c>
      <c r="AW143" s="12" t="s">
        <v>32</v>
      </c>
      <c r="AX143" s="12" t="s">
        <v>77</v>
      </c>
      <c r="AY143" s="148" t="s">
        <v>146</v>
      </c>
    </row>
    <row r="144" spans="2:51" s="12" customFormat="1" ht="12">
      <c r="B144" s="146"/>
      <c r="D144" s="147" t="s">
        <v>154</v>
      </c>
      <c r="E144" s="148" t="s">
        <v>1</v>
      </c>
      <c r="F144" s="149" t="s">
        <v>1504</v>
      </c>
      <c r="H144" s="150">
        <v>13.2</v>
      </c>
      <c r="I144" s="151"/>
      <c r="L144" s="146"/>
      <c r="M144" s="152"/>
      <c r="T144" s="153"/>
      <c r="AT144" s="148" t="s">
        <v>154</v>
      </c>
      <c r="AU144" s="148" t="s">
        <v>86</v>
      </c>
      <c r="AV144" s="12" t="s">
        <v>86</v>
      </c>
      <c r="AW144" s="12" t="s">
        <v>32</v>
      </c>
      <c r="AX144" s="12" t="s">
        <v>77</v>
      </c>
      <c r="AY144" s="148" t="s">
        <v>146</v>
      </c>
    </row>
    <row r="145" spans="2:51" s="12" customFormat="1" ht="12">
      <c r="B145" s="146"/>
      <c r="D145" s="147" t="s">
        <v>154</v>
      </c>
      <c r="E145" s="148" t="s">
        <v>1</v>
      </c>
      <c r="F145" s="149" t="s">
        <v>1505</v>
      </c>
      <c r="H145" s="150">
        <v>13.2</v>
      </c>
      <c r="I145" s="151"/>
      <c r="L145" s="146"/>
      <c r="M145" s="152"/>
      <c r="T145" s="153"/>
      <c r="AT145" s="148" t="s">
        <v>154</v>
      </c>
      <c r="AU145" s="148" t="s">
        <v>86</v>
      </c>
      <c r="AV145" s="12" t="s">
        <v>86</v>
      </c>
      <c r="AW145" s="12" t="s">
        <v>32</v>
      </c>
      <c r="AX145" s="12" t="s">
        <v>77</v>
      </c>
      <c r="AY145" s="148" t="s">
        <v>146</v>
      </c>
    </row>
    <row r="146" spans="2:51" s="12" customFormat="1" ht="12">
      <c r="B146" s="146"/>
      <c r="D146" s="147" t="s">
        <v>154</v>
      </c>
      <c r="E146" s="148" t="s">
        <v>1</v>
      </c>
      <c r="F146" s="149" t="s">
        <v>1506</v>
      </c>
      <c r="H146" s="150">
        <v>13.12</v>
      </c>
      <c r="I146" s="151"/>
      <c r="L146" s="146"/>
      <c r="M146" s="152"/>
      <c r="T146" s="153"/>
      <c r="AT146" s="148" t="s">
        <v>154</v>
      </c>
      <c r="AU146" s="148" t="s">
        <v>86</v>
      </c>
      <c r="AV146" s="12" t="s">
        <v>86</v>
      </c>
      <c r="AW146" s="12" t="s">
        <v>32</v>
      </c>
      <c r="AX146" s="12" t="s">
        <v>77</v>
      </c>
      <c r="AY146" s="148" t="s">
        <v>146</v>
      </c>
    </row>
    <row r="147" spans="2:51" s="13" customFormat="1" ht="12">
      <c r="B147" s="154"/>
      <c r="D147" s="147" t="s">
        <v>154</v>
      </c>
      <c r="E147" s="155" t="s">
        <v>1</v>
      </c>
      <c r="F147" s="156" t="s">
        <v>158</v>
      </c>
      <c r="H147" s="157">
        <v>50.68</v>
      </c>
      <c r="I147" s="158"/>
      <c r="L147" s="154"/>
      <c r="M147" s="159"/>
      <c r="T147" s="160"/>
      <c r="AT147" s="155" t="s">
        <v>154</v>
      </c>
      <c r="AU147" s="155" t="s">
        <v>86</v>
      </c>
      <c r="AV147" s="13" t="s">
        <v>152</v>
      </c>
      <c r="AW147" s="13" t="s">
        <v>32</v>
      </c>
      <c r="AX147" s="13" t="s">
        <v>84</v>
      </c>
      <c r="AY147" s="155" t="s">
        <v>146</v>
      </c>
    </row>
    <row r="148" spans="2:65" s="1" customFormat="1" ht="33" customHeight="1">
      <c r="B148" s="31"/>
      <c r="C148" s="132" t="s">
        <v>179</v>
      </c>
      <c r="D148" s="132" t="s">
        <v>148</v>
      </c>
      <c r="E148" s="133" t="s">
        <v>1507</v>
      </c>
      <c r="F148" s="134" t="s">
        <v>1508</v>
      </c>
      <c r="G148" s="135" t="s">
        <v>151</v>
      </c>
      <c r="H148" s="136">
        <v>201.3</v>
      </c>
      <c r="I148" s="137"/>
      <c r="J148" s="138">
        <f>ROUND(I148*H148,2)</f>
        <v>0</v>
      </c>
      <c r="K148" s="139"/>
      <c r="L148" s="31"/>
      <c r="M148" s="140" t="s">
        <v>1</v>
      </c>
      <c r="N148" s="141" t="s">
        <v>42</v>
      </c>
      <c r="P148" s="142">
        <f>O148*H148</f>
        <v>0</v>
      </c>
      <c r="Q148" s="142">
        <v>0</v>
      </c>
      <c r="R148" s="142">
        <f>Q148*H148</f>
        <v>0</v>
      </c>
      <c r="S148" s="142">
        <v>0</v>
      </c>
      <c r="T148" s="143">
        <f>S148*H148</f>
        <v>0</v>
      </c>
      <c r="AR148" s="144" t="s">
        <v>152</v>
      </c>
      <c r="AT148" s="144" t="s">
        <v>148</v>
      </c>
      <c r="AU148" s="144" t="s">
        <v>86</v>
      </c>
      <c r="AY148" s="16" t="s">
        <v>146</v>
      </c>
      <c r="BE148" s="145">
        <f>IF(N148="základní",J148,0)</f>
        <v>0</v>
      </c>
      <c r="BF148" s="145">
        <f>IF(N148="snížená",J148,0)</f>
        <v>0</v>
      </c>
      <c r="BG148" s="145">
        <f>IF(N148="zákl. přenesená",J148,0)</f>
        <v>0</v>
      </c>
      <c r="BH148" s="145">
        <f>IF(N148="sníž. přenesená",J148,0)</f>
        <v>0</v>
      </c>
      <c r="BI148" s="145">
        <f>IF(N148="nulová",J148,0)</f>
        <v>0</v>
      </c>
      <c r="BJ148" s="16" t="s">
        <v>84</v>
      </c>
      <c r="BK148" s="145">
        <f>ROUND(I148*H148,2)</f>
        <v>0</v>
      </c>
      <c r="BL148" s="16" t="s">
        <v>152</v>
      </c>
      <c r="BM148" s="144" t="s">
        <v>1509</v>
      </c>
    </row>
    <row r="149" spans="2:51" s="12" customFormat="1" ht="12">
      <c r="B149" s="146"/>
      <c r="D149" s="147" t="s">
        <v>154</v>
      </c>
      <c r="E149" s="148" t="s">
        <v>1</v>
      </c>
      <c r="F149" s="149" t="s">
        <v>1510</v>
      </c>
      <c r="H149" s="150">
        <v>201.3</v>
      </c>
      <c r="I149" s="151"/>
      <c r="L149" s="146"/>
      <c r="M149" s="152"/>
      <c r="T149" s="153"/>
      <c r="AT149" s="148" t="s">
        <v>154</v>
      </c>
      <c r="AU149" s="148" t="s">
        <v>86</v>
      </c>
      <c r="AV149" s="12" t="s">
        <v>86</v>
      </c>
      <c r="AW149" s="12" t="s">
        <v>32</v>
      </c>
      <c r="AX149" s="12" t="s">
        <v>84</v>
      </c>
      <c r="AY149" s="148" t="s">
        <v>146</v>
      </c>
    </row>
    <row r="150" spans="2:65" s="1" customFormat="1" ht="24.2" customHeight="1">
      <c r="B150" s="31"/>
      <c r="C150" s="132" t="s">
        <v>184</v>
      </c>
      <c r="D150" s="132" t="s">
        <v>148</v>
      </c>
      <c r="E150" s="133" t="s">
        <v>1511</v>
      </c>
      <c r="F150" s="134" t="s">
        <v>1512</v>
      </c>
      <c r="G150" s="135" t="s">
        <v>151</v>
      </c>
      <c r="H150" s="136">
        <v>201.3</v>
      </c>
      <c r="I150" s="137"/>
      <c r="J150" s="138">
        <f>ROUND(I150*H150,2)</f>
        <v>0</v>
      </c>
      <c r="K150" s="139"/>
      <c r="L150" s="31"/>
      <c r="M150" s="140" t="s">
        <v>1</v>
      </c>
      <c r="N150" s="141" t="s">
        <v>42</v>
      </c>
      <c r="P150" s="142">
        <f>O150*H150</f>
        <v>0</v>
      </c>
      <c r="Q150" s="142">
        <v>0</v>
      </c>
      <c r="R150" s="142">
        <f>Q150*H150</f>
        <v>0</v>
      </c>
      <c r="S150" s="142">
        <v>0</v>
      </c>
      <c r="T150" s="143">
        <f>S150*H150</f>
        <v>0</v>
      </c>
      <c r="AR150" s="144" t="s">
        <v>152</v>
      </c>
      <c r="AT150" s="144" t="s">
        <v>148</v>
      </c>
      <c r="AU150" s="144" t="s">
        <v>86</v>
      </c>
      <c r="AY150" s="16" t="s">
        <v>146</v>
      </c>
      <c r="BE150" s="145">
        <f>IF(N150="základní",J150,0)</f>
        <v>0</v>
      </c>
      <c r="BF150" s="145">
        <f>IF(N150="snížená",J150,0)</f>
        <v>0</v>
      </c>
      <c r="BG150" s="145">
        <f>IF(N150="zákl. přenesená",J150,0)</f>
        <v>0</v>
      </c>
      <c r="BH150" s="145">
        <f>IF(N150="sníž. přenesená",J150,0)</f>
        <v>0</v>
      </c>
      <c r="BI150" s="145">
        <f>IF(N150="nulová",J150,0)</f>
        <v>0</v>
      </c>
      <c r="BJ150" s="16" t="s">
        <v>84</v>
      </c>
      <c r="BK150" s="145">
        <f>ROUND(I150*H150,2)</f>
        <v>0</v>
      </c>
      <c r="BL150" s="16" t="s">
        <v>152</v>
      </c>
      <c r="BM150" s="144" t="s">
        <v>1513</v>
      </c>
    </row>
    <row r="151" spans="2:51" s="12" customFormat="1" ht="12">
      <c r="B151" s="146"/>
      <c r="D151" s="147" t="s">
        <v>154</v>
      </c>
      <c r="E151" s="148" t="s">
        <v>1</v>
      </c>
      <c r="F151" s="149" t="s">
        <v>1510</v>
      </c>
      <c r="H151" s="150">
        <v>201.3</v>
      </c>
      <c r="I151" s="151"/>
      <c r="L151" s="146"/>
      <c r="M151" s="152"/>
      <c r="T151" s="153"/>
      <c r="AT151" s="148" t="s">
        <v>154</v>
      </c>
      <c r="AU151" s="148" t="s">
        <v>86</v>
      </c>
      <c r="AV151" s="12" t="s">
        <v>86</v>
      </c>
      <c r="AW151" s="12" t="s">
        <v>32</v>
      </c>
      <c r="AX151" s="12" t="s">
        <v>84</v>
      </c>
      <c r="AY151" s="148" t="s">
        <v>146</v>
      </c>
    </row>
    <row r="152" spans="2:51" s="14" customFormat="1" ht="12">
      <c r="B152" s="161"/>
      <c r="D152" s="147" t="s">
        <v>154</v>
      </c>
      <c r="E152" s="162" t="s">
        <v>1</v>
      </c>
      <c r="F152" s="163" t="s">
        <v>1514</v>
      </c>
      <c r="H152" s="162" t="s">
        <v>1</v>
      </c>
      <c r="I152" s="164"/>
      <c r="L152" s="161"/>
      <c r="M152" s="165"/>
      <c r="T152" s="166"/>
      <c r="AT152" s="162" t="s">
        <v>154</v>
      </c>
      <c r="AU152" s="162" t="s">
        <v>86</v>
      </c>
      <c r="AV152" s="14" t="s">
        <v>84</v>
      </c>
      <c r="AW152" s="14" t="s">
        <v>32</v>
      </c>
      <c r="AX152" s="14" t="s">
        <v>77</v>
      </c>
      <c r="AY152" s="162" t="s">
        <v>146</v>
      </c>
    </row>
    <row r="153" spans="2:65" s="1" customFormat="1" ht="24.2" customHeight="1">
      <c r="B153" s="31"/>
      <c r="C153" s="132" t="s">
        <v>189</v>
      </c>
      <c r="D153" s="132" t="s">
        <v>148</v>
      </c>
      <c r="E153" s="133" t="s">
        <v>1515</v>
      </c>
      <c r="F153" s="134" t="s">
        <v>1516</v>
      </c>
      <c r="G153" s="135" t="s">
        <v>151</v>
      </c>
      <c r="H153" s="136">
        <v>201.3</v>
      </c>
      <c r="I153" s="137"/>
      <c r="J153" s="138">
        <f>ROUND(I153*H153,2)</f>
        <v>0</v>
      </c>
      <c r="K153" s="139"/>
      <c r="L153" s="31"/>
      <c r="M153" s="140" t="s">
        <v>1</v>
      </c>
      <c r="N153" s="141" t="s">
        <v>42</v>
      </c>
      <c r="P153" s="142">
        <f>O153*H153</f>
        <v>0</v>
      </c>
      <c r="Q153" s="142">
        <v>0</v>
      </c>
      <c r="R153" s="142">
        <f>Q153*H153</f>
        <v>0</v>
      </c>
      <c r="S153" s="142">
        <v>0</v>
      </c>
      <c r="T153" s="143">
        <f>S153*H153</f>
        <v>0</v>
      </c>
      <c r="AR153" s="144" t="s">
        <v>152</v>
      </c>
      <c r="AT153" s="144" t="s">
        <v>148</v>
      </c>
      <c r="AU153" s="144" t="s">
        <v>86</v>
      </c>
      <c r="AY153" s="16" t="s">
        <v>146</v>
      </c>
      <c r="BE153" s="145">
        <f>IF(N153="základní",J153,0)</f>
        <v>0</v>
      </c>
      <c r="BF153" s="145">
        <f>IF(N153="snížená",J153,0)</f>
        <v>0</v>
      </c>
      <c r="BG153" s="145">
        <f>IF(N153="zákl. přenesená",J153,0)</f>
        <v>0</v>
      </c>
      <c r="BH153" s="145">
        <f>IF(N153="sníž. přenesená",J153,0)</f>
        <v>0</v>
      </c>
      <c r="BI153" s="145">
        <f>IF(N153="nulová",J153,0)</f>
        <v>0</v>
      </c>
      <c r="BJ153" s="16" t="s">
        <v>84</v>
      </c>
      <c r="BK153" s="145">
        <f>ROUND(I153*H153,2)</f>
        <v>0</v>
      </c>
      <c r="BL153" s="16" t="s">
        <v>152</v>
      </c>
      <c r="BM153" s="144" t="s">
        <v>1517</v>
      </c>
    </row>
    <row r="154" spans="2:65" s="1" customFormat="1" ht="16.5" customHeight="1">
      <c r="B154" s="31"/>
      <c r="C154" s="167" t="s">
        <v>195</v>
      </c>
      <c r="D154" s="167" t="s">
        <v>237</v>
      </c>
      <c r="E154" s="168" t="s">
        <v>1495</v>
      </c>
      <c r="F154" s="169" t="s">
        <v>1496</v>
      </c>
      <c r="G154" s="170" t="s">
        <v>1497</v>
      </c>
      <c r="H154" s="171">
        <v>3.02</v>
      </c>
      <c r="I154" s="172"/>
      <c r="J154" s="173">
        <f>ROUND(I154*H154,2)</f>
        <v>0</v>
      </c>
      <c r="K154" s="174"/>
      <c r="L154" s="175"/>
      <c r="M154" s="176" t="s">
        <v>1</v>
      </c>
      <c r="N154" s="177" t="s">
        <v>42</v>
      </c>
      <c r="P154" s="142">
        <f>O154*H154</f>
        <v>0</v>
      </c>
      <c r="Q154" s="142">
        <v>0.001</v>
      </c>
      <c r="R154" s="142">
        <f>Q154*H154</f>
        <v>0.00302</v>
      </c>
      <c r="S154" s="142">
        <v>0</v>
      </c>
      <c r="T154" s="143">
        <f>S154*H154</f>
        <v>0</v>
      </c>
      <c r="AR154" s="144" t="s">
        <v>195</v>
      </c>
      <c r="AT154" s="144" t="s">
        <v>237</v>
      </c>
      <c r="AU154" s="144" t="s">
        <v>86</v>
      </c>
      <c r="AY154" s="16" t="s">
        <v>146</v>
      </c>
      <c r="BE154" s="145">
        <f>IF(N154="základní",J154,0)</f>
        <v>0</v>
      </c>
      <c r="BF154" s="145">
        <f>IF(N154="snížená",J154,0)</f>
        <v>0</v>
      </c>
      <c r="BG154" s="145">
        <f>IF(N154="zákl. přenesená",J154,0)</f>
        <v>0</v>
      </c>
      <c r="BH154" s="145">
        <f>IF(N154="sníž. přenesená",J154,0)</f>
        <v>0</v>
      </c>
      <c r="BI154" s="145">
        <f>IF(N154="nulová",J154,0)</f>
        <v>0</v>
      </c>
      <c r="BJ154" s="16" t="s">
        <v>84</v>
      </c>
      <c r="BK154" s="145">
        <f>ROUND(I154*H154,2)</f>
        <v>0</v>
      </c>
      <c r="BL154" s="16" t="s">
        <v>152</v>
      </c>
      <c r="BM154" s="144" t="s">
        <v>1518</v>
      </c>
    </row>
    <row r="155" spans="2:51" s="12" customFormat="1" ht="12">
      <c r="B155" s="146"/>
      <c r="D155" s="147" t="s">
        <v>154</v>
      </c>
      <c r="F155" s="149" t="s">
        <v>1519</v>
      </c>
      <c r="H155" s="150">
        <v>3.02</v>
      </c>
      <c r="I155" s="151"/>
      <c r="L155" s="146"/>
      <c r="M155" s="152"/>
      <c r="T155" s="153"/>
      <c r="AT155" s="148" t="s">
        <v>154</v>
      </c>
      <c r="AU155" s="148" t="s">
        <v>86</v>
      </c>
      <c r="AV155" s="12" t="s">
        <v>86</v>
      </c>
      <c r="AW155" s="12" t="s">
        <v>4</v>
      </c>
      <c r="AX155" s="12" t="s">
        <v>84</v>
      </c>
      <c r="AY155" s="148" t="s">
        <v>146</v>
      </c>
    </row>
    <row r="156" spans="2:65" s="1" customFormat="1" ht="33" customHeight="1">
      <c r="B156" s="31"/>
      <c r="C156" s="132" t="s">
        <v>201</v>
      </c>
      <c r="D156" s="132" t="s">
        <v>148</v>
      </c>
      <c r="E156" s="133" t="s">
        <v>1520</v>
      </c>
      <c r="F156" s="134" t="s">
        <v>1521</v>
      </c>
      <c r="G156" s="135" t="s">
        <v>151</v>
      </c>
      <c r="H156" s="136">
        <v>273</v>
      </c>
      <c r="I156" s="137"/>
      <c r="J156" s="138">
        <f>ROUND(I156*H156,2)</f>
        <v>0</v>
      </c>
      <c r="K156" s="139"/>
      <c r="L156" s="31"/>
      <c r="M156" s="140" t="s">
        <v>1</v>
      </c>
      <c r="N156" s="141" t="s">
        <v>42</v>
      </c>
      <c r="P156" s="142">
        <f>O156*H156</f>
        <v>0</v>
      </c>
      <c r="Q156" s="142">
        <v>0</v>
      </c>
      <c r="R156" s="142">
        <f>Q156*H156</f>
        <v>0</v>
      </c>
      <c r="S156" s="142">
        <v>0</v>
      </c>
      <c r="T156" s="143">
        <f>S156*H156</f>
        <v>0</v>
      </c>
      <c r="AR156" s="144" t="s">
        <v>152</v>
      </c>
      <c r="AT156" s="144" t="s">
        <v>148</v>
      </c>
      <c r="AU156" s="144" t="s">
        <v>86</v>
      </c>
      <c r="AY156" s="16" t="s">
        <v>146</v>
      </c>
      <c r="BE156" s="145">
        <f>IF(N156="základní",J156,0)</f>
        <v>0</v>
      </c>
      <c r="BF156" s="145">
        <f>IF(N156="snížená",J156,0)</f>
        <v>0</v>
      </c>
      <c r="BG156" s="145">
        <f>IF(N156="zákl. přenesená",J156,0)</f>
        <v>0</v>
      </c>
      <c r="BH156" s="145">
        <f>IF(N156="sníž. přenesená",J156,0)</f>
        <v>0</v>
      </c>
      <c r="BI156" s="145">
        <f>IF(N156="nulová",J156,0)</f>
        <v>0</v>
      </c>
      <c r="BJ156" s="16" t="s">
        <v>84</v>
      </c>
      <c r="BK156" s="145">
        <f>ROUND(I156*H156,2)</f>
        <v>0</v>
      </c>
      <c r="BL156" s="16" t="s">
        <v>152</v>
      </c>
      <c r="BM156" s="144" t="s">
        <v>1522</v>
      </c>
    </row>
    <row r="157" spans="2:65" s="1" customFormat="1" ht="16.5" customHeight="1">
      <c r="B157" s="31"/>
      <c r="C157" s="132" t="s">
        <v>206</v>
      </c>
      <c r="D157" s="132" t="s">
        <v>148</v>
      </c>
      <c r="E157" s="133" t="s">
        <v>1523</v>
      </c>
      <c r="F157" s="134" t="s">
        <v>1524</v>
      </c>
      <c r="G157" s="135" t="s">
        <v>151</v>
      </c>
      <c r="H157" s="136">
        <v>36.5</v>
      </c>
      <c r="I157" s="137"/>
      <c r="J157" s="138">
        <f>ROUND(I157*H157,2)</f>
        <v>0</v>
      </c>
      <c r="K157" s="139"/>
      <c r="L157" s="31"/>
      <c r="M157" s="140" t="s">
        <v>1</v>
      </c>
      <c r="N157" s="141" t="s">
        <v>42</v>
      </c>
      <c r="P157" s="142">
        <f>O157*H157</f>
        <v>0</v>
      </c>
      <c r="Q157" s="142">
        <v>0</v>
      </c>
      <c r="R157" s="142">
        <f>Q157*H157</f>
        <v>0</v>
      </c>
      <c r="S157" s="142">
        <v>0</v>
      </c>
      <c r="T157" s="143">
        <f>S157*H157</f>
        <v>0</v>
      </c>
      <c r="AR157" s="144" t="s">
        <v>152</v>
      </c>
      <c r="AT157" s="144" t="s">
        <v>148</v>
      </c>
      <c r="AU157" s="144" t="s">
        <v>86</v>
      </c>
      <c r="AY157" s="16" t="s">
        <v>146</v>
      </c>
      <c r="BE157" s="145">
        <f>IF(N157="základní",J157,0)</f>
        <v>0</v>
      </c>
      <c r="BF157" s="145">
        <f>IF(N157="snížená",J157,0)</f>
        <v>0</v>
      </c>
      <c r="BG157" s="145">
        <f>IF(N157="zákl. přenesená",J157,0)</f>
        <v>0</v>
      </c>
      <c r="BH157" s="145">
        <f>IF(N157="sníž. přenesená",J157,0)</f>
        <v>0</v>
      </c>
      <c r="BI157" s="145">
        <f>IF(N157="nulová",J157,0)</f>
        <v>0</v>
      </c>
      <c r="BJ157" s="16" t="s">
        <v>84</v>
      </c>
      <c r="BK157" s="145">
        <f>ROUND(I157*H157,2)</f>
        <v>0</v>
      </c>
      <c r="BL157" s="16" t="s">
        <v>152</v>
      </c>
      <c r="BM157" s="144" t="s">
        <v>1525</v>
      </c>
    </row>
    <row r="158" spans="2:51" s="12" customFormat="1" ht="12">
      <c r="B158" s="146"/>
      <c r="D158" s="147" t="s">
        <v>154</v>
      </c>
      <c r="E158" s="148" t="s">
        <v>1</v>
      </c>
      <c r="F158" s="149" t="s">
        <v>1490</v>
      </c>
      <c r="H158" s="150">
        <v>36.5</v>
      </c>
      <c r="I158" s="151"/>
      <c r="L158" s="146"/>
      <c r="M158" s="152"/>
      <c r="T158" s="153"/>
      <c r="AT158" s="148" t="s">
        <v>154</v>
      </c>
      <c r="AU158" s="148" t="s">
        <v>86</v>
      </c>
      <c r="AV158" s="12" t="s">
        <v>86</v>
      </c>
      <c r="AW158" s="12" t="s">
        <v>32</v>
      </c>
      <c r="AX158" s="12" t="s">
        <v>84</v>
      </c>
      <c r="AY158" s="148" t="s">
        <v>146</v>
      </c>
    </row>
    <row r="159" spans="2:65" s="1" customFormat="1" ht="24.2" customHeight="1">
      <c r="B159" s="31"/>
      <c r="C159" s="132" t="s">
        <v>210</v>
      </c>
      <c r="D159" s="132" t="s">
        <v>148</v>
      </c>
      <c r="E159" s="133" t="s">
        <v>1526</v>
      </c>
      <c r="F159" s="134" t="s">
        <v>1527</v>
      </c>
      <c r="G159" s="135" t="s">
        <v>151</v>
      </c>
      <c r="H159" s="136">
        <v>7</v>
      </c>
      <c r="I159" s="137"/>
      <c r="J159" s="138">
        <f>ROUND(I159*H159,2)</f>
        <v>0</v>
      </c>
      <c r="K159" s="139"/>
      <c r="L159" s="31"/>
      <c r="M159" s="140" t="s">
        <v>1</v>
      </c>
      <c r="N159" s="141" t="s">
        <v>42</v>
      </c>
      <c r="P159" s="142">
        <f>O159*H159</f>
        <v>0</v>
      </c>
      <c r="Q159" s="142">
        <v>0.00035</v>
      </c>
      <c r="R159" s="142">
        <f>Q159*H159</f>
        <v>0.00245</v>
      </c>
      <c r="S159" s="142">
        <v>0</v>
      </c>
      <c r="T159" s="143">
        <f>S159*H159</f>
        <v>0</v>
      </c>
      <c r="AR159" s="144" t="s">
        <v>152</v>
      </c>
      <c r="AT159" s="144" t="s">
        <v>148</v>
      </c>
      <c r="AU159" s="144" t="s">
        <v>86</v>
      </c>
      <c r="AY159" s="16" t="s">
        <v>146</v>
      </c>
      <c r="BE159" s="145">
        <f>IF(N159="základní",J159,0)</f>
        <v>0</v>
      </c>
      <c r="BF159" s="145">
        <f>IF(N159="snížená",J159,0)</f>
        <v>0</v>
      </c>
      <c r="BG159" s="145">
        <f>IF(N159="zákl. přenesená",J159,0)</f>
        <v>0</v>
      </c>
      <c r="BH159" s="145">
        <f>IF(N159="sníž. přenesená",J159,0)</f>
        <v>0</v>
      </c>
      <c r="BI159" s="145">
        <f>IF(N159="nulová",J159,0)</f>
        <v>0</v>
      </c>
      <c r="BJ159" s="16" t="s">
        <v>84</v>
      </c>
      <c r="BK159" s="145">
        <f>ROUND(I159*H159,2)</f>
        <v>0</v>
      </c>
      <c r="BL159" s="16" t="s">
        <v>152</v>
      </c>
      <c r="BM159" s="144" t="s">
        <v>1528</v>
      </c>
    </row>
    <row r="160" spans="2:65" s="1" customFormat="1" ht="16.5" customHeight="1">
      <c r="B160" s="31"/>
      <c r="C160" s="167" t="s">
        <v>218</v>
      </c>
      <c r="D160" s="167" t="s">
        <v>237</v>
      </c>
      <c r="E160" s="168" t="s">
        <v>1529</v>
      </c>
      <c r="F160" s="169" t="s">
        <v>1530</v>
      </c>
      <c r="G160" s="170" t="s">
        <v>601</v>
      </c>
      <c r="H160" s="171">
        <v>21</v>
      </c>
      <c r="I160" s="172"/>
      <c r="J160" s="173">
        <f>ROUND(I160*H160,2)</f>
        <v>0</v>
      </c>
      <c r="K160" s="174"/>
      <c r="L160" s="175"/>
      <c r="M160" s="176" t="s">
        <v>1</v>
      </c>
      <c r="N160" s="177" t="s">
        <v>42</v>
      </c>
      <c r="P160" s="142">
        <f>O160*H160</f>
        <v>0</v>
      </c>
      <c r="Q160" s="142">
        <v>0.027</v>
      </c>
      <c r="R160" s="142">
        <f>Q160*H160</f>
        <v>0.567</v>
      </c>
      <c r="S160" s="142">
        <v>0</v>
      </c>
      <c r="T160" s="143">
        <f>S160*H160</f>
        <v>0</v>
      </c>
      <c r="AR160" s="144" t="s">
        <v>195</v>
      </c>
      <c r="AT160" s="144" t="s">
        <v>237</v>
      </c>
      <c r="AU160" s="144" t="s">
        <v>86</v>
      </c>
      <c r="AY160" s="16" t="s">
        <v>146</v>
      </c>
      <c r="BE160" s="145">
        <f>IF(N160="základní",J160,0)</f>
        <v>0</v>
      </c>
      <c r="BF160" s="145">
        <f>IF(N160="snížená",J160,0)</f>
        <v>0</v>
      </c>
      <c r="BG160" s="145">
        <f>IF(N160="zákl. přenesená",J160,0)</f>
        <v>0</v>
      </c>
      <c r="BH160" s="145">
        <f>IF(N160="sníž. přenesená",J160,0)</f>
        <v>0</v>
      </c>
      <c r="BI160" s="145">
        <f>IF(N160="nulová",J160,0)</f>
        <v>0</v>
      </c>
      <c r="BJ160" s="16" t="s">
        <v>84</v>
      </c>
      <c r="BK160" s="145">
        <f>ROUND(I160*H160,2)</f>
        <v>0</v>
      </c>
      <c r="BL160" s="16" t="s">
        <v>152</v>
      </c>
      <c r="BM160" s="144" t="s">
        <v>1531</v>
      </c>
    </row>
    <row r="161" spans="2:51" s="12" customFormat="1" ht="12">
      <c r="B161" s="146"/>
      <c r="D161" s="147" t="s">
        <v>154</v>
      </c>
      <c r="E161" s="148" t="s">
        <v>1</v>
      </c>
      <c r="F161" s="149" t="s">
        <v>1532</v>
      </c>
      <c r="H161" s="150">
        <v>21</v>
      </c>
      <c r="I161" s="151"/>
      <c r="L161" s="146"/>
      <c r="M161" s="152"/>
      <c r="T161" s="153"/>
      <c r="AT161" s="148" t="s">
        <v>154</v>
      </c>
      <c r="AU161" s="148" t="s">
        <v>86</v>
      </c>
      <c r="AV161" s="12" t="s">
        <v>86</v>
      </c>
      <c r="AW161" s="12" t="s">
        <v>32</v>
      </c>
      <c r="AX161" s="12" t="s">
        <v>84</v>
      </c>
      <c r="AY161" s="148" t="s">
        <v>146</v>
      </c>
    </row>
    <row r="162" spans="2:65" s="1" customFormat="1" ht="33" customHeight="1">
      <c r="B162" s="31"/>
      <c r="C162" s="132" t="s">
        <v>224</v>
      </c>
      <c r="D162" s="132" t="s">
        <v>148</v>
      </c>
      <c r="E162" s="133" t="s">
        <v>1533</v>
      </c>
      <c r="F162" s="134" t="s">
        <v>1534</v>
      </c>
      <c r="G162" s="135" t="s">
        <v>151</v>
      </c>
      <c r="H162" s="136">
        <v>237.8</v>
      </c>
      <c r="I162" s="137"/>
      <c r="J162" s="138">
        <f>ROUND(I162*H162,2)</f>
        <v>0</v>
      </c>
      <c r="K162" s="139"/>
      <c r="L162" s="31"/>
      <c r="M162" s="140" t="s">
        <v>1</v>
      </c>
      <c r="N162" s="141" t="s">
        <v>42</v>
      </c>
      <c r="P162" s="142">
        <f>O162*H162</f>
        <v>0</v>
      </c>
      <c r="Q162" s="142">
        <v>0</v>
      </c>
      <c r="R162" s="142">
        <f>Q162*H162</f>
        <v>0</v>
      </c>
      <c r="S162" s="142">
        <v>0</v>
      </c>
      <c r="T162" s="143">
        <f>S162*H162</f>
        <v>0</v>
      </c>
      <c r="AR162" s="144" t="s">
        <v>152</v>
      </c>
      <c r="AT162" s="144" t="s">
        <v>148</v>
      </c>
      <c r="AU162" s="144" t="s">
        <v>86</v>
      </c>
      <c r="AY162" s="16" t="s">
        <v>146</v>
      </c>
      <c r="BE162" s="145">
        <f>IF(N162="základní",J162,0)</f>
        <v>0</v>
      </c>
      <c r="BF162" s="145">
        <f>IF(N162="snížená",J162,0)</f>
        <v>0</v>
      </c>
      <c r="BG162" s="145">
        <f>IF(N162="zákl. přenesená",J162,0)</f>
        <v>0</v>
      </c>
      <c r="BH162" s="145">
        <f>IF(N162="sníž. přenesená",J162,0)</f>
        <v>0</v>
      </c>
      <c r="BI162" s="145">
        <f>IF(N162="nulová",J162,0)</f>
        <v>0</v>
      </c>
      <c r="BJ162" s="16" t="s">
        <v>84</v>
      </c>
      <c r="BK162" s="145">
        <f>ROUND(I162*H162,2)</f>
        <v>0</v>
      </c>
      <c r="BL162" s="16" t="s">
        <v>152</v>
      </c>
      <c r="BM162" s="144" t="s">
        <v>1535</v>
      </c>
    </row>
    <row r="163" spans="2:51" s="12" customFormat="1" ht="12">
      <c r="B163" s="146"/>
      <c r="D163" s="147" t="s">
        <v>154</v>
      </c>
      <c r="E163" s="148" t="s">
        <v>1</v>
      </c>
      <c r="F163" s="149" t="s">
        <v>1490</v>
      </c>
      <c r="H163" s="150">
        <v>36.5</v>
      </c>
      <c r="I163" s="151"/>
      <c r="L163" s="146"/>
      <c r="M163" s="152"/>
      <c r="T163" s="153"/>
      <c r="AT163" s="148" t="s">
        <v>154</v>
      </c>
      <c r="AU163" s="148" t="s">
        <v>86</v>
      </c>
      <c r="AV163" s="12" t="s">
        <v>86</v>
      </c>
      <c r="AW163" s="12" t="s">
        <v>32</v>
      </c>
      <c r="AX163" s="12" t="s">
        <v>77</v>
      </c>
      <c r="AY163" s="148" t="s">
        <v>146</v>
      </c>
    </row>
    <row r="164" spans="2:51" s="12" customFormat="1" ht="12">
      <c r="B164" s="146"/>
      <c r="D164" s="147" t="s">
        <v>154</v>
      </c>
      <c r="E164" s="148" t="s">
        <v>1</v>
      </c>
      <c r="F164" s="149" t="s">
        <v>1510</v>
      </c>
      <c r="H164" s="150">
        <v>201.3</v>
      </c>
      <c r="I164" s="151"/>
      <c r="L164" s="146"/>
      <c r="M164" s="152"/>
      <c r="T164" s="153"/>
      <c r="AT164" s="148" t="s">
        <v>154</v>
      </c>
      <c r="AU164" s="148" t="s">
        <v>86</v>
      </c>
      <c r="AV164" s="12" t="s">
        <v>86</v>
      </c>
      <c r="AW164" s="12" t="s">
        <v>32</v>
      </c>
      <c r="AX164" s="12" t="s">
        <v>77</v>
      </c>
      <c r="AY164" s="148" t="s">
        <v>146</v>
      </c>
    </row>
    <row r="165" spans="2:51" s="13" customFormat="1" ht="12">
      <c r="B165" s="154"/>
      <c r="D165" s="147" t="s">
        <v>154</v>
      </c>
      <c r="E165" s="155" t="s">
        <v>1</v>
      </c>
      <c r="F165" s="156" t="s">
        <v>158</v>
      </c>
      <c r="H165" s="157">
        <v>237.8</v>
      </c>
      <c r="I165" s="158"/>
      <c r="L165" s="154"/>
      <c r="M165" s="159"/>
      <c r="T165" s="160"/>
      <c r="AT165" s="155" t="s">
        <v>154</v>
      </c>
      <c r="AU165" s="155" t="s">
        <v>86</v>
      </c>
      <c r="AV165" s="13" t="s">
        <v>152</v>
      </c>
      <c r="AW165" s="13" t="s">
        <v>32</v>
      </c>
      <c r="AX165" s="13" t="s">
        <v>84</v>
      </c>
      <c r="AY165" s="155" t="s">
        <v>146</v>
      </c>
    </row>
    <row r="166" spans="2:65" s="1" customFormat="1" ht="16.5" customHeight="1">
      <c r="B166" s="31"/>
      <c r="C166" s="167" t="s">
        <v>231</v>
      </c>
      <c r="D166" s="167" t="s">
        <v>237</v>
      </c>
      <c r="E166" s="168" t="s">
        <v>1536</v>
      </c>
      <c r="F166" s="169" t="s">
        <v>1537</v>
      </c>
      <c r="G166" s="170" t="s">
        <v>1538</v>
      </c>
      <c r="H166" s="171">
        <v>0.3</v>
      </c>
      <c r="I166" s="172"/>
      <c r="J166" s="173">
        <f>ROUND(I166*H166,2)</f>
        <v>0</v>
      </c>
      <c r="K166" s="174"/>
      <c r="L166" s="175"/>
      <c r="M166" s="176" t="s">
        <v>1</v>
      </c>
      <c r="N166" s="177" t="s">
        <v>42</v>
      </c>
      <c r="P166" s="142">
        <f>O166*H166</f>
        <v>0</v>
      </c>
      <c r="Q166" s="142">
        <v>0.001</v>
      </c>
      <c r="R166" s="142">
        <f>Q166*H166</f>
        <v>0.0003</v>
      </c>
      <c r="S166" s="142">
        <v>0</v>
      </c>
      <c r="T166" s="143">
        <f>S166*H166</f>
        <v>0</v>
      </c>
      <c r="AR166" s="144" t="s">
        <v>195</v>
      </c>
      <c r="AT166" s="144" t="s">
        <v>237</v>
      </c>
      <c r="AU166" s="144" t="s">
        <v>86</v>
      </c>
      <c r="AY166" s="16" t="s">
        <v>146</v>
      </c>
      <c r="BE166" s="145">
        <f>IF(N166="základní",J166,0)</f>
        <v>0</v>
      </c>
      <c r="BF166" s="145">
        <f>IF(N166="snížená",J166,0)</f>
        <v>0</v>
      </c>
      <c r="BG166" s="145">
        <f>IF(N166="zákl. přenesená",J166,0)</f>
        <v>0</v>
      </c>
      <c r="BH166" s="145">
        <f>IF(N166="sníž. přenesená",J166,0)</f>
        <v>0</v>
      </c>
      <c r="BI166" s="145">
        <f>IF(N166="nulová",J166,0)</f>
        <v>0</v>
      </c>
      <c r="BJ166" s="16" t="s">
        <v>84</v>
      </c>
      <c r="BK166" s="145">
        <f>ROUND(I166*H166,2)</f>
        <v>0</v>
      </c>
      <c r="BL166" s="16" t="s">
        <v>152</v>
      </c>
      <c r="BM166" s="144" t="s">
        <v>1539</v>
      </c>
    </row>
    <row r="167" spans="2:65" s="1" customFormat="1" ht="24.2" customHeight="1">
      <c r="B167" s="31"/>
      <c r="C167" s="132" t="s">
        <v>8</v>
      </c>
      <c r="D167" s="132" t="s">
        <v>148</v>
      </c>
      <c r="E167" s="133" t="s">
        <v>1540</v>
      </c>
      <c r="F167" s="134" t="s">
        <v>1541</v>
      </c>
      <c r="G167" s="135" t="s">
        <v>601</v>
      </c>
      <c r="H167" s="136">
        <v>8</v>
      </c>
      <c r="I167" s="137"/>
      <c r="J167" s="138">
        <f>ROUND(I167*H167,2)</f>
        <v>0</v>
      </c>
      <c r="K167" s="139"/>
      <c r="L167" s="31"/>
      <c r="M167" s="140" t="s">
        <v>1</v>
      </c>
      <c r="N167" s="141" t="s">
        <v>42</v>
      </c>
      <c r="P167" s="142">
        <f>O167*H167</f>
        <v>0</v>
      </c>
      <c r="Q167" s="142">
        <v>0.02135</v>
      </c>
      <c r="R167" s="142">
        <f>Q167*H167</f>
        <v>0.1708</v>
      </c>
      <c r="S167" s="142">
        <v>0</v>
      </c>
      <c r="T167" s="143">
        <f>S167*H167</f>
        <v>0</v>
      </c>
      <c r="AR167" s="144" t="s">
        <v>152</v>
      </c>
      <c r="AT167" s="144" t="s">
        <v>148</v>
      </c>
      <c r="AU167" s="144" t="s">
        <v>86</v>
      </c>
      <c r="AY167" s="16" t="s">
        <v>146</v>
      </c>
      <c r="BE167" s="145">
        <f>IF(N167="základní",J167,0)</f>
        <v>0</v>
      </c>
      <c r="BF167" s="145">
        <f>IF(N167="snížená",J167,0)</f>
        <v>0</v>
      </c>
      <c r="BG167" s="145">
        <f>IF(N167="zákl. přenesená",J167,0)</f>
        <v>0</v>
      </c>
      <c r="BH167" s="145">
        <f>IF(N167="sníž. přenesená",J167,0)</f>
        <v>0</v>
      </c>
      <c r="BI167" s="145">
        <f>IF(N167="nulová",J167,0)</f>
        <v>0</v>
      </c>
      <c r="BJ167" s="16" t="s">
        <v>84</v>
      </c>
      <c r="BK167" s="145">
        <f>ROUND(I167*H167,2)</f>
        <v>0</v>
      </c>
      <c r="BL167" s="16" t="s">
        <v>152</v>
      </c>
      <c r="BM167" s="144" t="s">
        <v>1542</v>
      </c>
    </row>
    <row r="168" spans="2:65" s="1" customFormat="1" ht="33" customHeight="1">
      <c r="B168" s="31"/>
      <c r="C168" s="132" t="s">
        <v>242</v>
      </c>
      <c r="D168" s="132" t="s">
        <v>148</v>
      </c>
      <c r="E168" s="133" t="s">
        <v>1543</v>
      </c>
      <c r="F168" s="134" t="s">
        <v>1544</v>
      </c>
      <c r="G168" s="135" t="s">
        <v>1497</v>
      </c>
      <c r="H168" s="136">
        <v>12</v>
      </c>
      <c r="I168" s="137"/>
      <c r="J168" s="138">
        <f>ROUND(I168*H168,2)</f>
        <v>0</v>
      </c>
      <c r="K168" s="139"/>
      <c r="L168" s="31"/>
      <c r="M168" s="140" t="s">
        <v>1</v>
      </c>
      <c r="N168" s="141" t="s">
        <v>42</v>
      </c>
      <c r="P168" s="142">
        <f>O168*H168</f>
        <v>0</v>
      </c>
      <c r="Q168" s="142">
        <v>0</v>
      </c>
      <c r="R168" s="142">
        <f>Q168*H168</f>
        <v>0</v>
      </c>
      <c r="S168" s="142">
        <v>0</v>
      </c>
      <c r="T168" s="143">
        <f>S168*H168</f>
        <v>0</v>
      </c>
      <c r="AR168" s="144" t="s">
        <v>152</v>
      </c>
      <c r="AT168" s="144" t="s">
        <v>148</v>
      </c>
      <c r="AU168" s="144" t="s">
        <v>86</v>
      </c>
      <c r="AY168" s="16" t="s">
        <v>146</v>
      </c>
      <c r="BE168" s="145">
        <f>IF(N168="základní",J168,0)</f>
        <v>0</v>
      </c>
      <c r="BF168" s="145">
        <f>IF(N168="snížená",J168,0)</f>
        <v>0</v>
      </c>
      <c r="BG168" s="145">
        <f>IF(N168="zákl. přenesená",J168,0)</f>
        <v>0</v>
      </c>
      <c r="BH168" s="145">
        <f>IF(N168="sníž. přenesená",J168,0)</f>
        <v>0</v>
      </c>
      <c r="BI168" s="145">
        <f>IF(N168="nulová",J168,0)</f>
        <v>0</v>
      </c>
      <c r="BJ168" s="16" t="s">
        <v>84</v>
      </c>
      <c r="BK168" s="145">
        <f>ROUND(I168*H168,2)</f>
        <v>0</v>
      </c>
      <c r="BL168" s="16" t="s">
        <v>152</v>
      </c>
      <c r="BM168" s="144" t="s">
        <v>1545</v>
      </c>
    </row>
    <row r="169" spans="2:65" s="1" customFormat="1" ht="16.5" customHeight="1">
      <c r="B169" s="31"/>
      <c r="C169" s="167" t="s">
        <v>248</v>
      </c>
      <c r="D169" s="167" t="s">
        <v>237</v>
      </c>
      <c r="E169" s="168" t="s">
        <v>1546</v>
      </c>
      <c r="F169" s="169" t="s">
        <v>1547</v>
      </c>
      <c r="G169" s="170" t="s">
        <v>1497</v>
      </c>
      <c r="H169" s="171">
        <v>12</v>
      </c>
      <c r="I169" s="172"/>
      <c r="J169" s="173">
        <f>ROUND(I169*H169,2)</f>
        <v>0</v>
      </c>
      <c r="K169" s="174"/>
      <c r="L169" s="175"/>
      <c r="M169" s="176" t="s">
        <v>1</v>
      </c>
      <c r="N169" s="177" t="s">
        <v>42</v>
      </c>
      <c r="P169" s="142">
        <f>O169*H169</f>
        <v>0</v>
      </c>
      <c r="Q169" s="142">
        <v>0.001</v>
      </c>
      <c r="R169" s="142">
        <f>Q169*H169</f>
        <v>0.012</v>
      </c>
      <c r="S169" s="142">
        <v>0</v>
      </c>
      <c r="T169" s="143">
        <f>S169*H169</f>
        <v>0</v>
      </c>
      <c r="AR169" s="144" t="s">
        <v>195</v>
      </c>
      <c r="AT169" s="144" t="s">
        <v>237</v>
      </c>
      <c r="AU169" s="144" t="s">
        <v>86</v>
      </c>
      <c r="AY169" s="16" t="s">
        <v>146</v>
      </c>
      <c r="BE169" s="145">
        <f>IF(N169="základní",J169,0)</f>
        <v>0</v>
      </c>
      <c r="BF169" s="145">
        <f>IF(N169="snížená",J169,0)</f>
        <v>0</v>
      </c>
      <c r="BG169" s="145">
        <f>IF(N169="zákl. přenesená",J169,0)</f>
        <v>0</v>
      </c>
      <c r="BH169" s="145">
        <f>IF(N169="sníž. přenesená",J169,0)</f>
        <v>0</v>
      </c>
      <c r="BI169" s="145">
        <f>IF(N169="nulová",J169,0)</f>
        <v>0</v>
      </c>
      <c r="BJ169" s="16" t="s">
        <v>84</v>
      </c>
      <c r="BK169" s="145">
        <f>ROUND(I169*H169,2)</f>
        <v>0</v>
      </c>
      <c r="BL169" s="16" t="s">
        <v>152</v>
      </c>
      <c r="BM169" s="144" t="s">
        <v>1548</v>
      </c>
    </row>
    <row r="170" spans="2:65" s="1" customFormat="1" ht="24.2" customHeight="1">
      <c r="B170" s="31"/>
      <c r="C170" s="132" t="s">
        <v>254</v>
      </c>
      <c r="D170" s="132" t="s">
        <v>148</v>
      </c>
      <c r="E170" s="133" t="s">
        <v>1549</v>
      </c>
      <c r="F170" s="134" t="s">
        <v>1550</v>
      </c>
      <c r="G170" s="135" t="s">
        <v>151</v>
      </c>
      <c r="H170" s="136">
        <v>475.6</v>
      </c>
      <c r="I170" s="137"/>
      <c r="J170" s="138">
        <f>ROUND(I170*H170,2)</f>
        <v>0</v>
      </c>
      <c r="K170" s="139"/>
      <c r="L170" s="31"/>
      <c r="M170" s="140" t="s">
        <v>1</v>
      </c>
      <c r="N170" s="141" t="s">
        <v>42</v>
      </c>
      <c r="P170" s="142">
        <f>O170*H170</f>
        <v>0</v>
      </c>
      <c r="Q170" s="142">
        <v>0</v>
      </c>
      <c r="R170" s="142">
        <f>Q170*H170</f>
        <v>0</v>
      </c>
      <c r="S170" s="142">
        <v>0</v>
      </c>
      <c r="T170" s="143">
        <f>S170*H170</f>
        <v>0</v>
      </c>
      <c r="AR170" s="144" t="s">
        <v>152</v>
      </c>
      <c r="AT170" s="144" t="s">
        <v>148</v>
      </c>
      <c r="AU170" s="144" t="s">
        <v>86</v>
      </c>
      <c r="AY170" s="16" t="s">
        <v>146</v>
      </c>
      <c r="BE170" s="145">
        <f>IF(N170="základní",J170,0)</f>
        <v>0</v>
      </c>
      <c r="BF170" s="145">
        <f>IF(N170="snížená",J170,0)</f>
        <v>0</v>
      </c>
      <c r="BG170" s="145">
        <f>IF(N170="zákl. přenesená",J170,0)</f>
        <v>0</v>
      </c>
      <c r="BH170" s="145">
        <f>IF(N170="sníž. přenesená",J170,0)</f>
        <v>0</v>
      </c>
      <c r="BI170" s="145">
        <f>IF(N170="nulová",J170,0)</f>
        <v>0</v>
      </c>
      <c r="BJ170" s="16" t="s">
        <v>84</v>
      </c>
      <c r="BK170" s="145">
        <f>ROUND(I170*H170,2)</f>
        <v>0</v>
      </c>
      <c r="BL170" s="16" t="s">
        <v>152</v>
      </c>
      <c r="BM170" s="144" t="s">
        <v>1551</v>
      </c>
    </row>
    <row r="171" spans="2:51" s="12" customFormat="1" ht="12">
      <c r="B171" s="146"/>
      <c r="D171" s="147" t="s">
        <v>154</v>
      </c>
      <c r="E171" s="148" t="s">
        <v>1</v>
      </c>
      <c r="F171" s="149" t="s">
        <v>1552</v>
      </c>
      <c r="H171" s="150">
        <v>73</v>
      </c>
      <c r="I171" s="151"/>
      <c r="L171" s="146"/>
      <c r="M171" s="152"/>
      <c r="T171" s="153"/>
      <c r="AT171" s="148" t="s">
        <v>154</v>
      </c>
      <c r="AU171" s="148" t="s">
        <v>86</v>
      </c>
      <c r="AV171" s="12" t="s">
        <v>86</v>
      </c>
      <c r="AW171" s="12" t="s">
        <v>32</v>
      </c>
      <c r="AX171" s="12" t="s">
        <v>77</v>
      </c>
      <c r="AY171" s="148" t="s">
        <v>146</v>
      </c>
    </row>
    <row r="172" spans="2:51" s="12" customFormat="1" ht="12">
      <c r="B172" s="146"/>
      <c r="D172" s="147" t="s">
        <v>154</v>
      </c>
      <c r="E172" s="148" t="s">
        <v>1</v>
      </c>
      <c r="F172" s="149" t="s">
        <v>1553</v>
      </c>
      <c r="H172" s="150">
        <v>402.6</v>
      </c>
      <c r="I172" s="151"/>
      <c r="L172" s="146"/>
      <c r="M172" s="152"/>
      <c r="T172" s="153"/>
      <c r="AT172" s="148" t="s">
        <v>154</v>
      </c>
      <c r="AU172" s="148" t="s">
        <v>86</v>
      </c>
      <c r="AV172" s="12" t="s">
        <v>86</v>
      </c>
      <c r="AW172" s="12" t="s">
        <v>32</v>
      </c>
      <c r="AX172" s="12" t="s">
        <v>77</v>
      </c>
      <c r="AY172" s="148" t="s">
        <v>146</v>
      </c>
    </row>
    <row r="173" spans="2:51" s="13" customFormat="1" ht="12">
      <c r="B173" s="154"/>
      <c r="D173" s="147" t="s">
        <v>154</v>
      </c>
      <c r="E173" s="155" t="s">
        <v>1</v>
      </c>
      <c r="F173" s="156" t="s">
        <v>158</v>
      </c>
      <c r="H173" s="157">
        <v>475.6</v>
      </c>
      <c r="I173" s="158"/>
      <c r="L173" s="154"/>
      <c r="M173" s="159"/>
      <c r="T173" s="160"/>
      <c r="AT173" s="155" t="s">
        <v>154</v>
      </c>
      <c r="AU173" s="155" t="s">
        <v>86</v>
      </c>
      <c r="AV173" s="13" t="s">
        <v>152</v>
      </c>
      <c r="AW173" s="13" t="s">
        <v>32</v>
      </c>
      <c r="AX173" s="13" t="s">
        <v>84</v>
      </c>
      <c r="AY173" s="155" t="s">
        <v>146</v>
      </c>
    </row>
    <row r="174" spans="2:65" s="1" customFormat="1" ht="33" customHeight="1">
      <c r="B174" s="31"/>
      <c r="C174" s="132" t="s">
        <v>258</v>
      </c>
      <c r="D174" s="132" t="s">
        <v>148</v>
      </c>
      <c r="E174" s="133" t="s">
        <v>1554</v>
      </c>
      <c r="F174" s="134" t="s">
        <v>1555</v>
      </c>
      <c r="G174" s="135" t="s">
        <v>151</v>
      </c>
      <c r="H174" s="136">
        <v>475.6</v>
      </c>
      <c r="I174" s="137"/>
      <c r="J174" s="138">
        <f>ROUND(I174*H174,2)</f>
        <v>0</v>
      </c>
      <c r="K174" s="139"/>
      <c r="L174" s="31"/>
      <c r="M174" s="140" t="s">
        <v>1</v>
      </c>
      <c r="N174" s="141" t="s">
        <v>42</v>
      </c>
      <c r="P174" s="142">
        <f>O174*H174</f>
        <v>0</v>
      </c>
      <c r="Q174" s="142">
        <v>0</v>
      </c>
      <c r="R174" s="142">
        <f>Q174*H174</f>
        <v>0</v>
      </c>
      <c r="S174" s="142">
        <v>0</v>
      </c>
      <c r="T174" s="143">
        <f>S174*H174</f>
        <v>0</v>
      </c>
      <c r="AR174" s="144" t="s">
        <v>152</v>
      </c>
      <c r="AT174" s="144" t="s">
        <v>148</v>
      </c>
      <c r="AU174" s="144" t="s">
        <v>86</v>
      </c>
      <c r="AY174" s="16" t="s">
        <v>146</v>
      </c>
      <c r="BE174" s="145">
        <f>IF(N174="základní",J174,0)</f>
        <v>0</v>
      </c>
      <c r="BF174" s="145">
        <f>IF(N174="snížená",J174,0)</f>
        <v>0</v>
      </c>
      <c r="BG174" s="145">
        <f>IF(N174="zákl. přenesená",J174,0)</f>
        <v>0</v>
      </c>
      <c r="BH174" s="145">
        <f>IF(N174="sníž. přenesená",J174,0)</f>
        <v>0</v>
      </c>
      <c r="BI174" s="145">
        <f>IF(N174="nulová",J174,0)</f>
        <v>0</v>
      </c>
      <c r="BJ174" s="16" t="s">
        <v>84</v>
      </c>
      <c r="BK174" s="145">
        <f>ROUND(I174*H174,2)</f>
        <v>0</v>
      </c>
      <c r="BL174" s="16" t="s">
        <v>152</v>
      </c>
      <c r="BM174" s="144" t="s">
        <v>1556</v>
      </c>
    </row>
    <row r="175" spans="2:51" s="12" customFormat="1" ht="12">
      <c r="B175" s="146"/>
      <c r="D175" s="147" t="s">
        <v>154</v>
      </c>
      <c r="E175" s="148" t="s">
        <v>1</v>
      </c>
      <c r="F175" s="149" t="s">
        <v>1552</v>
      </c>
      <c r="H175" s="150">
        <v>73</v>
      </c>
      <c r="I175" s="151"/>
      <c r="L175" s="146"/>
      <c r="M175" s="152"/>
      <c r="T175" s="153"/>
      <c r="AT175" s="148" t="s">
        <v>154</v>
      </c>
      <c r="AU175" s="148" t="s">
        <v>86</v>
      </c>
      <c r="AV175" s="12" t="s">
        <v>86</v>
      </c>
      <c r="AW175" s="12" t="s">
        <v>32</v>
      </c>
      <c r="AX175" s="12" t="s">
        <v>77</v>
      </c>
      <c r="AY175" s="148" t="s">
        <v>146</v>
      </c>
    </row>
    <row r="176" spans="2:51" s="12" customFormat="1" ht="12">
      <c r="B176" s="146"/>
      <c r="D176" s="147" t="s">
        <v>154</v>
      </c>
      <c r="E176" s="148" t="s">
        <v>1</v>
      </c>
      <c r="F176" s="149" t="s">
        <v>1553</v>
      </c>
      <c r="H176" s="150">
        <v>402.6</v>
      </c>
      <c r="I176" s="151"/>
      <c r="L176" s="146"/>
      <c r="M176" s="152"/>
      <c r="T176" s="153"/>
      <c r="AT176" s="148" t="s">
        <v>154</v>
      </c>
      <c r="AU176" s="148" t="s">
        <v>86</v>
      </c>
      <c r="AV176" s="12" t="s">
        <v>86</v>
      </c>
      <c r="AW176" s="12" t="s">
        <v>32</v>
      </c>
      <c r="AX176" s="12" t="s">
        <v>77</v>
      </c>
      <c r="AY176" s="148" t="s">
        <v>146</v>
      </c>
    </row>
    <row r="177" spans="2:51" s="13" customFormat="1" ht="12">
      <c r="B177" s="154"/>
      <c r="D177" s="147" t="s">
        <v>154</v>
      </c>
      <c r="E177" s="155" t="s">
        <v>1</v>
      </c>
      <c r="F177" s="156" t="s">
        <v>158</v>
      </c>
      <c r="H177" s="157">
        <v>475.6</v>
      </c>
      <c r="I177" s="158"/>
      <c r="L177" s="154"/>
      <c r="M177" s="159"/>
      <c r="T177" s="160"/>
      <c r="AT177" s="155" t="s">
        <v>154</v>
      </c>
      <c r="AU177" s="155" t="s">
        <v>86</v>
      </c>
      <c r="AV177" s="13" t="s">
        <v>152</v>
      </c>
      <c r="AW177" s="13" t="s">
        <v>32</v>
      </c>
      <c r="AX177" s="13" t="s">
        <v>84</v>
      </c>
      <c r="AY177" s="155" t="s">
        <v>146</v>
      </c>
    </row>
    <row r="178" spans="2:65" s="1" customFormat="1" ht="21.75" customHeight="1">
      <c r="B178" s="31"/>
      <c r="C178" s="132" t="s">
        <v>264</v>
      </c>
      <c r="D178" s="132" t="s">
        <v>148</v>
      </c>
      <c r="E178" s="133" t="s">
        <v>1557</v>
      </c>
      <c r="F178" s="134" t="s">
        <v>1558</v>
      </c>
      <c r="G178" s="135" t="s">
        <v>161</v>
      </c>
      <c r="H178" s="136">
        <v>38.048</v>
      </c>
      <c r="I178" s="137"/>
      <c r="J178" s="138">
        <f>ROUND(I178*H178,2)</f>
        <v>0</v>
      </c>
      <c r="K178" s="139"/>
      <c r="L178" s="31"/>
      <c r="M178" s="140" t="s">
        <v>1</v>
      </c>
      <c r="N178" s="141" t="s">
        <v>42</v>
      </c>
      <c r="P178" s="142">
        <f>O178*H178</f>
        <v>0</v>
      </c>
      <c r="Q178" s="142">
        <v>0</v>
      </c>
      <c r="R178" s="142">
        <f>Q178*H178</f>
        <v>0</v>
      </c>
      <c r="S178" s="142">
        <v>0</v>
      </c>
      <c r="T178" s="143">
        <f>S178*H178</f>
        <v>0</v>
      </c>
      <c r="AR178" s="144" t="s">
        <v>152</v>
      </c>
      <c r="AT178" s="144" t="s">
        <v>148</v>
      </c>
      <c r="AU178" s="144" t="s">
        <v>86</v>
      </c>
      <c r="AY178" s="16" t="s">
        <v>146</v>
      </c>
      <c r="BE178" s="145">
        <f>IF(N178="základní",J178,0)</f>
        <v>0</v>
      </c>
      <c r="BF178" s="145">
        <f>IF(N178="snížená",J178,0)</f>
        <v>0</v>
      </c>
      <c r="BG178" s="145">
        <f>IF(N178="zákl. přenesená",J178,0)</f>
        <v>0</v>
      </c>
      <c r="BH178" s="145">
        <f>IF(N178="sníž. přenesená",J178,0)</f>
        <v>0</v>
      </c>
      <c r="BI178" s="145">
        <f>IF(N178="nulová",J178,0)</f>
        <v>0</v>
      </c>
      <c r="BJ178" s="16" t="s">
        <v>84</v>
      </c>
      <c r="BK178" s="145">
        <f>ROUND(I178*H178,2)</f>
        <v>0</v>
      </c>
      <c r="BL178" s="16" t="s">
        <v>152</v>
      </c>
      <c r="BM178" s="144" t="s">
        <v>1559</v>
      </c>
    </row>
    <row r="179" spans="2:51" s="12" customFormat="1" ht="12">
      <c r="B179" s="146"/>
      <c r="D179" s="147" t="s">
        <v>154</v>
      </c>
      <c r="E179" s="148" t="s">
        <v>1</v>
      </c>
      <c r="F179" s="149" t="s">
        <v>1560</v>
      </c>
      <c r="H179" s="150">
        <v>5.84</v>
      </c>
      <c r="I179" s="151"/>
      <c r="L179" s="146"/>
      <c r="M179" s="152"/>
      <c r="T179" s="153"/>
      <c r="AT179" s="148" t="s">
        <v>154</v>
      </c>
      <c r="AU179" s="148" t="s">
        <v>86</v>
      </c>
      <c r="AV179" s="12" t="s">
        <v>86</v>
      </c>
      <c r="AW179" s="12" t="s">
        <v>32</v>
      </c>
      <c r="AX179" s="12" t="s">
        <v>77</v>
      </c>
      <c r="AY179" s="148" t="s">
        <v>146</v>
      </c>
    </row>
    <row r="180" spans="2:51" s="12" customFormat="1" ht="12">
      <c r="B180" s="146"/>
      <c r="D180" s="147" t="s">
        <v>154</v>
      </c>
      <c r="E180" s="148" t="s">
        <v>1</v>
      </c>
      <c r="F180" s="149" t="s">
        <v>1561</v>
      </c>
      <c r="H180" s="150">
        <v>32.208</v>
      </c>
      <c r="I180" s="151"/>
      <c r="L180" s="146"/>
      <c r="M180" s="152"/>
      <c r="T180" s="153"/>
      <c r="AT180" s="148" t="s">
        <v>154</v>
      </c>
      <c r="AU180" s="148" t="s">
        <v>86</v>
      </c>
      <c r="AV180" s="12" t="s">
        <v>86</v>
      </c>
      <c r="AW180" s="12" t="s">
        <v>32</v>
      </c>
      <c r="AX180" s="12" t="s">
        <v>77</v>
      </c>
      <c r="AY180" s="148" t="s">
        <v>146</v>
      </c>
    </row>
    <row r="181" spans="2:51" s="13" customFormat="1" ht="12">
      <c r="B181" s="154"/>
      <c r="D181" s="147" t="s">
        <v>154</v>
      </c>
      <c r="E181" s="155" t="s">
        <v>1</v>
      </c>
      <c r="F181" s="156" t="s">
        <v>158</v>
      </c>
      <c r="H181" s="157">
        <v>38.048</v>
      </c>
      <c r="I181" s="158"/>
      <c r="L181" s="154"/>
      <c r="M181" s="159"/>
      <c r="T181" s="160"/>
      <c r="AT181" s="155" t="s">
        <v>154</v>
      </c>
      <c r="AU181" s="155" t="s">
        <v>86</v>
      </c>
      <c r="AV181" s="13" t="s">
        <v>152</v>
      </c>
      <c r="AW181" s="13" t="s">
        <v>32</v>
      </c>
      <c r="AX181" s="13" t="s">
        <v>84</v>
      </c>
      <c r="AY181" s="155" t="s">
        <v>146</v>
      </c>
    </row>
    <row r="182" spans="2:63" s="11" customFormat="1" ht="22.7" customHeight="1">
      <c r="B182" s="120"/>
      <c r="D182" s="121" t="s">
        <v>76</v>
      </c>
      <c r="E182" s="130" t="s">
        <v>86</v>
      </c>
      <c r="F182" s="130" t="s">
        <v>217</v>
      </c>
      <c r="I182" s="123"/>
      <c r="J182" s="131">
        <f>BK182</f>
        <v>0</v>
      </c>
      <c r="L182" s="120"/>
      <c r="M182" s="125"/>
      <c r="P182" s="126">
        <f>SUM(P183:P194)</f>
        <v>0</v>
      </c>
      <c r="R182" s="126">
        <f>SUM(R183:R194)</f>
        <v>30.1481045</v>
      </c>
      <c r="T182" s="127">
        <f>SUM(T183:T194)</f>
        <v>0</v>
      </c>
      <c r="AR182" s="121" t="s">
        <v>84</v>
      </c>
      <c r="AT182" s="128" t="s">
        <v>76</v>
      </c>
      <c r="AU182" s="128" t="s">
        <v>84</v>
      </c>
      <c r="AY182" s="121" t="s">
        <v>146</v>
      </c>
      <c r="BK182" s="129">
        <f>SUM(BK183:BK194)</f>
        <v>0</v>
      </c>
    </row>
    <row r="183" spans="2:65" s="1" customFormat="1" ht="24.2" customHeight="1">
      <c r="B183" s="31"/>
      <c r="C183" s="132" t="s">
        <v>7</v>
      </c>
      <c r="D183" s="132" t="s">
        <v>148</v>
      </c>
      <c r="E183" s="133" t="s">
        <v>265</v>
      </c>
      <c r="F183" s="134" t="s">
        <v>266</v>
      </c>
      <c r="G183" s="135" t="s">
        <v>161</v>
      </c>
      <c r="H183" s="136">
        <v>12.132</v>
      </c>
      <c r="I183" s="137"/>
      <c r="J183" s="138">
        <f>ROUND(I183*H183,2)</f>
        <v>0</v>
      </c>
      <c r="K183" s="139"/>
      <c r="L183" s="31"/>
      <c r="M183" s="140" t="s">
        <v>1</v>
      </c>
      <c r="N183" s="141" t="s">
        <v>42</v>
      </c>
      <c r="P183" s="142">
        <f>O183*H183</f>
        <v>0</v>
      </c>
      <c r="Q183" s="142">
        <v>2.45329</v>
      </c>
      <c r="R183" s="142">
        <f>Q183*H183</f>
        <v>29.76331428</v>
      </c>
      <c r="S183" s="142">
        <v>0</v>
      </c>
      <c r="T183" s="143">
        <f>S183*H183</f>
        <v>0</v>
      </c>
      <c r="AR183" s="144" t="s">
        <v>152</v>
      </c>
      <c r="AT183" s="144" t="s">
        <v>148</v>
      </c>
      <c r="AU183" s="144" t="s">
        <v>86</v>
      </c>
      <c r="AY183" s="16" t="s">
        <v>146</v>
      </c>
      <c r="BE183" s="145">
        <f>IF(N183="základní",J183,0)</f>
        <v>0</v>
      </c>
      <c r="BF183" s="145">
        <f>IF(N183="snížená",J183,0)</f>
        <v>0</v>
      </c>
      <c r="BG183" s="145">
        <f>IF(N183="zákl. přenesená",J183,0)</f>
        <v>0</v>
      </c>
      <c r="BH183" s="145">
        <f>IF(N183="sníž. přenesená",J183,0)</f>
        <v>0</v>
      </c>
      <c r="BI183" s="145">
        <f>IF(N183="nulová",J183,0)</f>
        <v>0</v>
      </c>
      <c r="BJ183" s="16" t="s">
        <v>84</v>
      </c>
      <c r="BK183" s="145">
        <f>ROUND(I183*H183,2)</f>
        <v>0</v>
      </c>
      <c r="BL183" s="16" t="s">
        <v>152</v>
      </c>
      <c r="BM183" s="144" t="s">
        <v>1562</v>
      </c>
    </row>
    <row r="184" spans="2:51" s="12" customFormat="1" ht="12">
      <c r="B184" s="146"/>
      <c r="D184" s="147" t="s">
        <v>154</v>
      </c>
      <c r="E184" s="148" t="s">
        <v>1</v>
      </c>
      <c r="F184" s="149" t="s">
        <v>174</v>
      </c>
      <c r="H184" s="150">
        <v>0.686</v>
      </c>
      <c r="I184" s="151"/>
      <c r="L184" s="146"/>
      <c r="M184" s="152"/>
      <c r="T184" s="153"/>
      <c r="AT184" s="148" t="s">
        <v>154</v>
      </c>
      <c r="AU184" s="148" t="s">
        <v>86</v>
      </c>
      <c r="AV184" s="12" t="s">
        <v>86</v>
      </c>
      <c r="AW184" s="12" t="s">
        <v>32</v>
      </c>
      <c r="AX184" s="12" t="s">
        <v>77</v>
      </c>
      <c r="AY184" s="148" t="s">
        <v>146</v>
      </c>
    </row>
    <row r="185" spans="2:51" s="12" customFormat="1" ht="12">
      <c r="B185" s="146"/>
      <c r="D185" s="147" t="s">
        <v>154</v>
      </c>
      <c r="E185" s="148" t="s">
        <v>1</v>
      </c>
      <c r="F185" s="149" t="s">
        <v>173</v>
      </c>
      <c r="H185" s="150">
        <v>1.606</v>
      </c>
      <c r="I185" s="151"/>
      <c r="L185" s="146"/>
      <c r="M185" s="152"/>
      <c r="T185" s="153"/>
      <c r="AT185" s="148" t="s">
        <v>154</v>
      </c>
      <c r="AU185" s="148" t="s">
        <v>86</v>
      </c>
      <c r="AV185" s="12" t="s">
        <v>86</v>
      </c>
      <c r="AW185" s="12" t="s">
        <v>32</v>
      </c>
      <c r="AX185" s="12" t="s">
        <v>77</v>
      </c>
      <c r="AY185" s="148" t="s">
        <v>146</v>
      </c>
    </row>
    <row r="186" spans="2:51" s="12" customFormat="1" ht="12">
      <c r="B186" s="146"/>
      <c r="D186" s="147" t="s">
        <v>154</v>
      </c>
      <c r="E186" s="148" t="s">
        <v>1</v>
      </c>
      <c r="F186" s="149" t="s">
        <v>1563</v>
      </c>
      <c r="H186" s="150">
        <v>9.84</v>
      </c>
      <c r="I186" s="151"/>
      <c r="L186" s="146"/>
      <c r="M186" s="152"/>
      <c r="T186" s="153"/>
      <c r="AT186" s="148" t="s">
        <v>154</v>
      </c>
      <c r="AU186" s="148" t="s">
        <v>86</v>
      </c>
      <c r="AV186" s="12" t="s">
        <v>86</v>
      </c>
      <c r="AW186" s="12" t="s">
        <v>32</v>
      </c>
      <c r="AX186" s="12" t="s">
        <v>77</v>
      </c>
      <c r="AY186" s="148" t="s">
        <v>146</v>
      </c>
    </row>
    <row r="187" spans="2:51" s="13" customFormat="1" ht="12">
      <c r="B187" s="154"/>
      <c r="D187" s="147" t="s">
        <v>154</v>
      </c>
      <c r="E187" s="155" t="s">
        <v>1</v>
      </c>
      <c r="F187" s="156" t="s">
        <v>158</v>
      </c>
      <c r="H187" s="157">
        <v>12.132</v>
      </c>
      <c r="I187" s="158"/>
      <c r="L187" s="154"/>
      <c r="M187" s="159"/>
      <c r="T187" s="160"/>
      <c r="AT187" s="155" t="s">
        <v>154</v>
      </c>
      <c r="AU187" s="155" t="s">
        <v>86</v>
      </c>
      <c r="AV187" s="13" t="s">
        <v>152</v>
      </c>
      <c r="AW187" s="13" t="s">
        <v>32</v>
      </c>
      <c r="AX187" s="13" t="s">
        <v>84</v>
      </c>
      <c r="AY187" s="155" t="s">
        <v>146</v>
      </c>
    </row>
    <row r="188" spans="2:65" s="1" customFormat="1" ht="16.5" customHeight="1">
      <c r="B188" s="31"/>
      <c r="C188" s="132" t="s">
        <v>273</v>
      </c>
      <c r="D188" s="132" t="s">
        <v>148</v>
      </c>
      <c r="E188" s="133" t="s">
        <v>269</v>
      </c>
      <c r="F188" s="134" t="s">
        <v>270</v>
      </c>
      <c r="G188" s="135" t="s">
        <v>151</v>
      </c>
      <c r="H188" s="136">
        <v>16.48</v>
      </c>
      <c r="I188" s="137"/>
      <c r="J188" s="138">
        <f>ROUND(I188*H188,2)</f>
        <v>0</v>
      </c>
      <c r="K188" s="139"/>
      <c r="L188" s="31"/>
      <c r="M188" s="140" t="s">
        <v>1</v>
      </c>
      <c r="N188" s="141" t="s">
        <v>42</v>
      </c>
      <c r="P188" s="142">
        <f>O188*H188</f>
        <v>0</v>
      </c>
      <c r="Q188" s="142">
        <v>0.00269</v>
      </c>
      <c r="R188" s="142">
        <f>Q188*H188</f>
        <v>0.0443312</v>
      </c>
      <c r="S188" s="142">
        <v>0</v>
      </c>
      <c r="T188" s="143">
        <f>S188*H188</f>
        <v>0</v>
      </c>
      <c r="AR188" s="144" t="s">
        <v>152</v>
      </c>
      <c r="AT188" s="144" t="s">
        <v>148</v>
      </c>
      <c r="AU188" s="144" t="s">
        <v>86</v>
      </c>
      <c r="AY188" s="16" t="s">
        <v>146</v>
      </c>
      <c r="BE188" s="145">
        <f>IF(N188="základní",J188,0)</f>
        <v>0</v>
      </c>
      <c r="BF188" s="145">
        <f>IF(N188="snížená",J188,0)</f>
        <v>0</v>
      </c>
      <c r="BG188" s="145">
        <f>IF(N188="zákl. přenesená",J188,0)</f>
        <v>0</v>
      </c>
      <c r="BH188" s="145">
        <f>IF(N188="sníž. přenesená",J188,0)</f>
        <v>0</v>
      </c>
      <c r="BI188" s="145">
        <f>IF(N188="nulová",J188,0)</f>
        <v>0</v>
      </c>
      <c r="BJ188" s="16" t="s">
        <v>84</v>
      </c>
      <c r="BK188" s="145">
        <f>ROUND(I188*H188,2)</f>
        <v>0</v>
      </c>
      <c r="BL188" s="16" t="s">
        <v>152</v>
      </c>
      <c r="BM188" s="144" t="s">
        <v>1564</v>
      </c>
    </row>
    <row r="189" spans="2:51" s="12" customFormat="1" ht="12">
      <c r="B189" s="146"/>
      <c r="D189" s="147" t="s">
        <v>154</v>
      </c>
      <c r="E189" s="148" t="s">
        <v>1</v>
      </c>
      <c r="F189" s="149" t="s">
        <v>1565</v>
      </c>
      <c r="H189" s="150">
        <v>5.172</v>
      </c>
      <c r="I189" s="151"/>
      <c r="L189" s="146"/>
      <c r="M189" s="152"/>
      <c r="T189" s="153"/>
      <c r="AT189" s="148" t="s">
        <v>154</v>
      </c>
      <c r="AU189" s="148" t="s">
        <v>86</v>
      </c>
      <c r="AV189" s="12" t="s">
        <v>86</v>
      </c>
      <c r="AW189" s="12" t="s">
        <v>32</v>
      </c>
      <c r="AX189" s="12" t="s">
        <v>77</v>
      </c>
      <c r="AY189" s="148" t="s">
        <v>146</v>
      </c>
    </row>
    <row r="190" spans="2:51" s="12" customFormat="1" ht="12">
      <c r="B190" s="146"/>
      <c r="D190" s="147" t="s">
        <v>154</v>
      </c>
      <c r="E190" s="148" t="s">
        <v>1</v>
      </c>
      <c r="F190" s="149" t="s">
        <v>1566</v>
      </c>
      <c r="H190" s="150">
        <v>11.308</v>
      </c>
      <c r="I190" s="151"/>
      <c r="L190" s="146"/>
      <c r="M190" s="152"/>
      <c r="T190" s="153"/>
      <c r="AT190" s="148" t="s">
        <v>154</v>
      </c>
      <c r="AU190" s="148" t="s">
        <v>86</v>
      </c>
      <c r="AV190" s="12" t="s">
        <v>86</v>
      </c>
      <c r="AW190" s="12" t="s">
        <v>32</v>
      </c>
      <c r="AX190" s="12" t="s">
        <v>77</v>
      </c>
      <c r="AY190" s="148" t="s">
        <v>146</v>
      </c>
    </row>
    <row r="191" spans="2:51" s="13" customFormat="1" ht="12">
      <c r="B191" s="154"/>
      <c r="D191" s="147" t="s">
        <v>154</v>
      </c>
      <c r="E191" s="155" t="s">
        <v>1</v>
      </c>
      <c r="F191" s="156" t="s">
        <v>158</v>
      </c>
      <c r="H191" s="157">
        <v>16.48</v>
      </c>
      <c r="I191" s="158"/>
      <c r="L191" s="154"/>
      <c r="M191" s="159"/>
      <c r="T191" s="160"/>
      <c r="AT191" s="155" t="s">
        <v>154</v>
      </c>
      <c r="AU191" s="155" t="s">
        <v>86</v>
      </c>
      <c r="AV191" s="13" t="s">
        <v>152</v>
      </c>
      <c r="AW191" s="13" t="s">
        <v>32</v>
      </c>
      <c r="AX191" s="13" t="s">
        <v>84</v>
      </c>
      <c r="AY191" s="155" t="s">
        <v>146</v>
      </c>
    </row>
    <row r="192" spans="2:65" s="1" customFormat="1" ht="16.5" customHeight="1">
      <c r="B192" s="31"/>
      <c r="C192" s="132" t="s">
        <v>277</v>
      </c>
      <c r="D192" s="132" t="s">
        <v>148</v>
      </c>
      <c r="E192" s="133" t="s">
        <v>274</v>
      </c>
      <c r="F192" s="134" t="s">
        <v>275</v>
      </c>
      <c r="G192" s="135" t="s">
        <v>151</v>
      </c>
      <c r="H192" s="136">
        <v>16.48</v>
      </c>
      <c r="I192" s="137"/>
      <c r="J192" s="138">
        <f>ROUND(I192*H192,2)</f>
        <v>0</v>
      </c>
      <c r="K192" s="139"/>
      <c r="L192" s="31"/>
      <c r="M192" s="140" t="s">
        <v>1</v>
      </c>
      <c r="N192" s="141" t="s">
        <v>42</v>
      </c>
      <c r="P192" s="142">
        <f>O192*H192</f>
        <v>0</v>
      </c>
      <c r="Q192" s="142">
        <v>0</v>
      </c>
      <c r="R192" s="142">
        <f>Q192*H192</f>
        <v>0</v>
      </c>
      <c r="S192" s="142">
        <v>0</v>
      </c>
      <c r="T192" s="143">
        <f>S192*H192</f>
        <v>0</v>
      </c>
      <c r="AR192" s="144" t="s">
        <v>152</v>
      </c>
      <c r="AT192" s="144" t="s">
        <v>148</v>
      </c>
      <c r="AU192" s="144" t="s">
        <v>86</v>
      </c>
      <c r="AY192" s="16" t="s">
        <v>146</v>
      </c>
      <c r="BE192" s="145">
        <f>IF(N192="základní",J192,0)</f>
        <v>0</v>
      </c>
      <c r="BF192" s="145">
        <f>IF(N192="snížená",J192,0)</f>
        <v>0</v>
      </c>
      <c r="BG192" s="145">
        <f>IF(N192="zákl. přenesená",J192,0)</f>
        <v>0</v>
      </c>
      <c r="BH192" s="145">
        <f>IF(N192="sníž. přenesená",J192,0)</f>
        <v>0</v>
      </c>
      <c r="BI192" s="145">
        <f>IF(N192="nulová",J192,0)</f>
        <v>0</v>
      </c>
      <c r="BJ192" s="16" t="s">
        <v>84</v>
      </c>
      <c r="BK192" s="145">
        <f>ROUND(I192*H192,2)</f>
        <v>0</v>
      </c>
      <c r="BL192" s="16" t="s">
        <v>152</v>
      </c>
      <c r="BM192" s="144" t="s">
        <v>1567</v>
      </c>
    </row>
    <row r="193" spans="2:65" s="1" customFormat="1" ht="21.75" customHeight="1">
      <c r="B193" s="31"/>
      <c r="C193" s="132" t="s">
        <v>283</v>
      </c>
      <c r="D193" s="132" t="s">
        <v>148</v>
      </c>
      <c r="E193" s="133" t="s">
        <v>278</v>
      </c>
      <c r="F193" s="134" t="s">
        <v>279</v>
      </c>
      <c r="G193" s="135" t="s">
        <v>192</v>
      </c>
      <c r="H193" s="136">
        <v>0.321</v>
      </c>
      <c r="I193" s="137"/>
      <c r="J193" s="138">
        <f>ROUND(I193*H193,2)</f>
        <v>0</v>
      </c>
      <c r="K193" s="139"/>
      <c r="L193" s="31"/>
      <c r="M193" s="140" t="s">
        <v>1</v>
      </c>
      <c r="N193" s="141" t="s">
        <v>42</v>
      </c>
      <c r="P193" s="142">
        <f>O193*H193</f>
        <v>0</v>
      </c>
      <c r="Q193" s="142">
        <v>1.06062</v>
      </c>
      <c r="R193" s="142">
        <f>Q193*H193</f>
        <v>0.34045902</v>
      </c>
      <c r="S193" s="142">
        <v>0</v>
      </c>
      <c r="T193" s="143">
        <f>S193*H193</f>
        <v>0</v>
      </c>
      <c r="AR193" s="144" t="s">
        <v>152</v>
      </c>
      <c r="AT193" s="144" t="s">
        <v>148</v>
      </c>
      <c r="AU193" s="144" t="s">
        <v>86</v>
      </c>
      <c r="AY193" s="16" t="s">
        <v>146</v>
      </c>
      <c r="BE193" s="145">
        <f>IF(N193="základní",J193,0)</f>
        <v>0</v>
      </c>
      <c r="BF193" s="145">
        <f>IF(N193="snížená",J193,0)</f>
        <v>0</v>
      </c>
      <c r="BG193" s="145">
        <f>IF(N193="zákl. přenesená",J193,0)</f>
        <v>0</v>
      </c>
      <c r="BH193" s="145">
        <f>IF(N193="sníž. přenesená",J193,0)</f>
        <v>0</v>
      </c>
      <c r="BI193" s="145">
        <f>IF(N193="nulová",J193,0)</f>
        <v>0</v>
      </c>
      <c r="BJ193" s="16" t="s">
        <v>84</v>
      </c>
      <c r="BK193" s="145">
        <f>ROUND(I193*H193,2)</f>
        <v>0</v>
      </c>
      <c r="BL193" s="16" t="s">
        <v>152</v>
      </c>
      <c r="BM193" s="144" t="s">
        <v>1568</v>
      </c>
    </row>
    <row r="194" spans="2:51" s="12" customFormat="1" ht="12">
      <c r="B194" s="146"/>
      <c r="D194" s="147" t="s">
        <v>154</v>
      </c>
      <c r="E194" s="148" t="s">
        <v>1</v>
      </c>
      <c r="F194" s="149" t="s">
        <v>1569</v>
      </c>
      <c r="H194" s="150">
        <v>0.321</v>
      </c>
      <c r="I194" s="151"/>
      <c r="L194" s="146"/>
      <c r="M194" s="152"/>
      <c r="T194" s="153"/>
      <c r="AT194" s="148" t="s">
        <v>154</v>
      </c>
      <c r="AU194" s="148" t="s">
        <v>86</v>
      </c>
      <c r="AV194" s="12" t="s">
        <v>86</v>
      </c>
      <c r="AW194" s="12" t="s">
        <v>32</v>
      </c>
      <c r="AX194" s="12" t="s">
        <v>84</v>
      </c>
      <c r="AY194" s="148" t="s">
        <v>146</v>
      </c>
    </row>
    <row r="195" spans="2:63" s="11" customFormat="1" ht="22.7" customHeight="1">
      <c r="B195" s="120"/>
      <c r="D195" s="121" t="s">
        <v>76</v>
      </c>
      <c r="E195" s="130" t="s">
        <v>166</v>
      </c>
      <c r="F195" s="130" t="s">
        <v>282</v>
      </c>
      <c r="I195" s="123"/>
      <c r="J195" s="131">
        <f>BK195</f>
        <v>0</v>
      </c>
      <c r="L195" s="120"/>
      <c r="M195" s="125"/>
      <c r="P195" s="126">
        <f>SUM(P196:P210)</f>
        <v>0</v>
      </c>
      <c r="R195" s="126">
        <f>SUM(R196:R210)</f>
        <v>88.66233947999999</v>
      </c>
      <c r="T195" s="127">
        <f>SUM(T196:T210)</f>
        <v>0</v>
      </c>
      <c r="AR195" s="121" t="s">
        <v>84</v>
      </c>
      <c r="AT195" s="128" t="s">
        <v>76</v>
      </c>
      <c r="AU195" s="128" t="s">
        <v>84</v>
      </c>
      <c r="AY195" s="121" t="s">
        <v>146</v>
      </c>
      <c r="BK195" s="129">
        <f>SUM(BK196:BK210)</f>
        <v>0</v>
      </c>
    </row>
    <row r="196" spans="2:65" s="1" customFormat="1" ht="37.7" customHeight="1">
      <c r="B196" s="31"/>
      <c r="C196" s="132" t="s">
        <v>288</v>
      </c>
      <c r="D196" s="132" t="s">
        <v>148</v>
      </c>
      <c r="E196" s="133" t="s">
        <v>318</v>
      </c>
      <c r="F196" s="134" t="s">
        <v>319</v>
      </c>
      <c r="G196" s="135" t="s">
        <v>161</v>
      </c>
      <c r="H196" s="136">
        <v>10.318</v>
      </c>
      <c r="I196" s="137"/>
      <c r="J196" s="138">
        <f>ROUND(I196*H196,2)</f>
        <v>0</v>
      </c>
      <c r="K196" s="139"/>
      <c r="L196" s="31"/>
      <c r="M196" s="140" t="s">
        <v>1</v>
      </c>
      <c r="N196" s="141" t="s">
        <v>42</v>
      </c>
      <c r="P196" s="142">
        <f>O196*H196</f>
        <v>0</v>
      </c>
      <c r="Q196" s="142">
        <v>2.06086</v>
      </c>
      <c r="R196" s="142">
        <f>Q196*H196</f>
        <v>21.263953479999998</v>
      </c>
      <c r="S196" s="142">
        <v>0</v>
      </c>
      <c r="T196" s="143">
        <f>S196*H196</f>
        <v>0</v>
      </c>
      <c r="AR196" s="144" t="s">
        <v>152</v>
      </c>
      <c r="AT196" s="144" t="s">
        <v>148</v>
      </c>
      <c r="AU196" s="144" t="s">
        <v>86</v>
      </c>
      <c r="AY196" s="16" t="s">
        <v>146</v>
      </c>
      <c r="BE196" s="145">
        <f>IF(N196="základní",J196,0)</f>
        <v>0</v>
      </c>
      <c r="BF196" s="145">
        <f>IF(N196="snížená",J196,0)</f>
        <v>0</v>
      </c>
      <c r="BG196" s="145">
        <f>IF(N196="zákl. přenesená",J196,0)</f>
        <v>0</v>
      </c>
      <c r="BH196" s="145">
        <f>IF(N196="sníž. přenesená",J196,0)</f>
        <v>0</v>
      </c>
      <c r="BI196" s="145">
        <f>IF(N196="nulová",J196,0)</f>
        <v>0</v>
      </c>
      <c r="BJ196" s="16" t="s">
        <v>84</v>
      </c>
      <c r="BK196" s="145">
        <f>ROUND(I196*H196,2)</f>
        <v>0</v>
      </c>
      <c r="BL196" s="16" t="s">
        <v>152</v>
      </c>
      <c r="BM196" s="144" t="s">
        <v>1570</v>
      </c>
    </row>
    <row r="197" spans="2:51" s="12" customFormat="1" ht="22.5">
      <c r="B197" s="146"/>
      <c r="D197" s="147" t="s">
        <v>154</v>
      </c>
      <c r="E197" s="148" t="s">
        <v>1</v>
      </c>
      <c r="F197" s="149" t="s">
        <v>1571</v>
      </c>
      <c r="H197" s="150">
        <v>4.241</v>
      </c>
      <c r="I197" s="151"/>
      <c r="L197" s="146"/>
      <c r="M197" s="152"/>
      <c r="T197" s="153"/>
      <c r="AT197" s="148" t="s">
        <v>154</v>
      </c>
      <c r="AU197" s="148" t="s">
        <v>86</v>
      </c>
      <c r="AV197" s="12" t="s">
        <v>86</v>
      </c>
      <c r="AW197" s="12" t="s">
        <v>32</v>
      </c>
      <c r="AX197" s="12" t="s">
        <v>77</v>
      </c>
      <c r="AY197" s="148" t="s">
        <v>146</v>
      </c>
    </row>
    <row r="198" spans="2:51" s="12" customFormat="1" ht="12">
      <c r="B198" s="146"/>
      <c r="D198" s="147" t="s">
        <v>154</v>
      </c>
      <c r="E198" s="148" t="s">
        <v>1</v>
      </c>
      <c r="F198" s="149" t="s">
        <v>1572</v>
      </c>
      <c r="H198" s="150">
        <v>0.173</v>
      </c>
      <c r="I198" s="151"/>
      <c r="L198" s="146"/>
      <c r="M198" s="152"/>
      <c r="T198" s="153"/>
      <c r="AT198" s="148" t="s">
        <v>154</v>
      </c>
      <c r="AU198" s="148" t="s">
        <v>86</v>
      </c>
      <c r="AV198" s="12" t="s">
        <v>86</v>
      </c>
      <c r="AW198" s="12" t="s">
        <v>32</v>
      </c>
      <c r="AX198" s="12" t="s">
        <v>77</v>
      </c>
      <c r="AY198" s="148" t="s">
        <v>146</v>
      </c>
    </row>
    <row r="199" spans="2:51" s="12" customFormat="1" ht="12">
      <c r="B199" s="146"/>
      <c r="D199" s="147" t="s">
        <v>154</v>
      </c>
      <c r="E199" s="148" t="s">
        <v>1</v>
      </c>
      <c r="F199" s="149" t="s">
        <v>1573</v>
      </c>
      <c r="H199" s="150">
        <v>5.904</v>
      </c>
      <c r="I199" s="151"/>
      <c r="L199" s="146"/>
      <c r="M199" s="152"/>
      <c r="T199" s="153"/>
      <c r="AT199" s="148" t="s">
        <v>154</v>
      </c>
      <c r="AU199" s="148" t="s">
        <v>86</v>
      </c>
      <c r="AV199" s="12" t="s">
        <v>86</v>
      </c>
      <c r="AW199" s="12" t="s">
        <v>32</v>
      </c>
      <c r="AX199" s="12" t="s">
        <v>77</v>
      </c>
      <c r="AY199" s="148" t="s">
        <v>146</v>
      </c>
    </row>
    <row r="200" spans="2:51" s="13" customFormat="1" ht="12">
      <c r="B200" s="154"/>
      <c r="D200" s="147" t="s">
        <v>154</v>
      </c>
      <c r="E200" s="155" t="s">
        <v>1</v>
      </c>
      <c r="F200" s="156" t="s">
        <v>158</v>
      </c>
      <c r="H200" s="157">
        <v>10.318</v>
      </c>
      <c r="I200" s="158"/>
      <c r="L200" s="154"/>
      <c r="M200" s="159"/>
      <c r="T200" s="160"/>
      <c r="AT200" s="155" t="s">
        <v>154</v>
      </c>
      <c r="AU200" s="155" t="s">
        <v>86</v>
      </c>
      <c r="AV200" s="13" t="s">
        <v>152</v>
      </c>
      <c r="AW200" s="13" t="s">
        <v>32</v>
      </c>
      <c r="AX200" s="13" t="s">
        <v>84</v>
      </c>
      <c r="AY200" s="155" t="s">
        <v>146</v>
      </c>
    </row>
    <row r="201" spans="2:65" s="1" customFormat="1" ht="33" customHeight="1">
      <c r="B201" s="31"/>
      <c r="C201" s="132" t="s">
        <v>297</v>
      </c>
      <c r="D201" s="132" t="s">
        <v>148</v>
      </c>
      <c r="E201" s="133" t="s">
        <v>1574</v>
      </c>
      <c r="F201" s="134" t="s">
        <v>1575</v>
      </c>
      <c r="G201" s="135" t="s">
        <v>601</v>
      </c>
      <c r="H201" s="136">
        <v>1</v>
      </c>
      <c r="I201" s="137"/>
      <c r="J201" s="138">
        <f>ROUND(I201*H201,2)</f>
        <v>0</v>
      </c>
      <c r="K201" s="139"/>
      <c r="L201" s="31"/>
      <c r="M201" s="140" t="s">
        <v>1</v>
      </c>
      <c r="N201" s="141" t="s">
        <v>42</v>
      </c>
      <c r="P201" s="142">
        <f>O201*H201</f>
        <v>0</v>
      </c>
      <c r="Q201" s="142">
        <v>0.145</v>
      </c>
      <c r="R201" s="142">
        <f>Q201*H201</f>
        <v>0.145</v>
      </c>
      <c r="S201" s="142">
        <v>0</v>
      </c>
      <c r="T201" s="143">
        <f>S201*H201</f>
        <v>0</v>
      </c>
      <c r="AR201" s="144" t="s">
        <v>152</v>
      </c>
      <c r="AT201" s="144" t="s">
        <v>148</v>
      </c>
      <c r="AU201" s="144" t="s">
        <v>86</v>
      </c>
      <c r="AY201" s="16" t="s">
        <v>146</v>
      </c>
      <c r="BE201" s="145">
        <f>IF(N201="základní",J201,0)</f>
        <v>0</v>
      </c>
      <c r="BF201" s="145">
        <f>IF(N201="snížená",J201,0)</f>
        <v>0</v>
      </c>
      <c r="BG201" s="145">
        <f>IF(N201="zákl. přenesená",J201,0)</f>
        <v>0</v>
      </c>
      <c r="BH201" s="145">
        <f>IF(N201="sníž. přenesená",J201,0)</f>
        <v>0</v>
      </c>
      <c r="BI201" s="145">
        <f>IF(N201="nulová",J201,0)</f>
        <v>0</v>
      </c>
      <c r="BJ201" s="16" t="s">
        <v>84</v>
      </c>
      <c r="BK201" s="145">
        <f>ROUND(I201*H201,2)</f>
        <v>0</v>
      </c>
      <c r="BL201" s="16" t="s">
        <v>152</v>
      </c>
      <c r="BM201" s="144" t="s">
        <v>1576</v>
      </c>
    </row>
    <row r="202" spans="2:65" s="1" customFormat="1" ht="24.2" customHeight="1">
      <c r="B202" s="31"/>
      <c r="C202" s="132" t="s">
        <v>306</v>
      </c>
      <c r="D202" s="132" t="s">
        <v>148</v>
      </c>
      <c r="E202" s="133" t="s">
        <v>1577</v>
      </c>
      <c r="F202" s="134" t="s">
        <v>1578</v>
      </c>
      <c r="G202" s="135" t="s">
        <v>601</v>
      </c>
      <c r="H202" s="136">
        <v>1</v>
      </c>
      <c r="I202" s="137"/>
      <c r="J202" s="138">
        <f>ROUND(I202*H202,2)</f>
        <v>0</v>
      </c>
      <c r="K202" s="139"/>
      <c r="L202" s="31"/>
      <c r="M202" s="140" t="s">
        <v>1</v>
      </c>
      <c r="N202" s="141" t="s">
        <v>42</v>
      </c>
      <c r="P202" s="142">
        <f>O202*H202</f>
        <v>0</v>
      </c>
      <c r="Q202" s="142">
        <v>0</v>
      </c>
      <c r="R202" s="142">
        <f>Q202*H202</f>
        <v>0</v>
      </c>
      <c r="S202" s="142">
        <v>0</v>
      </c>
      <c r="T202" s="143">
        <f>S202*H202</f>
        <v>0</v>
      </c>
      <c r="AR202" s="144" t="s">
        <v>152</v>
      </c>
      <c r="AT202" s="144" t="s">
        <v>148</v>
      </c>
      <c r="AU202" s="144" t="s">
        <v>86</v>
      </c>
      <c r="AY202" s="16" t="s">
        <v>146</v>
      </c>
      <c r="BE202" s="145">
        <f>IF(N202="základní",J202,0)</f>
        <v>0</v>
      </c>
      <c r="BF202" s="145">
        <f>IF(N202="snížená",J202,0)</f>
        <v>0</v>
      </c>
      <c r="BG202" s="145">
        <f>IF(N202="zákl. přenesená",J202,0)</f>
        <v>0</v>
      </c>
      <c r="BH202" s="145">
        <f>IF(N202="sníž. přenesená",J202,0)</f>
        <v>0</v>
      </c>
      <c r="BI202" s="145">
        <f>IF(N202="nulová",J202,0)</f>
        <v>0</v>
      </c>
      <c r="BJ202" s="16" t="s">
        <v>84</v>
      </c>
      <c r="BK202" s="145">
        <f>ROUND(I202*H202,2)</f>
        <v>0</v>
      </c>
      <c r="BL202" s="16" t="s">
        <v>152</v>
      </c>
      <c r="BM202" s="144" t="s">
        <v>1579</v>
      </c>
    </row>
    <row r="203" spans="2:65" s="1" customFormat="1" ht="24.2" customHeight="1">
      <c r="B203" s="31"/>
      <c r="C203" s="167" t="s">
        <v>310</v>
      </c>
      <c r="D203" s="167" t="s">
        <v>237</v>
      </c>
      <c r="E203" s="168" t="s">
        <v>1580</v>
      </c>
      <c r="F203" s="169" t="s">
        <v>1581</v>
      </c>
      <c r="G203" s="170" t="s">
        <v>601</v>
      </c>
      <c r="H203" s="171">
        <v>1</v>
      </c>
      <c r="I203" s="172"/>
      <c r="J203" s="173">
        <f>ROUND(I203*H203,2)</f>
        <v>0</v>
      </c>
      <c r="K203" s="174"/>
      <c r="L203" s="175"/>
      <c r="M203" s="176" t="s">
        <v>1</v>
      </c>
      <c r="N203" s="177" t="s">
        <v>42</v>
      </c>
      <c r="P203" s="142">
        <f>O203*H203</f>
        <v>0</v>
      </c>
      <c r="Q203" s="142">
        <v>0.07362</v>
      </c>
      <c r="R203" s="142">
        <f>Q203*H203</f>
        <v>0.07362</v>
      </c>
      <c r="S203" s="142">
        <v>0</v>
      </c>
      <c r="T203" s="143">
        <f>S203*H203</f>
        <v>0</v>
      </c>
      <c r="AR203" s="144" t="s">
        <v>195</v>
      </c>
      <c r="AT203" s="144" t="s">
        <v>237</v>
      </c>
      <c r="AU203" s="144" t="s">
        <v>86</v>
      </c>
      <c r="AY203" s="16" t="s">
        <v>146</v>
      </c>
      <c r="BE203" s="145">
        <f>IF(N203="základní",J203,0)</f>
        <v>0</v>
      </c>
      <c r="BF203" s="145">
        <f>IF(N203="snížená",J203,0)</f>
        <v>0</v>
      </c>
      <c r="BG203" s="145">
        <f>IF(N203="zákl. přenesená",J203,0)</f>
        <v>0</v>
      </c>
      <c r="BH203" s="145">
        <f>IF(N203="sníž. přenesená",J203,0)</f>
        <v>0</v>
      </c>
      <c r="BI203" s="145">
        <f>IF(N203="nulová",J203,0)</f>
        <v>0</v>
      </c>
      <c r="BJ203" s="16" t="s">
        <v>84</v>
      </c>
      <c r="BK203" s="145">
        <f>ROUND(I203*H203,2)</f>
        <v>0</v>
      </c>
      <c r="BL203" s="16" t="s">
        <v>152</v>
      </c>
      <c r="BM203" s="144" t="s">
        <v>1582</v>
      </c>
    </row>
    <row r="204" spans="2:65" s="1" customFormat="1" ht="37.7" customHeight="1">
      <c r="B204" s="31"/>
      <c r="C204" s="132" t="s">
        <v>317</v>
      </c>
      <c r="D204" s="132" t="s">
        <v>148</v>
      </c>
      <c r="E204" s="133" t="s">
        <v>1583</v>
      </c>
      <c r="F204" s="134" t="s">
        <v>1584</v>
      </c>
      <c r="G204" s="135" t="s">
        <v>151</v>
      </c>
      <c r="H204" s="136">
        <v>55.76</v>
      </c>
      <c r="I204" s="137"/>
      <c r="J204" s="138">
        <f>ROUND(I204*H204,2)</f>
        <v>0</v>
      </c>
      <c r="K204" s="139"/>
      <c r="L204" s="31"/>
      <c r="M204" s="140" t="s">
        <v>1</v>
      </c>
      <c r="N204" s="141" t="s">
        <v>42</v>
      </c>
      <c r="P204" s="142">
        <f>O204*H204</f>
        <v>0</v>
      </c>
      <c r="Q204" s="142">
        <v>1.178</v>
      </c>
      <c r="R204" s="142">
        <f>Q204*H204</f>
        <v>65.68527999999999</v>
      </c>
      <c r="S204" s="142">
        <v>0</v>
      </c>
      <c r="T204" s="143">
        <f>S204*H204</f>
        <v>0</v>
      </c>
      <c r="AR204" s="144" t="s">
        <v>152</v>
      </c>
      <c r="AT204" s="144" t="s">
        <v>148</v>
      </c>
      <c r="AU204" s="144" t="s">
        <v>86</v>
      </c>
      <c r="AY204" s="16" t="s">
        <v>146</v>
      </c>
      <c r="BE204" s="145">
        <f>IF(N204="základní",J204,0)</f>
        <v>0</v>
      </c>
      <c r="BF204" s="145">
        <f>IF(N204="snížená",J204,0)</f>
        <v>0</v>
      </c>
      <c r="BG204" s="145">
        <f>IF(N204="zákl. přenesená",J204,0)</f>
        <v>0</v>
      </c>
      <c r="BH204" s="145">
        <f>IF(N204="sníž. přenesená",J204,0)</f>
        <v>0</v>
      </c>
      <c r="BI204" s="145">
        <f>IF(N204="nulová",J204,0)</f>
        <v>0</v>
      </c>
      <c r="BJ204" s="16" t="s">
        <v>84</v>
      </c>
      <c r="BK204" s="145">
        <f>ROUND(I204*H204,2)</f>
        <v>0</v>
      </c>
      <c r="BL204" s="16" t="s">
        <v>152</v>
      </c>
      <c r="BM204" s="144" t="s">
        <v>1585</v>
      </c>
    </row>
    <row r="205" spans="2:51" s="12" customFormat="1" ht="12">
      <c r="B205" s="146"/>
      <c r="D205" s="147" t="s">
        <v>154</v>
      </c>
      <c r="E205" s="148" t="s">
        <v>1</v>
      </c>
      <c r="F205" s="149" t="s">
        <v>1586</v>
      </c>
      <c r="H205" s="150">
        <v>55.76</v>
      </c>
      <c r="I205" s="151"/>
      <c r="L205" s="146"/>
      <c r="M205" s="152"/>
      <c r="T205" s="153"/>
      <c r="AT205" s="148" t="s">
        <v>154</v>
      </c>
      <c r="AU205" s="148" t="s">
        <v>86</v>
      </c>
      <c r="AV205" s="12" t="s">
        <v>86</v>
      </c>
      <c r="AW205" s="12" t="s">
        <v>32</v>
      </c>
      <c r="AX205" s="12" t="s">
        <v>84</v>
      </c>
      <c r="AY205" s="148" t="s">
        <v>146</v>
      </c>
    </row>
    <row r="206" spans="2:65" s="1" customFormat="1" ht="21.75" customHeight="1">
      <c r="B206" s="31"/>
      <c r="C206" s="132" t="s">
        <v>330</v>
      </c>
      <c r="D206" s="132" t="s">
        <v>148</v>
      </c>
      <c r="E206" s="133" t="s">
        <v>1587</v>
      </c>
      <c r="F206" s="134" t="s">
        <v>1588</v>
      </c>
      <c r="G206" s="135" t="s">
        <v>227</v>
      </c>
      <c r="H206" s="136">
        <v>33</v>
      </c>
      <c r="I206" s="137"/>
      <c r="J206" s="138">
        <f>ROUND(I206*H206,2)</f>
        <v>0</v>
      </c>
      <c r="K206" s="139"/>
      <c r="L206" s="31"/>
      <c r="M206" s="140" t="s">
        <v>1</v>
      </c>
      <c r="N206" s="141" t="s">
        <v>42</v>
      </c>
      <c r="P206" s="142">
        <f>O206*H206</f>
        <v>0</v>
      </c>
      <c r="Q206" s="142">
        <v>0</v>
      </c>
      <c r="R206" s="142">
        <f>Q206*H206</f>
        <v>0</v>
      </c>
      <c r="S206" s="142">
        <v>0</v>
      </c>
      <c r="T206" s="143">
        <f>S206*H206</f>
        <v>0</v>
      </c>
      <c r="AR206" s="144" t="s">
        <v>152</v>
      </c>
      <c r="AT206" s="144" t="s">
        <v>148</v>
      </c>
      <c r="AU206" s="144" t="s">
        <v>86</v>
      </c>
      <c r="AY206" s="16" t="s">
        <v>146</v>
      </c>
      <c r="BE206" s="145">
        <f>IF(N206="základní",J206,0)</f>
        <v>0</v>
      </c>
      <c r="BF206" s="145">
        <f>IF(N206="snížená",J206,0)</f>
        <v>0</v>
      </c>
      <c r="BG206" s="145">
        <f>IF(N206="zákl. přenesená",J206,0)</f>
        <v>0</v>
      </c>
      <c r="BH206" s="145">
        <f>IF(N206="sníž. přenesená",J206,0)</f>
        <v>0</v>
      </c>
      <c r="BI206" s="145">
        <f>IF(N206="nulová",J206,0)</f>
        <v>0</v>
      </c>
      <c r="BJ206" s="16" t="s">
        <v>84</v>
      </c>
      <c r="BK206" s="145">
        <f>ROUND(I206*H206,2)</f>
        <v>0</v>
      </c>
      <c r="BL206" s="16" t="s">
        <v>152</v>
      </c>
      <c r="BM206" s="144" t="s">
        <v>1589</v>
      </c>
    </row>
    <row r="207" spans="2:65" s="1" customFormat="1" ht="24.2" customHeight="1">
      <c r="B207" s="31"/>
      <c r="C207" s="167" t="s">
        <v>335</v>
      </c>
      <c r="D207" s="167" t="s">
        <v>237</v>
      </c>
      <c r="E207" s="168" t="s">
        <v>1590</v>
      </c>
      <c r="F207" s="169" t="s">
        <v>1591</v>
      </c>
      <c r="G207" s="170" t="s">
        <v>227</v>
      </c>
      <c r="H207" s="171">
        <v>33</v>
      </c>
      <c r="I207" s="172"/>
      <c r="J207" s="173">
        <f>ROUND(I207*H207,2)</f>
        <v>0</v>
      </c>
      <c r="K207" s="174"/>
      <c r="L207" s="175"/>
      <c r="M207" s="176" t="s">
        <v>1</v>
      </c>
      <c r="N207" s="177" t="s">
        <v>42</v>
      </c>
      <c r="P207" s="142">
        <f>O207*H207</f>
        <v>0</v>
      </c>
      <c r="Q207" s="142">
        <v>0.02454</v>
      </c>
      <c r="R207" s="142">
        <f>Q207*H207</f>
        <v>0.80982</v>
      </c>
      <c r="S207" s="142">
        <v>0</v>
      </c>
      <c r="T207" s="143">
        <f>S207*H207</f>
        <v>0</v>
      </c>
      <c r="AR207" s="144" t="s">
        <v>195</v>
      </c>
      <c r="AT207" s="144" t="s">
        <v>237</v>
      </c>
      <c r="AU207" s="144" t="s">
        <v>86</v>
      </c>
      <c r="AY207" s="16" t="s">
        <v>146</v>
      </c>
      <c r="BE207" s="145">
        <f>IF(N207="základní",J207,0)</f>
        <v>0</v>
      </c>
      <c r="BF207" s="145">
        <f>IF(N207="snížená",J207,0)</f>
        <v>0</v>
      </c>
      <c r="BG207" s="145">
        <f>IF(N207="zákl. přenesená",J207,0)</f>
        <v>0</v>
      </c>
      <c r="BH207" s="145">
        <f>IF(N207="sníž. přenesená",J207,0)</f>
        <v>0</v>
      </c>
      <c r="BI207" s="145">
        <f>IF(N207="nulová",J207,0)</f>
        <v>0</v>
      </c>
      <c r="BJ207" s="16" t="s">
        <v>84</v>
      </c>
      <c r="BK207" s="145">
        <f>ROUND(I207*H207,2)</f>
        <v>0</v>
      </c>
      <c r="BL207" s="16" t="s">
        <v>152</v>
      </c>
      <c r="BM207" s="144" t="s">
        <v>1592</v>
      </c>
    </row>
    <row r="208" spans="2:65" s="1" customFormat="1" ht="21.75" customHeight="1">
      <c r="B208" s="31"/>
      <c r="C208" s="132" t="s">
        <v>341</v>
      </c>
      <c r="D208" s="132" t="s">
        <v>148</v>
      </c>
      <c r="E208" s="133" t="s">
        <v>1593</v>
      </c>
      <c r="F208" s="134" t="s">
        <v>1594</v>
      </c>
      <c r="G208" s="135" t="s">
        <v>227</v>
      </c>
      <c r="H208" s="136">
        <v>27.9</v>
      </c>
      <c r="I208" s="137"/>
      <c r="J208" s="138">
        <f>ROUND(I208*H208,2)</f>
        <v>0</v>
      </c>
      <c r="K208" s="139"/>
      <c r="L208" s="31"/>
      <c r="M208" s="140" t="s">
        <v>1</v>
      </c>
      <c r="N208" s="141" t="s">
        <v>42</v>
      </c>
      <c r="P208" s="142">
        <f>O208*H208</f>
        <v>0</v>
      </c>
      <c r="Q208" s="142">
        <v>0</v>
      </c>
      <c r="R208" s="142">
        <f>Q208*H208</f>
        <v>0</v>
      </c>
      <c r="S208" s="142">
        <v>0</v>
      </c>
      <c r="T208" s="143">
        <f>S208*H208</f>
        <v>0</v>
      </c>
      <c r="AR208" s="144" t="s">
        <v>152</v>
      </c>
      <c r="AT208" s="144" t="s">
        <v>148</v>
      </c>
      <c r="AU208" s="144" t="s">
        <v>86</v>
      </c>
      <c r="AY208" s="16" t="s">
        <v>146</v>
      </c>
      <c r="BE208" s="145">
        <f>IF(N208="základní",J208,0)</f>
        <v>0</v>
      </c>
      <c r="BF208" s="145">
        <f>IF(N208="snížená",J208,0)</f>
        <v>0</v>
      </c>
      <c r="BG208" s="145">
        <f>IF(N208="zákl. přenesená",J208,0)</f>
        <v>0</v>
      </c>
      <c r="BH208" s="145">
        <f>IF(N208="sníž. přenesená",J208,0)</f>
        <v>0</v>
      </c>
      <c r="BI208" s="145">
        <f>IF(N208="nulová",J208,0)</f>
        <v>0</v>
      </c>
      <c r="BJ208" s="16" t="s">
        <v>84</v>
      </c>
      <c r="BK208" s="145">
        <f>ROUND(I208*H208,2)</f>
        <v>0</v>
      </c>
      <c r="BL208" s="16" t="s">
        <v>152</v>
      </c>
      <c r="BM208" s="144" t="s">
        <v>1595</v>
      </c>
    </row>
    <row r="209" spans="2:51" s="12" customFormat="1" ht="12">
      <c r="B209" s="146"/>
      <c r="D209" s="147" t="s">
        <v>154</v>
      </c>
      <c r="E209" s="148" t="s">
        <v>1</v>
      </c>
      <c r="F209" s="149" t="s">
        <v>1596</v>
      </c>
      <c r="H209" s="150">
        <v>27.9</v>
      </c>
      <c r="I209" s="151"/>
      <c r="L209" s="146"/>
      <c r="M209" s="152"/>
      <c r="T209" s="153"/>
      <c r="AT209" s="148" t="s">
        <v>154</v>
      </c>
      <c r="AU209" s="148" t="s">
        <v>86</v>
      </c>
      <c r="AV209" s="12" t="s">
        <v>86</v>
      </c>
      <c r="AW209" s="12" t="s">
        <v>32</v>
      </c>
      <c r="AX209" s="12" t="s">
        <v>84</v>
      </c>
      <c r="AY209" s="148" t="s">
        <v>146</v>
      </c>
    </row>
    <row r="210" spans="2:65" s="1" customFormat="1" ht="24.2" customHeight="1">
      <c r="B210" s="31"/>
      <c r="C210" s="167" t="s">
        <v>345</v>
      </c>
      <c r="D210" s="167" t="s">
        <v>237</v>
      </c>
      <c r="E210" s="168" t="s">
        <v>1597</v>
      </c>
      <c r="F210" s="169" t="s">
        <v>1598</v>
      </c>
      <c r="G210" s="170" t="s">
        <v>227</v>
      </c>
      <c r="H210" s="171">
        <v>27.9</v>
      </c>
      <c r="I210" s="172"/>
      <c r="J210" s="173">
        <f>ROUND(I210*H210,2)</f>
        <v>0</v>
      </c>
      <c r="K210" s="174"/>
      <c r="L210" s="175"/>
      <c r="M210" s="176" t="s">
        <v>1</v>
      </c>
      <c r="N210" s="177" t="s">
        <v>42</v>
      </c>
      <c r="P210" s="142">
        <f>O210*H210</f>
        <v>0</v>
      </c>
      <c r="Q210" s="142">
        <v>0.02454</v>
      </c>
      <c r="R210" s="142">
        <f>Q210*H210</f>
        <v>0.684666</v>
      </c>
      <c r="S210" s="142">
        <v>0</v>
      </c>
      <c r="T210" s="143">
        <f>S210*H210</f>
        <v>0</v>
      </c>
      <c r="AR210" s="144" t="s">
        <v>195</v>
      </c>
      <c r="AT210" s="144" t="s">
        <v>237</v>
      </c>
      <c r="AU210" s="144" t="s">
        <v>86</v>
      </c>
      <c r="AY210" s="16" t="s">
        <v>146</v>
      </c>
      <c r="BE210" s="145">
        <f>IF(N210="základní",J210,0)</f>
        <v>0</v>
      </c>
      <c r="BF210" s="145">
        <f>IF(N210="snížená",J210,0)</f>
        <v>0</v>
      </c>
      <c r="BG210" s="145">
        <f>IF(N210="zákl. přenesená",J210,0)</f>
        <v>0</v>
      </c>
      <c r="BH210" s="145">
        <f>IF(N210="sníž. přenesená",J210,0)</f>
        <v>0</v>
      </c>
      <c r="BI210" s="145">
        <f>IF(N210="nulová",J210,0)</f>
        <v>0</v>
      </c>
      <c r="BJ210" s="16" t="s">
        <v>84</v>
      </c>
      <c r="BK210" s="145">
        <f>ROUND(I210*H210,2)</f>
        <v>0</v>
      </c>
      <c r="BL210" s="16" t="s">
        <v>152</v>
      </c>
      <c r="BM210" s="144" t="s">
        <v>1599</v>
      </c>
    </row>
    <row r="211" spans="2:63" s="11" customFormat="1" ht="22.7" customHeight="1">
      <c r="B211" s="120"/>
      <c r="D211" s="121" t="s">
        <v>76</v>
      </c>
      <c r="E211" s="130" t="s">
        <v>152</v>
      </c>
      <c r="F211" s="130" t="s">
        <v>417</v>
      </c>
      <c r="I211" s="123"/>
      <c r="J211" s="131">
        <f>BK211</f>
        <v>0</v>
      </c>
      <c r="L211" s="120"/>
      <c r="M211" s="125"/>
      <c r="P211" s="126">
        <f>SUM(P212:P230)</f>
        <v>0</v>
      </c>
      <c r="R211" s="126">
        <f>SUM(R212:R230)</f>
        <v>5.37627949</v>
      </c>
      <c r="T211" s="127">
        <f>SUM(T212:T230)</f>
        <v>0</v>
      </c>
      <c r="AR211" s="121" t="s">
        <v>84</v>
      </c>
      <c r="AT211" s="128" t="s">
        <v>76</v>
      </c>
      <c r="AU211" s="128" t="s">
        <v>84</v>
      </c>
      <c r="AY211" s="121" t="s">
        <v>146</v>
      </c>
      <c r="BK211" s="129">
        <f>SUM(BK212:BK230)</f>
        <v>0</v>
      </c>
    </row>
    <row r="212" spans="2:65" s="1" customFormat="1" ht="21.75" customHeight="1">
      <c r="B212" s="31"/>
      <c r="C212" s="132" t="s">
        <v>350</v>
      </c>
      <c r="D212" s="132" t="s">
        <v>148</v>
      </c>
      <c r="E212" s="133" t="s">
        <v>1600</v>
      </c>
      <c r="F212" s="134" t="s">
        <v>1601</v>
      </c>
      <c r="G212" s="135" t="s">
        <v>161</v>
      </c>
      <c r="H212" s="136">
        <v>1.397</v>
      </c>
      <c r="I212" s="137"/>
      <c r="J212" s="138">
        <f>ROUND(I212*H212,2)</f>
        <v>0</v>
      </c>
      <c r="K212" s="139"/>
      <c r="L212" s="31"/>
      <c r="M212" s="140" t="s">
        <v>1</v>
      </c>
      <c r="N212" s="141" t="s">
        <v>42</v>
      </c>
      <c r="P212" s="142">
        <f>O212*H212</f>
        <v>0</v>
      </c>
      <c r="Q212" s="142">
        <v>2.45337</v>
      </c>
      <c r="R212" s="142">
        <f>Q212*H212</f>
        <v>3.42735789</v>
      </c>
      <c r="S212" s="142">
        <v>0</v>
      </c>
      <c r="T212" s="143">
        <f>S212*H212</f>
        <v>0</v>
      </c>
      <c r="AR212" s="144" t="s">
        <v>152</v>
      </c>
      <c r="AT212" s="144" t="s">
        <v>148</v>
      </c>
      <c r="AU212" s="144" t="s">
        <v>86</v>
      </c>
      <c r="AY212" s="16" t="s">
        <v>146</v>
      </c>
      <c r="BE212" s="145">
        <f>IF(N212="základní",J212,0)</f>
        <v>0</v>
      </c>
      <c r="BF212" s="145">
        <f>IF(N212="snížená",J212,0)</f>
        <v>0</v>
      </c>
      <c r="BG212" s="145">
        <f>IF(N212="zákl. přenesená",J212,0)</f>
        <v>0</v>
      </c>
      <c r="BH212" s="145">
        <f>IF(N212="sníž. přenesená",J212,0)</f>
        <v>0</v>
      </c>
      <c r="BI212" s="145">
        <f>IF(N212="nulová",J212,0)</f>
        <v>0</v>
      </c>
      <c r="BJ212" s="16" t="s">
        <v>84</v>
      </c>
      <c r="BK212" s="145">
        <f>ROUND(I212*H212,2)</f>
        <v>0</v>
      </c>
      <c r="BL212" s="16" t="s">
        <v>152</v>
      </c>
      <c r="BM212" s="144" t="s">
        <v>1602</v>
      </c>
    </row>
    <row r="213" spans="2:51" s="12" customFormat="1" ht="12">
      <c r="B213" s="146"/>
      <c r="D213" s="147" t="s">
        <v>154</v>
      </c>
      <c r="E213" s="148" t="s">
        <v>1</v>
      </c>
      <c r="F213" s="149" t="s">
        <v>1603</v>
      </c>
      <c r="H213" s="150">
        <v>1.1</v>
      </c>
      <c r="I213" s="151"/>
      <c r="L213" s="146"/>
      <c r="M213" s="152"/>
      <c r="T213" s="153"/>
      <c r="AT213" s="148" t="s">
        <v>154</v>
      </c>
      <c r="AU213" s="148" t="s">
        <v>86</v>
      </c>
      <c r="AV213" s="12" t="s">
        <v>86</v>
      </c>
      <c r="AW213" s="12" t="s">
        <v>32</v>
      </c>
      <c r="AX213" s="12" t="s">
        <v>77</v>
      </c>
      <c r="AY213" s="148" t="s">
        <v>146</v>
      </c>
    </row>
    <row r="214" spans="2:51" s="12" customFormat="1" ht="12">
      <c r="B214" s="146"/>
      <c r="D214" s="147" t="s">
        <v>154</v>
      </c>
      <c r="E214" s="148" t="s">
        <v>1</v>
      </c>
      <c r="F214" s="149" t="s">
        <v>1604</v>
      </c>
      <c r="H214" s="150">
        <v>0.297</v>
      </c>
      <c r="I214" s="151"/>
      <c r="L214" s="146"/>
      <c r="M214" s="152"/>
      <c r="T214" s="153"/>
      <c r="AT214" s="148" t="s">
        <v>154</v>
      </c>
      <c r="AU214" s="148" t="s">
        <v>86</v>
      </c>
      <c r="AV214" s="12" t="s">
        <v>86</v>
      </c>
      <c r="AW214" s="12" t="s">
        <v>32</v>
      </c>
      <c r="AX214" s="12" t="s">
        <v>77</v>
      </c>
      <c r="AY214" s="148" t="s">
        <v>146</v>
      </c>
    </row>
    <row r="215" spans="2:51" s="13" customFormat="1" ht="12">
      <c r="B215" s="154"/>
      <c r="D215" s="147" t="s">
        <v>154</v>
      </c>
      <c r="E215" s="155" t="s">
        <v>1</v>
      </c>
      <c r="F215" s="156" t="s">
        <v>158</v>
      </c>
      <c r="H215" s="157">
        <v>1.397</v>
      </c>
      <c r="I215" s="158"/>
      <c r="L215" s="154"/>
      <c r="M215" s="159"/>
      <c r="T215" s="160"/>
      <c r="AT215" s="155" t="s">
        <v>154</v>
      </c>
      <c r="AU215" s="155" t="s">
        <v>86</v>
      </c>
      <c r="AV215" s="13" t="s">
        <v>152</v>
      </c>
      <c r="AW215" s="13" t="s">
        <v>32</v>
      </c>
      <c r="AX215" s="13" t="s">
        <v>84</v>
      </c>
      <c r="AY215" s="155" t="s">
        <v>146</v>
      </c>
    </row>
    <row r="216" spans="2:65" s="1" customFormat="1" ht="24.2" customHeight="1">
      <c r="B216" s="31"/>
      <c r="C216" s="132" t="s">
        <v>354</v>
      </c>
      <c r="D216" s="132" t="s">
        <v>148</v>
      </c>
      <c r="E216" s="133" t="s">
        <v>1605</v>
      </c>
      <c r="F216" s="134" t="s">
        <v>1606</v>
      </c>
      <c r="G216" s="135" t="s">
        <v>151</v>
      </c>
      <c r="H216" s="136">
        <v>3.73</v>
      </c>
      <c r="I216" s="137"/>
      <c r="J216" s="138">
        <f>ROUND(I216*H216,2)</f>
        <v>0</v>
      </c>
      <c r="K216" s="139"/>
      <c r="L216" s="31"/>
      <c r="M216" s="140" t="s">
        <v>1</v>
      </c>
      <c r="N216" s="141" t="s">
        <v>42</v>
      </c>
      <c r="P216" s="142">
        <f>O216*H216</f>
        <v>0</v>
      </c>
      <c r="Q216" s="142">
        <v>0.01282</v>
      </c>
      <c r="R216" s="142">
        <f>Q216*H216</f>
        <v>0.047818599999999996</v>
      </c>
      <c r="S216" s="142">
        <v>0</v>
      </c>
      <c r="T216" s="143">
        <f>S216*H216</f>
        <v>0</v>
      </c>
      <c r="AR216" s="144" t="s">
        <v>152</v>
      </c>
      <c r="AT216" s="144" t="s">
        <v>148</v>
      </c>
      <c r="AU216" s="144" t="s">
        <v>86</v>
      </c>
      <c r="AY216" s="16" t="s">
        <v>146</v>
      </c>
      <c r="BE216" s="145">
        <f>IF(N216="základní",J216,0)</f>
        <v>0</v>
      </c>
      <c r="BF216" s="145">
        <f>IF(N216="snížená",J216,0)</f>
        <v>0</v>
      </c>
      <c r="BG216" s="145">
        <f>IF(N216="zákl. přenesená",J216,0)</f>
        <v>0</v>
      </c>
      <c r="BH216" s="145">
        <f>IF(N216="sníž. přenesená",J216,0)</f>
        <v>0</v>
      </c>
      <c r="BI216" s="145">
        <f>IF(N216="nulová",J216,0)</f>
        <v>0</v>
      </c>
      <c r="BJ216" s="16" t="s">
        <v>84</v>
      </c>
      <c r="BK216" s="145">
        <f>ROUND(I216*H216,2)</f>
        <v>0</v>
      </c>
      <c r="BL216" s="16" t="s">
        <v>152</v>
      </c>
      <c r="BM216" s="144" t="s">
        <v>1607</v>
      </c>
    </row>
    <row r="217" spans="2:51" s="12" customFormat="1" ht="12">
      <c r="B217" s="146"/>
      <c r="D217" s="147" t="s">
        <v>154</v>
      </c>
      <c r="E217" s="148" t="s">
        <v>1</v>
      </c>
      <c r="F217" s="149" t="s">
        <v>1608</v>
      </c>
      <c r="H217" s="150">
        <v>2.8</v>
      </c>
      <c r="I217" s="151"/>
      <c r="L217" s="146"/>
      <c r="M217" s="152"/>
      <c r="T217" s="153"/>
      <c r="AT217" s="148" t="s">
        <v>154</v>
      </c>
      <c r="AU217" s="148" t="s">
        <v>86</v>
      </c>
      <c r="AV217" s="12" t="s">
        <v>86</v>
      </c>
      <c r="AW217" s="12" t="s">
        <v>32</v>
      </c>
      <c r="AX217" s="12" t="s">
        <v>77</v>
      </c>
      <c r="AY217" s="148" t="s">
        <v>146</v>
      </c>
    </row>
    <row r="218" spans="2:51" s="12" customFormat="1" ht="12">
      <c r="B218" s="146"/>
      <c r="D218" s="147" t="s">
        <v>154</v>
      </c>
      <c r="E218" s="148" t="s">
        <v>1</v>
      </c>
      <c r="F218" s="149" t="s">
        <v>1609</v>
      </c>
      <c r="H218" s="150">
        <v>0.93</v>
      </c>
      <c r="I218" s="151"/>
      <c r="L218" s="146"/>
      <c r="M218" s="152"/>
      <c r="T218" s="153"/>
      <c r="AT218" s="148" t="s">
        <v>154</v>
      </c>
      <c r="AU218" s="148" t="s">
        <v>86</v>
      </c>
      <c r="AV218" s="12" t="s">
        <v>86</v>
      </c>
      <c r="AW218" s="12" t="s">
        <v>32</v>
      </c>
      <c r="AX218" s="12" t="s">
        <v>77</v>
      </c>
      <c r="AY218" s="148" t="s">
        <v>146</v>
      </c>
    </row>
    <row r="219" spans="2:51" s="13" customFormat="1" ht="12">
      <c r="B219" s="154"/>
      <c r="D219" s="147" t="s">
        <v>154</v>
      </c>
      <c r="E219" s="155" t="s">
        <v>1</v>
      </c>
      <c r="F219" s="156" t="s">
        <v>158</v>
      </c>
      <c r="H219" s="157">
        <v>3.73</v>
      </c>
      <c r="I219" s="158"/>
      <c r="L219" s="154"/>
      <c r="M219" s="159"/>
      <c r="T219" s="160"/>
      <c r="AT219" s="155" t="s">
        <v>154</v>
      </c>
      <c r="AU219" s="155" t="s">
        <v>86</v>
      </c>
      <c r="AV219" s="13" t="s">
        <v>152</v>
      </c>
      <c r="AW219" s="13" t="s">
        <v>32</v>
      </c>
      <c r="AX219" s="13" t="s">
        <v>84</v>
      </c>
      <c r="AY219" s="155" t="s">
        <v>146</v>
      </c>
    </row>
    <row r="220" spans="2:65" s="1" customFormat="1" ht="24.2" customHeight="1">
      <c r="B220" s="31"/>
      <c r="C220" s="132" t="s">
        <v>359</v>
      </c>
      <c r="D220" s="132" t="s">
        <v>148</v>
      </c>
      <c r="E220" s="133" t="s">
        <v>1610</v>
      </c>
      <c r="F220" s="134" t="s">
        <v>1611</v>
      </c>
      <c r="G220" s="135" t="s">
        <v>151</v>
      </c>
      <c r="H220" s="136">
        <v>3.73</v>
      </c>
      <c r="I220" s="137"/>
      <c r="J220" s="138">
        <f>ROUND(I220*H220,2)</f>
        <v>0</v>
      </c>
      <c r="K220" s="139"/>
      <c r="L220" s="31"/>
      <c r="M220" s="140" t="s">
        <v>1</v>
      </c>
      <c r="N220" s="141" t="s">
        <v>42</v>
      </c>
      <c r="P220" s="142">
        <f>O220*H220</f>
        <v>0</v>
      </c>
      <c r="Q220" s="142">
        <v>0</v>
      </c>
      <c r="R220" s="142">
        <f>Q220*H220</f>
        <v>0</v>
      </c>
      <c r="S220" s="142">
        <v>0</v>
      </c>
      <c r="T220" s="143">
        <f>S220*H220</f>
        <v>0</v>
      </c>
      <c r="AR220" s="144" t="s">
        <v>152</v>
      </c>
      <c r="AT220" s="144" t="s">
        <v>148</v>
      </c>
      <c r="AU220" s="144" t="s">
        <v>86</v>
      </c>
      <c r="AY220" s="16" t="s">
        <v>146</v>
      </c>
      <c r="BE220" s="145">
        <f>IF(N220="základní",J220,0)</f>
        <v>0</v>
      </c>
      <c r="BF220" s="145">
        <f>IF(N220="snížená",J220,0)</f>
        <v>0</v>
      </c>
      <c r="BG220" s="145">
        <f>IF(N220="zákl. přenesená",J220,0)</f>
        <v>0</v>
      </c>
      <c r="BH220" s="145">
        <f>IF(N220="sníž. přenesená",J220,0)</f>
        <v>0</v>
      </c>
      <c r="BI220" s="145">
        <f>IF(N220="nulová",J220,0)</f>
        <v>0</v>
      </c>
      <c r="BJ220" s="16" t="s">
        <v>84</v>
      </c>
      <c r="BK220" s="145">
        <f>ROUND(I220*H220,2)</f>
        <v>0</v>
      </c>
      <c r="BL220" s="16" t="s">
        <v>152</v>
      </c>
      <c r="BM220" s="144" t="s">
        <v>1612</v>
      </c>
    </row>
    <row r="221" spans="2:65" s="1" customFormat="1" ht="21.75" customHeight="1">
      <c r="B221" s="31"/>
      <c r="C221" s="132" t="s">
        <v>365</v>
      </c>
      <c r="D221" s="132" t="s">
        <v>148</v>
      </c>
      <c r="E221" s="133" t="s">
        <v>1613</v>
      </c>
      <c r="F221" s="134" t="s">
        <v>1614</v>
      </c>
      <c r="G221" s="135" t="s">
        <v>227</v>
      </c>
      <c r="H221" s="136">
        <v>13.9</v>
      </c>
      <c r="I221" s="137"/>
      <c r="J221" s="138">
        <f>ROUND(I221*H221,2)</f>
        <v>0</v>
      </c>
      <c r="K221" s="139"/>
      <c r="L221" s="31"/>
      <c r="M221" s="140" t="s">
        <v>1</v>
      </c>
      <c r="N221" s="141" t="s">
        <v>42</v>
      </c>
      <c r="P221" s="142">
        <f>O221*H221</f>
        <v>0</v>
      </c>
      <c r="Q221" s="142">
        <v>0.13677</v>
      </c>
      <c r="R221" s="142">
        <f>Q221*H221</f>
        <v>1.901103</v>
      </c>
      <c r="S221" s="142">
        <v>0</v>
      </c>
      <c r="T221" s="143">
        <f>S221*H221</f>
        <v>0</v>
      </c>
      <c r="AR221" s="144" t="s">
        <v>152</v>
      </c>
      <c r="AT221" s="144" t="s">
        <v>148</v>
      </c>
      <c r="AU221" s="144" t="s">
        <v>86</v>
      </c>
      <c r="AY221" s="16" t="s">
        <v>146</v>
      </c>
      <c r="BE221" s="145">
        <f>IF(N221="základní",J221,0)</f>
        <v>0</v>
      </c>
      <c r="BF221" s="145">
        <f>IF(N221="snížená",J221,0)</f>
        <v>0</v>
      </c>
      <c r="BG221" s="145">
        <f>IF(N221="zákl. přenesená",J221,0)</f>
        <v>0</v>
      </c>
      <c r="BH221" s="145">
        <f>IF(N221="sníž. přenesená",J221,0)</f>
        <v>0</v>
      </c>
      <c r="BI221" s="145">
        <f>IF(N221="nulová",J221,0)</f>
        <v>0</v>
      </c>
      <c r="BJ221" s="16" t="s">
        <v>84</v>
      </c>
      <c r="BK221" s="145">
        <f>ROUND(I221*H221,2)</f>
        <v>0</v>
      </c>
      <c r="BL221" s="16" t="s">
        <v>152</v>
      </c>
      <c r="BM221" s="144" t="s">
        <v>1615</v>
      </c>
    </row>
    <row r="222" spans="2:51" s="12" customFormat="1" ht="12">
      <c r="B222" s="146"/>
      <c r="D222" s="147" t="s">
        <v>154</v>
      </c>
      <c r="E222" s="148" t="s">
        <v>1</v>
      </c>
      <c r="F222" s="149" t="s">
        <v>1616</v>
      </c>
      <c r="H222" s="150">
        <v>11.2</v>
      </c>
      <c r="I222" s="151"/>
      <c r="L222" s="146"/>
      <c r="M222" s="152"/>
      <c r="T222" s="153"/>
      <c r="AT222" s="148" t="s">
        <v>154</v>
      </c>
      <c r="AU222" s="148" t="s">
        <v>86</v>
      </c>
      <c r="AV222" s="12" t="s">
        <v>86</v>
      </c>
      <c r="AW222" s="12" t="s">
        <v>32</v>
      </c>
      <c r="AX222" s="12" t="s">
        <v>77</v>
      </c>
      <c r="AY222" s="148" t="s">
        <v>146</v>
      </c>
    </row>
    <row r="223" spans="2:51" s="12" customFormat="1" ht="12">
      <c r="B223" s="146"/>
      <c r="D223" s="147" t="s">
        <v>154</v>
      </c>
      <c r="E223" s="148" t="s">
        <v>1</v>
      </c>
      <c r="F223" s="149" t="s">
        <v>1617</v>
      </c>
      <c r="H223" s="150">
        <v>2.7</v>
      </c>
      <c r="I223" s="151"/>
      <c r="L223" s="146"/>
      <c r="M223" s="152"/>
      <c r="T223" s="153"/>
      <c r="AT223" s="148" t="s">
        <v>154</v>
      </c>
      <c r="AU223" s="148" t="s">
        <v>86</v>
      </c>
      <c r="AV223" s="12" t="s">
        <v>86</v>
      </c>
      <c r="AW223" s="12" t="s">
        <v>32</v>
      </c>
      <c r="AX223" s="12" t="s">
        <v>77</v>
      </c>
      <c r="AY223" s="148" t="s">
        <v>146</v>
      </c>
    </row>
    <row r="224" spans="2:51" s="13" customFormat="1" ht="12">
      <c r="B224" s="154"/>
      <c r="D224" s="147" t="s">
        <v>154</v>
      </c>
      <c r="E224" s="155" t="s">
        <v>1</v>
      </c>
      <c r="F224" s="156" t="s">
        <v>158</v>
      </c>
      <c r="H224" s="157">
        <v>13.9</v>
      </c>
      <c r="I224" s="158"/>
      <c r="L224" s="154"/>
      <c r="M224" s="159"/>
      <c r="T224" s="160"/>
      <c r="AT224" s="155" t="s">
        <v>154</v>
      </c>
      <c r="AU224" s="155" t="s">
        <v>86</v>
      </c>
      <c r="AV224" s="13" t="s">
        <v>152</v>
      </c>
      <c r="AW224" s="13" t="s">
        <v>32</v>
      </c>
      <c r="AX224" s="13" t="s">
        <v>84</v>
      </c>
      <c r="AY224" s="155" t="s">
        <v>146</v>
      </c>
    </row>
    <row r="225" spans="2:65" s="1" customFormat="1" ht="33" customHeight="1">
      <c r="B225" s="31"/>
      <c r="C225" s="132" t="s">
        <v>371</v>
      </c>
      <c r="D225" s="132" t="s">
        <v>148</v>
      </c>
      <c r="E225" s="133" t="s">
        <v>474</v>
      </c>
      <c r="F225" s="134" t="s">
        <v>475</v>
      </c>
      <c r="G225" s="135" t="s">
        <v>151</v>
      </c>
      <c r="H225" s="136">
        <v>219</v>
      </c>
      <c r="I225" s="137"/>
      <c r="J225" s="138">
        <f>ROUND(I225*H225,2)</f>
        <v>0</v>
      </c>
      <c r="K225" s="139"/>
      <c r="L225" s="31"/>
      <c r="M225" s="140" t="s">
        <v>1</v>
      </c>
      <c r="N225" s="141" t="s">
        <v>42</v>
      </c>
      <c r="P225" s="142">
        <f>O225*H225</f>
        <v>0</v>
      </c>
      <c r="Q225" s="142">
        <v>0</v>
      </c>
      <c r="R225" s="142">
        <f>Q225*H225</f>
        <v>0</v>
      </c>
      <c r="S225" s="142">
        <v>0</v>
      </c>
      <c r="T225" s="143">
        <f>S225*H225</f>
        <v>0</v>
      </c>
      <c r="AR225" s="144" t="s">
        <v>152</v>
      </c>
      <c r="AT225" s="144" t="s">
        <v>148</v>
      </c>
      <c r="AU225" s="144" t="s">
        <v>86</v>
      </c>
      <c r="AY225" s="16" t="s">
        <v>146</v>
      </c>
      <c r="BE225" s="145">
        <f>IF(N225="základní",J225,0)</f>
        <v>0</v>
      </c>
      <c r="BF225" s="145">
        <f>IF(N225="snížená",J225,0)</f>
        <v>0</v>
      </c>
      <c r="BG225" s="145">
        <f>IF(N225="zákl. přenesená",J225,0)</f>
        <v>0</v>
      </c>
      <c r="BH225" s="145">
        <f>IF(N225="sníž. přenesená",J225,0)</f>
        <v>0</v>
      </c>
      <c r="BI225" s="145">
        <f>IF(N225="nulová",J225,0)</f>
        <v>0</v>
      </c>
      <c r="BJ225" s="16" t="s">
        <v>84</v>
      </c>
      <c r="BK225" s="145">
        <f>ROUND(I225*H225,2)</f>
        <v>0</v>
      </c>
      <c r="BL225" s="16" t="s">
        <v>152</v>
      </c>
      <c r="BM225" s="144" t="s">
        <v>1618</v>
      </c>
    </row>
    <row r="226" spans="2:51" s="12" customFormat="1" ht="12">
      <c r="B226" s="146"/>
      <c r="D226" s="147" t="s">
        <v>154</v>
      </c>
      <c r="E226" s="148" t="s">
        <v>1</v>
      </c>
      <c r="F226" s="149" t="s">
        <v>1619</v>
      </c>
      <c r="H226" s="150">
        <v>146</v>
      </c>
      <c r="I226" s="151"/>
      <c r="L226" s="146"/>
      <c r="M226" s="152"/>
      <c r="T226" s="153"/>
      <c r="AT226" s="148" t="s">
        <v>154</v>
      </c>
      <c r="AU226" s="148" t="s">
        <v>86</v>
      </c>
      <c r="AV226" s="12" t="s">
        <v>86</v>
      </c>
      <c r="AW226" s="12" t="s">
        <v>32</v>
      </c>
      <c r="AX226" s="12" t="s">
        <v>77</v>
      </c>
      <c r="AY226" s="148" t="s">
        <v>146</v>
      </c>
    </row>
    <row r="227" spans="2:51" s="12" customFormat="1" ht="12">
      <c r="B227" s="146"/>
      <c r="D227" s="147" t="s">
        <v>154</v>
      </c>
      <c r="E227" s="148" t="s">
        <v>1</v>
      </c>
      <c r="F227" s="149" t="s">
        <v>1552</v>
      </c>
      <c r="H227" s="150">
        <v>73</v>
      </c>
      <c r="I227" s="151"/>
      <c r="L227" s="146"/>
      <c r="M227" s="152"/>
      <c r="T227" s="153"/>
      <c r="AT227" s="148" t="s">
        <v>154</v>
      </c>
      <c r="AU227" s="148" t="s">
        <v>86</v>
      </c>
      <c r="AV227" s="12" t="s">
        <v>86</v>
      </c>
      <c r="AW227" s="12" t="s">
        <v>32</v>
      </c>
      <c r="AX227" s="12" t="s">
        <v>77</v>
      </c>
      <c r="AY227" s="148" t="s">
        <v>146</v>
      </c>
    </row>
    <row r="228" spans="2:51" s="13" customFormat="1" ht="12">
      <c r="B228" s="154"/>
      <c r="D228" s="147" t="s">
        <v>154</v>
      </c>
      <c r="E228" s="155" t="s">
        <v>1</v>
      </c>
      <c r="F228" s="156" t="s">
        <v>158</v>
      </c>
      <c r="H228" s="157">
        <v>219</v>
      </c>
      <c r="I228" s="158"/>
      <c r="L228" s="154"/>
      <c r="M228" s="159"/>
      <c r="T228" s="160"/>
      <c r="AT228" s="155" t="s">
        <v>154</v>
      </c>
      <c r="AU228" s="155" t="s">
        <v>86</v>
      </c>
      <c r="AV228" s="13" t="s">
        <v>152</v>
      </c>
      <c r="AW228" s="13" t="s">
        <v>32</v>
      </c>
      <c r="AX228" s="13" t="s">
        <v>84</v>
      </c>
      <c r="AY228" s="155" t="s">
        <v>146</v>
      </c>
    </row>
    <row r="229" spans="2:65" s="1" customFormat="1" ht="33" customHeight="1">
      <c r="B229" s="31"/>
      <c r="C229" s="132" t="s">
        <v>375</v>
      </c>
      <c r="D229" s="132" t="s">
        <v>148</v>
      </c>
      <c r="E229" s="133" t="s">
        <v>479</v>
      </c>
      <c r="F229" s="134" t="s">
        <v>480</v>
      </c>
      <c r="G229" s="135" t="s">
        <v>151</v>
      </c>
      <c r="H229" s="136">
        <v>73</v>
      </c>
      <c r="I229" s="137"/>
      <c r="J229" s="138">
        <f>ROUND(I229*H229,2)</f>
        <v>0</v>
      </c>
      <c r="K229" s="139"/>
      <c r="L229" s="31"/>
      <c r="M229" s="140" t="s">
        <v>1</v>
      </c>
      <c r="N229" s="141" t="s">
        <v>42</v>
      </c>
      <c r="P229" s="142">
        <f>O229*H229</f>
        <v>0</v>
      </c>
      <c r="Q229" s="142">
        <v>0</v>
      </c>
      <c r="R229" s="142">
        <f>Q229*H229</f>
        <v>0</v>
      </c>
      <c r="S229" s="142">
        <v>0</v>
      </c>
      <c r="T229" s="143">
        <f>S229*H229</f>
        <v>0</v>
      </c>
      <c r="AR229" s="144" t="s">
        <v>152</v>
      </c>
      <c r="AT229" s="144" t="s">
        <v>148</v>
      </c>
      <c r="AU229" s="144" t="s">
        <v>86</v>
      </c>
      <c r="AY229" s="16" t="s">
        <v>146</v>
      </c>
      <c r="BE229" s="145">
        <f>IF(N229="základní",J229,0)</f>
        <v>0</v>
      </c>
      <c r="BF229" s="145">
        <f>IF(N229="snížená",J229,0)</f>
        <v>0</v>
      </c>
      <c r="BG229" s="145">
        <f>IF(N229="zákl. přenesená",J229,0)</f>
        <v>0</v>
      </c>
      <c r="BH229" s="145">
        <f>IF(N229="sníž. přenesená",J229,0)</f>
        <v>0</v>
      </c>
      <c r="BI229" s="145">
        <f>IF(N229="nulová",J229,0)</f>
        <v>0</v>
      </c>
      <c r="BJ229" s="16" t="s">
        <v>84</v>
      </c>
      <c r="BK229" s="145">
        <f>ROUND(I229*H229,2)</f>
        <v>0</v>
      </c>
      <c r="BL229" s="16" t="s">
        <v>152</v>
      </c>
      <c r="BM229" s="144" t="s">
        <v>1620</v>
      </c>
    </row>
    <row r="230" spans="2:51" s="12" customFormat="1" ht="12">
      <c r="B230" s="146"/>
      <c r="D230" s="147" t="s">
        <v>154</v>
      </c>
      <c r="E230" s="148" t="s">
        <v>1</v>
      </c>
      <c r="F230" s="149" t="s">
        <v>1621</v>
      </c>
      <c r="H230" s="150">
        <v>73</v>
      </c>
      <c r="I230" s="151"/>
      <c r="L230" s="146"/>
      <c r="M230" s="152"/>
      <c r="T230" s="153"/>
      <c r="AT230" s="148" t="s">
        <v>154</v>
      </c>
      <c r="AU230" s="148" t="s">
        <v>86</v>
      </c>
      <c r="AV230" s="12" t="s">
        <v>86</v>
      </c>
      <c r="AW230" s="12" t="s">
        <v>32</v>
      </c>
      <c r="AX230" s="12" t="s">
        <v>84</v>
      </c>
      <c r="AY230" s="148" t="s">
        <v>146</v>
      </c>
    </row>
    <row r="231" spans="2:63" s="11" customFormat="1" ht="22.7" customHeight="1">
      <c r="B231" s="120"/>
      <c r="D231" s="121" t="s">
        <v>76</v>
      </c>
      <c r="E231" s="130" t="s">
        <v>179</v>
      </c>
      <c r="F231" s="130" t="s">
        <v>483</v>
      </c>
      <c r="I231" s="123"/>
      <c r="J231" s="131">
        <f>BK231</f>
        <v>0</v>
      </c>
      <c r="L231" s="120"/>
      <c r="M231" s="125"/>
      <c r="P231" s="126">
        <f>SUM(P232:P242)</f>
        <v>0</v>
      </c>
      <c r="R231" s="126">
        <f>SUM(R232:R242)</f>
        <v>3.9065950000000003</v>
      </c>
      <c r="T231" s="127">
        <f>SUM(T232:T242)</f>
        <v>0</v>
      </c>
      <c r="AR231" s="121" t="s">
        <v>84</v>
      </c>
      <c r="AT231" s="128" t="s">
        <v>76</v>
      </c>
      <c r="AU231" s="128" t="s">
        <v>84</v>
      </c>
      <c r="AY231" s="121" t="s">
        <v>146</v>
      </c>
      <c r="BK231" s="129">
        <f>SUM(BK232:BK242)</f>
        <v>0</v>
      </c>
    </row>
    <row r="232" spans="2:65" s="1" customFormat="1" ht="16.5" customHeight="1">
      <c r="B232" s="31"/>
      <c r="C232" s="132" t="s">
        <v>380</v>
      </c>
      <c r="D232" s="132" t="s">
        <v>148</v>
      </c>
      <c r="E232" s="133" t="s">
        <v>1622</v>
      </c>
      <c r="F232" s="134" t="s">
        <v>1623</v>
      </c>
      <c r="G232" s="135" t="s">
        <v>151</v>
      </c>
      <c r="H232" s="136">
        <v>212.54</v>
      </c>
      <c r="I232" s="137"/>
      <c r="J232" s="138">
        <f>ROUND(I232*H232,2)</f>
        <v>0</v>
      </c>
      <c r="K232" s="139"/>
      <c r="L232" s="31"/>
      <c r="M232" s="140" t="s">
        <v>1</v>
      </c>
      <c r="N232" s="141" t="s">
        <v>42</v>
      </c>
      <c r="P232" s="142">
        <f>O232*H232</f>
        <v>0</v>
      </c>
      <c r="Q232" s="142">
        <v>0</v>
      </c>
      <c r="R232" s="142">
        <f>Q232*H232</f>
        <v>0</v>
      </c>
      <c r="S232" s="142">
        <v>0</v>
      </c>
      <c r="T232" s="143">
        <f>S232*H232</f>
        <v>0</v>
      </c>
      <c r="AR232" s="144" t="s">
        <v>152</v>
      </c>
      <c r="AT232" s="144" t="s">
        <v>148</v>
      </c>
      <c r="AU232" s="144" t="s">
        <v>86</v>
      </c>
      <c r="AY232" s="16" t="s">
        <v>146</v>
      </c>
      <c r="BE232" s="145">
        <f>IF(N232="základní",J232,0)</f>
        <v>0</v>
      </c>
      <c r="BF232" s="145">
        <f>IF(N232="snížená",J232,0)</f>
        <v>0</v>
      </c>
      <c r="BG232" s="145">
        <f>IF(N232="zákl. přenesená",J232,0)</f>
        <v>0</v>
      </c>
      <c r="BH232" s="145">
        <f>IF(N232="sníž. přenesená",J232,0)</f>
        <v>0</v>
      </c>
      <c r="BI232" s="145">
        <f>IF(N232="nulová",J232,0)</f>
        <v>0</v>
      </c>
      <c r="BJ232" s="16" t="s">
        <v>84</v>
      </c>
      <c r="BK232" s="145">
        <f>ROUND(I232*H232,2)</f>
        <v>0</v>
      </c>
      <c r="BL232" s="16" t="s">
        <v>152</v>
      </c>
      <c r="BM232" s="144" t="s">
        <v>1624</v>
      </c>
    </row>
    <row r="233" spans="2:51" s="12" customFormat="1" ht="12">
      <c r="B233" s="146"/>
      <c r="D233" s="147" t="s">
        <v>154</v>
      </c>
      <c r="E233" s="148" t="s">
        <v>1</v>
      </c>
      <c r="F233" s="149" t="s">
        <v>1625</v>
      </c>
      <c r="H233" s="150">
        <v>212.54</v>
      </c>
      <c r="I233" s="151"/>
      <c r="L233" s="146"/>
      <c r="M233" s="152"/>
      <c r="T233" s="153"/>
      <c r="AT233" s="148" t="s">
        <v>154</v>
      </c>
      <c r="AU233" s="148" t="s">
        <v>86</v>
      </c>
      <c r="AV233" s="12" t="s">
        <v>86</v>
      </c>
      <c r="AW233" s="12" t="s">
        <v>32</v>
      </c>
      <c r="AX233" s="12" t="s">
        <v>84</v>
      </c>
      <c r="AY233" s="148" t="s">
        <v>146</v>
      </c>
    </row>
    <row r="234" spans="2:65" s="1" customFormat="1" ht="16.5" customHeight="1">
      <c r="B234" s="31"/>
      <c r="C234" s="132" t="s">
        <v>385</v>
      </c>
      <c r="D234" s="132" t="s">
        <v>148</v>
      </c>
      <c r="E234" s="133" t="s">
        <v>1626</v>
      </c>
      <c r="F234" s="134" t="s">
        <v>1627</v>
      </c>
      <c r="G234" s="135" t="s">
        <v>151</v>
      </c>
      <c r="H234" s="136">
        <v>129.3</v>
      </c>
      <c r="I234" s="137"/>
      <c r="J234" s="138">
        <f>ROUND(I234*H234,2)</f>
        <v>0</v>
      </c>
      <c r="K234" s="139"/>
      <c r="L234" s="31"/>
      <c r="M234" s="140" t="s">
        <v>1</v>
      </c>
      <c r="N234" s="141" t="s">
        <v>42</v>
      </c>
      <c r="P234" s="142">
        <f>O234*H234</f>
        <v>0</v>
      </c>
      <c r="Q234" s="142">
        <v>0</v>
      </c>
      <c r="R234" s="142">
        <f>Q234*H234</f>
        <v>0</v>
      </c>
      <c r="S234" s="142">
        <v>0</v>
      </c>
      <c r="T234" s="143">
        <f>S234*H234</f>
        <v>0</v>
      </c>
      <c r="AR234" s="144" t="s">
        <v>152</v>
      </c>
      <c r="AT234" s="144" t="s">
        <v>148</v>
      </c>
      <c r="AU234" s="144" t="s">
        <v>86</v>
      </c>
      <c r="AY234" s="16" t="s">
        <v>146</v>
      </c>
      <c r="BE234" s="145">
        <f>IF(N234="základní",J234,0)</f>
        <v>0</v>
      </c>
      <c r="BF234" s="145">
        <f>IF(N234="snížená",J234,0)</f>
        <v>0</v>
      </c>
      <c r="BG234" s="145">
        <f>IF(N234="zákl. přenesená",J234,0)</f>
        <v>0</v>
      </c>
      <c r="BH234" s="145">
        <f>IF(N234="sníž. přenesená",J234,0)</f>
        <v>0</v>
      </c>
      <c r="BI234" s="145">
        <f>IF(N234="nulová",J234,0)</f>
        <v>0</v>
      </c>
      <c r="BJ234" s="16" t="s">
        <v>84</v>
      </c>
      <c r="BK234" s="145">
        <f>ROUND(I234*H234,2)</f>
        <v>0</v>
      </c>
      <c r="BL234" s="16" t="s">
        <v>152</v>
      </c>
      <c r="BM234" s="144" t="s">
        <v>1628</v>
      </c>
    </row>
    <row r="235" spans="2:51" s="12" customFormat="1" ht="12">
      <c r="B235" s="146"/>
      <c r="D235" s="147" t="s">
        <v>154</v>
      </c>
      <c r="E235" s="148" t="s">
        <v>1</v>
      </c>
      <c r="F235" s="149" t="s">
        <v>1491</v>
      </c>
      <c r="H235" s="150">
        <v>129.3</v>
      </c>
      <c r="I235" s="151"/>
      <c r="L235" s="146"/>
      <c r="M235" s="152"/>
      <c r="T235" s="153"/>
      <c r="AT235" s="148" t="s">
        <v>154</v>
      </c>
      <c r="AU235" s="148" t="s">
        <v>86</v>
      </c>
      <c r="AV235" s="12" t="s">
        <v>86</v>
      </c>
      <c r="AW235" s="12" t="s">
        <v>32</v>
      </c>
      <c r="AX235" s="12" t="s">
        <v>84</v>
      </c>
      <c r="AY235" s="148" t="s">
        <v>146</v>
      </c>
    </row>
    <row r="236" spans="2:65" s="1" customFormat="1" ht="16.5" customHeight="1">
      <c r="B236" s="31"/>
      <c r="C236" s="132" t="s">
        <v>389</v>
      </c>
      <c r="D236" s="132" t="s">
        <v>148</v>
      </c>
      <c r="E236" s="133" t="s">
        <v>1629</v>
      </c>
      <c r="F236" s="134" t="s">
        <v>1630</v>
      </c>
      <c r="G236" s="135" t="s">
        <v>151</v>
      </c>
      <c r="H236" s="136">
        <v>212.54</v>
      </c>
      <c r="I236" s="137"/>
      <c r="J236" s="138">
        <f>ROUND(I236*H236,2)</f>
        <v>0</v>
      </c>
      <c r="K236" s="139"/>
      <c r="L236" s="31"/>
      <c r="M236" s="140" t="s">
        <v>1</v>
      </c>
      <c r="N236" s="141" t="s">
        <v>42</v>
      </c>
      <c r="P236" s="142">
        <f>O236*H236</f>
        <v>0</v>
      </c>
      <c r="Q236" s="142">
        <v>0</v>
      </c>
      <c r="R236" s="142">
        <f>Q236*H236</f>
        <v>0</v>
      </c>
      <c r="S236" s="142">
        <v>0</v>
      </c>
      <c r="T236" s="143">
        <f>S236*H236</f>
        <v>0</v>
      </c>
      <c r="AR236" s="144" t="s">
        <v>152</v>
      </c>
      <c r="AT236" s="144" t="s">
        <v>148</v>
      </c>
      <c r="AU236" s="144" t="s">
        <v>86</v>
      </c>
      <c r="AY236" s="16" t="s">
        <v>146</v>
      </c>
      <c r="BE236" s="145">
        <f>IF(N236="základní",J236,0)</f>
        <v>0</v>
      </c>
      <c r="BF236" s="145">
        <f>IF(N236="snížená",J236,0)</f>
        <v>0</v>
      </c>
      <c r="BG236" s="145">
        <f>IF(N236="zákl. přenesená",J236,0)</f>
        <v>0</v>
      </c>
      <c r="BH236" s="145">
        <f>IF(N236="sníž. přenesená",J236,0)</f>
        <v>0</v>
      </c>
      <c r="BI236" s="145">
        <f>IF(N236="nulová",J236,0)</f>
        <v>0</v>
      </c>
      <c r="BJ236" s="16" t="s">
        <v>84</v>
      </c>
      <c r="BK236" s="145">
        <f>ROUND(I236*H236,2)</f>
        <v>0</v>
      </c>
      <c r="BL236" s="16" t="s">
        <v>152</v>
      </c>
      <c r="BM236" s="144" t="s">
        <v>1631</v>
      </c>
    </row>
    <row r="237" spans="2:51" s="12" customFormat="1" ht="12">
      <c r="B237" s="146"/>
      <c r="D237" s="147" t="s">
        <v>154</v>
      </c>
      <c r="E237" s="148" t="s">
        <v>1</v>
      </c>
      <c r="F237" s="149" t="s">
        <v>1625</v>
      </c>
      <c r="H237" s="150">
        <v>212.54</v>
      </c>
      <c r="I237" s="151"/>
      <c r="L237" s="146"/>
      <c r="M237" s="152"/>
      <c r="T237" s="153"/>
      <c r="AT237" s="148" t="s">
        <v>154</v>
      </c>
      <c r="AU237" s="148" t="s">
        <v>86</v>
      </c>
      <c r="AV237" s="12" t="s">
        <v>86</v>
      </c>
      <c r="AW237" s="12" t="s">
        <v>32</v>
      </c>
      <c r="AX237" s="12" t="s">
        <v>84</v>
      </c>
      <c r="AY237" s="148" t="s">
        <v>146</v>
      </c>
    </row>
    <row r="238" spans="2:65" s="1" customFormat="1" ht="24.2" customHeight="1">
      <c r="B238" s="31"/>
      <c r="C238" s="132" t="s">
        <v>396</v>
      </c>
      <c r="D238" s="132" t="s">
        <v>148</v>
      </c>
      <c r="E238" s="133" t="s">
        <v>1632</v>
      </c>
      <c r="F238" s="134" t="s">
        <v>1633</v>
      </c>
      <c r="G238" s="135" t="s">
        <v>151</v>
      </c>
      <c r="H238" s="136">
        <v>129.3</v>
      </c>
      <c r="I238" s="137"/>
      <c r="J238" s="138">
        <f>ROUND(I238*H238,2)</f>
        <v>0</v>
      </c>
      <c r="K238" s="139"/>
      <c r="L238" s="31"/>
      <c r="M238" s="140" t="s">
        <v>1</v>
      </c>
      <c r="N238" s="141" t="s">
        <v>42</v>
      </c>
      <c r="P238" s="142">
        <f>O238*H238</f>
        <v>0</v>
      </c>
      <c r="Q238" s="142">
        <v>0</v>
      </c>
      <c r="R238" s="142">
        <f>Q238*H238</f>
        <v>0</v>
      </c>
      <c r="S238" s="142">
        <v>0</v>
      </c>
      <c r="T238" s="143">
        <f>S238*H238</f>
        <v>0</v>
      </c>
      <c r="AR238" s="144" t="s">
        <v>152</v>
      </c>
      <c r="AT238" s="144" t="s">
        <v>148</v>
      </c>
      <c r="AU238" s="144" t="s">
        <v>86</v>
      </c>
      <c r="AY238" s="16" t="s">
        <v>146</v>
      </c>
      <c r="BE238" s="145">
        <f>IF(N238="základní",J238,0)</f>
        <v>0</v>
      </c>
      <c r="BF238" s="145">
        <f>IF(N238="snížená",J238,0)</f>
        <v>0</v>
      </c>
      <c r="BG238" s="145">
        <f>IF(N238="zákl. přenesená",J238,0)</f>
        <v>0</v>
      </c>
      <c r="BH238" s="145">
        <f>IF(N238="sníž. přenesená",J238,0)</f>
        <v>0</v>
      </c>
      <c r="BI238" s="145">
        <f>IF(N238="nulová",J238,0)</f>
        <v>0</v>
      </c>
      <c r="BJ238" s="16" t="s">
        <v>84</v>
      </c>
      <c r="BK238" s="145">
        <f>ROUND(I238*H238,2)</f>
        <v>0</v>
      </c>
      <c r="BL238" s="16" t="s">
        <v>152</v>
      </c>
      <c r="BM238" s="144" t="s">
        <v>1634</v>
      </c>
    </row>
    <row r="239" spans="2:51" s="12" customFormat="1" ht="12">
      <c r="B239" s="146"/>
      <c r="D239" s="147" t="s">
        <v>154</v>
      </c>
      <c r="E239" s="148" t="s">
        <v>1</v>
      </c>
      <c r="F239" s="149" t="s">
        <v>1635</v>
      </c>
      <c r="H239" s="150">
        <v>129.3</v>
      </c>
      <c r="I239" s="151"/>
      <c r="L239" s="146"/>
      <c r="M239" s="152"/>
      <c r="T239" s="153"/>
      <c r="AT239" s="148" t="s">
        <v>154</v>
      </c>
      <c r="AU239" s="148" t="s">
        <v>86</v>
      </c>
      <c r="AV239" s="12" t="s">
        <v>86</v>
      </c>
      <c r="AW239" s="12" t="s">
        <v>32</v>
      </c>
      <c r="AX239" s="12" t="s">
        <v>84</v>
      </c>
      <c r="AY239" s="148" t="s">
        <v>146</v>
      </c>
    </row>
    <row r="240" spans="2:65" s="1" customFormat="1" ht="33" customHeight="1">
      <c r="B240" s="31"/>
      <c r="C240" s="132" t="s">
        <v>403</v>
      </c>
      <c r="D240" s="132" t="s">
        <v>148</v>
      </c>
      <c r="E240" s="133" t="s">
        <v>485</v>
      </c>
      <c r="F240" s="134" t="s">
        <v>486</v>
      </c>
      <c r="G240" s="135" t="s">
        <v>151</v>
      </c>
      <c r="H240" s="136">
        <v>36.5</v>
      </c>
      <c r="I240" s="137"/>
      <c r="J240" s="138">
        <f>ROUND(I240*H240,2)</f>
        <v>0</v>
      </c>
      <c r="K240" s="139"/>
      <c r="L240" s="31"/>
      <c r="M240" s="140" t="s">
        <v>1</v>
      </c>
      <c r="N240" s="141" t="s">
        <v>42</v>
      </c>
      <c r="P240" s="142">
        <f>O240*H240</f>
        <v>0</v>
      </c>
      <c r="Q240" s="142">
        <v>0.08003</v>
      </c>
      <c r="R240" s="142">
        <f>Q240*H240</f>
        <v>2.921095</v>
      </c>
      <c r="S240" s="142">
        <v>0</v>
      </c>
      <c r="T240" s="143">
        <f>S240*H240</f>
        <v>0</v>
      </c>
      <c r="AR240" s="144" t="s">
        <v>152</v>
      </c>
      <c r="AT240" s="144" t="s">
        <v>148</v>
      </c>
      <c r="AU240" s="144" t="s">
        <v>86</v>
      </c>
      <c r="AY240" s="16" t="s">
        <v>146</v>
      </c>
      <c r="BE240" s="145">
        <f>IF(N240="základní",J240,0)</f>
        <v>0</v>
      </c>
      <c r="BF240" s="145">
        <f>IF(N240="snížená",J240,0)</f>
        <v>0</v>
      </c>
      <c r="BG240" s="145">
        <f>IF(N240="zákl. přenesená",J240,0)</f>
        <v>0</v>
      </c>
      <c r="BH240" s="145">
        <f>IF(N240="sníž. přenesená",J240,0)</f>
        <v>0</v>
      </c>
      <c r="BI240" s="145">
        <f>IF(N240="nulová",J240,0)</f>
        <v>0</v>
      </c>
      <c r="BJ240" s="16" t="s">
        <v>84</v>
      </c>
      <c r="BK240" s="145">
        <f>ROUND(I240*H240,2)</f>
        <v>0</v>
      </c>
      <c r="BL240" s="16" t="s">
        <v>152</v>
      </c>
      <c r="BM240" s="144" t="s">
        <v>1636</v>
      </c>
    </row>
    <row r="241" spans="2:51" s="12" customFormat="1" ht="12">
      <c r="B241" s="146"/>
      <c r="D241" s="147" t="s">
        <v>154</v>
      </c>
      <c r="E241" s="148" t="s">
        <v>1</v>
      </c>
      <c r="F241" s="149" t="s">
        <v>1490</v>
      </c>
      <c r="H241" s="150">
        <v>36.5</v>
      </c>
      <c r="I241" s="151"/>
      <c r="L241" s="146"/>
      <c r="M241" s="152"/>
      <c r="T241" s="153"/>
      <c r="AT241" s="148" t="s">
        <v>154</v>
      </c>
      <c r="AU241" s="148" t="s">
        <v>86</v>
      </c>
      <c r="AV241" s="12" t="s">
        <v>86</v>
      </c>
      <c r="AW241" s="12" t="s">
        <v>32</v>
      </c>
      <c r="AX241" s="12" t="s">
        <v>84</v>
      </c>
      <c r="AY241" s="148" t="s">
        <v>146</v>
      </c>
    </row>
    <row r="242" spans="2:65" s="1" customFormat="1" ht="16.5" customHeight="1">
      <c r="B242" s="31"/>
      <c r="C242" s="167" t="s">
        <v>409</v>
      </c>
      <c r="D242" s="167" t="s">
        <v>237</v>
      </c>
      <c r="E242" s="168" t="s">
        <v>490</v>
      </c>
      <c r="F242" s="169" t="s">
        <v>491</v>
      </c>
      <c r="G242" s="170" t="s">
        <v>151</v>
      </c>
      <c r="H242" s="171">
        <v>36.5</v>
      </c>
      <c r="I242" s="172"/>
      <c r="J242" s="173">
        <f>ROUND(I242*H242,2)</f>
        <v>0</v>
      </c>
      <c r="K242" s="174"/>
      <c r="L242" s="175"/>
      <c r="M242" s="176" t="s">
        <v>1</v>
      </c>
      <c r="N242" s="177" t="s">
        <v>42</v>
      </c>
      <c r="P242" s="142">
        <f>O242*H242</f>
        <v>0</v>
      </c>
      <c r="Q242" s="142">
        <v>0.027</v>
      </c>
      <c r="R242" s="142">
        <f>Q242*H242</f>
        <v>0.9855</v>
      </c>
      <c r="S242" s="142">
        <v>0</v>
      </c>
      <c r="T242" s="143">
        <f>S242*H242</f>
        <v>0</v>
      </c>
      <c r="AR242" s="144" t="s">
        <v>195</v>
      </c>
      <c r="AT242" s="144" t="s">
        <v>237</v>
      </c>
      <c r="AU242" s="144" t="s">
        <v>86</v>
      </c>
      <c r="AY242" s="16" t="s">
        <v>146</v>
      </c>
      <c r="BE242" s="145">
        <f>IF(N242="základní",J242,0)</f>
        <v>0</v>
      </c>
      <c r="BF242" s="145">
        <f>IF(N242="snížená",J242,0)</f>
        <v>0</v>
      </c>
      <c r="BG242" s="145">
        <f>IF(N242="zákl. přenesená",J242,0)</f>
        <v>0</v>
      </c>
      <c r="BH242" s="145">
        <f>IF(N242="sníž. přenesená",J242,0)</f>
        <v>0</v>
      </c>
      <c r="BI242" s="145">
        <f>IF(N242="nulová",J242,0)</f>
        <v>0</v>
      </c>
      <c r="BJ242" s="16" t="s">
        <v>84</v>
      </c>
      <c r="BK242" s="145">
        <f>ROUND(I242*H242,2)</f>
        <v>0</v>
      </c>
      <c r="BL242" s="16" t="s">
        <v>152</v>
      </c>
      <c r="BM242" s="144" t="s">
        <v>1637</v>
      </c>
    </row>
    <row r="243" spans="2:63" s="11" customFormat="1" ht="22.7" customHeight="1">
      <c r="B243" s="120"/>
      <c r="D243" s="121" t="s">
        <v>76</v>
      </c>
      <c r="E243" s="130" t="s">
        <v>184</v>
      </c>
      <c r="F243" s="130" t="s">
        <v>493</v>
      </c>
      <c r="I243" s="123"/>
      <c r="J243" s="131">
        <f>BK243</f>
        <v>0</v>
      </c>
      <c r="L243" s="120"/>
      <c r="M243" s="125"/>
      <c r="P243" s="126">
        <f>SUM(P244:P250)</f>
        <v>0</v>
      </c>
      <c r="R243" s="126">
        <f>SUM(R244:R250)</f>
        <v>21.418588</v>
      </c>
      <c r="T243" s="127">
        <f>SUM(T244:T250)</f>
        <v>0</v>
      </c>
      <c r="AR243" s="121" t="s">
        <v>84</v>
      </c>
      <c r="AT243" s="128" t="s">
        <v>76</v>
      </c>
      <c r="AU243" s="128" t="s">
        <v>84</v>
      </c>
      <c r="AY243" s="121" t="s">
        <v>146</v>
      </c>
      <c r="BK243" s="129">
        <f>SUM(BK244:BK250)</f>
        <v>0</v>
      </c>
    </row>
    <row r="244" spans="2:65" s="1" customFormat="1" ht="24.2" customHeight="1">
      <c r="B244" s="31"/>
      <c r="C244" s="132" t="s">
        <v>418</v>
      </c>
      <c r="D244" s="132" t="s">
        <v>148</v>
      </c>
      <c r="E244" s="133" t="s">
        <v>512</v>
      </c>
      <c r="F244" s="134" t="s">
        <v>513</v>
      </c>
      <c r="G244" s="135" t="s">
        <v>151</v>
      </c>
      <c r="H244" s="136">
        <v>70.44</v>
      </c>
      <c r="I244" s="137"/>
      <c r="J244" s="138">
        <f>ROUND(I244*H244,2)</f>
        <v>0</v>
      </c>
      <c r="K244" s="139"/>
      <c r="L244" s="31"/>
      <c r="M244" s="140" t="s">
        <v>1</v>
      </c>
      <c r="N244" s="141" t="s">
        <v>42</v>
      </c>
      <c r="P244" s="142">
        <f>O244*H244</f>
        <v>0</v>
      </c>
      <c r="Q244" s="142">
        <v>0.0027</v>
      </c>
      <c r="R244" s="142">
        <f>Q244*H244</f>
        <v>0.190188</v>
      </c>
      <c r="S244" s="142">
        <v>0</v>
      </c>
      <c r="T244" s="143">
        <f>S244*H244</f>
        <v>0</v>
      </c>
      <c r="AR244" s="144" t="s">
        <v>152</v>
      </c>
      <c r="AT244" s="144" t="s">
        <v>148</v>
      </c>
      <c r="AU244" s="144" t="s">
        <v>86</v>
      </c>
      <c r="AY244" s="16" t="s">
        <v>146</v>
      </c>
      <c r="BE244" s="145">
        <f>IF(N244="základní",J244,0)</f>
        <v>0</v>
      </c>
      <c r="BF244" s="145">
        <f>IF(N244="snížená",J244,0)</f>
        <v>0</v>
      </c>
      <c r="BG244" s="145">
        <f>IF(N244="zákl. přenesená",J244,0)</f>
        <v>0</v>
      </c>
      <c r="BH244" s="145">
        <f>IF(N244="sníž. přenesená",J244,0)</f>
        <v>0</v>
      </c>
      <c r="BI244" s="145">
        <f>IF(N244="nulová",J244,0)</f>
        <v>0</v>
      </c>
      <c r="BJ244" s="16" t="s">
        <v>84</v>
      </c>
      <c r="BK244" s="145">
        <f>ROUND(I244*H244,2)</f>
        <v>0</v>
      </c>
      <c r="BL244" s="16" t="s">
        <v>152</v>
      </c>
      <c r="BM244" s="144" t="s">
        <v>1638</v>
      </c>
    </row>
    <row r="245" spans="2:51" s="12" customFormat="1" ht="12">
      <c r="B245" s="146"/>
      <c r="D245" s="147" t="s">
        <v>154</v>
      </c>
      <c r="E245" s="148" t="s">
        <v>1</v>
      </c>
      <c r="F245" s="149" t="s">
        <v>1639</v>
      </c>
      <c r="H245" s="150">
        <v>28.27</v>
      </c>
      <c r="I245" s="151"/>
      <c r="L245" s="146"/>
      <c r="M245" s="152"/>
      <c r="T245" s="153"/>
      <c r="AT245" s="148" t="s">
        <v>154</v>
      </c>
      <c r="AU245" s="148" t="s">
        <v>86</v>
      </c>
      <c r="AV245" s="12" t="s">
        <v>86</v>
      </c>
      <c r="AW245" s="12" t="s">
        <v>32</v>
      </c>
      <c r="AX245" s="12" t="s">
        <v>77</v>
      </c>
      <c r="AY245" s="148" t="s">
        <v>146</v>
      </c>
    </row>
    <row r="246" spans="2:51" s="12" customFormat="1" ht="12">
      <c r="B246" s="146"/>
      <c r="D246" s="147" t="s">
        <v>154</v>
      </c>
      <c r="E246" s="148" t="s">
        <v>1</v>
      </c>
      <c r="F246" s="149" t="s">
        <v>1640</v>
      </c>
      <c r="H246" s="150">
        <v>2.45</v>
      </c>
      <c r="I246" s="151"/>
      <c r="L246" s="146"/>
      <c r="M246" s="152"/>
      <c r="T246" s="153"/>
      <c r="AT246" s="148" t="s">
        <v>154</v>
      </c>
      <c r="AU246" s="148" t="s">
        <v>86</v>
      </c>
      <c r="AV246" s="12" t="s">
        <v>86</v>
      </c>
      <c r="AW246" s="12" t="s">
        <v>32</v>
      </c>
      <c r="AX246" s="12" t="s">
        <v>77</v>
      </c>
      <c r="AY246" s="148" t="s">
        <v>146</v>
      </c>
    </row>
    <row r="247" spans="2:51" s="12" customFormat="1" ht="12">
      <c r="B247" s="146"/>
      <c r="D247" s="147" t="s">
        <v>154</v>
      </c>
      <c r="E247" s="148" t="s">
        <v>1</v>
      </c>
      <c r="F247" s="149" t="s">
        <v>1641</v>
      </c>
      <c r="H247" s="150">
        <v>39.72</v>
      </c>
      <c r="I247" s="151"/>
      <c r="L247" s="146"/>
      <c r="M247" s="152"/>
      <c r="T247" s="153"/>
      <c r="AT247" s="148" t="s">
        <v>154</v>
      </c>
      <c r="AU247" s="148" t="s">
        <v>86</v>
      </c>
      <c r="AV247" s="12" t="s">
        <v>86</v>
      </c>
      <c r="AW247" s="12" t="s">
        <v>32</v>
      </c>
      <c r="AX247" s="12" t="s">
        <v>77</v>
      </c>
      <c r="AY247" s="148" t="s">
        <v>146</v>
      </c>
    </row>
    <row r="248" spans="2:51" s="13" customFormat="1" ht="12">
      <c r="B248" s="154"/>
      <c r="D248" s="147" t="s">
        <v>154</v>
      </c>
      <c r="E248" s="155" t="s">
        <v>1</v>
      </c>
      <c r="F248" s="156" t="s">
        <v>158</v>
      </c>
      <c r="H248" s="157">
        <v>70.44</v>
      </c>
      <c r="I248" s="158"/>
      <c r="L248" s="154"/>
      <c r="M248" s="159"/>
      <c r="T248" s="160"/>
      <c r="AT248" s="155" t="s">
        <v>154</v>
      </c>
      <c r="AU248" s="155" t="s">
        <v>86</v>
      </c>
      <c r="AV248" s="13" t="s">
        <v>152</v>
      </c>
      <c r="AW248" s="13" t="s">
        <v>32</v>
      </c>
      <c r="AX248" s="13" t="s">
        <v>84</v>
      </c>
      <c r="AY248" s="155" t="s">
        <v>146</v>
      </c>
    </row>
    <row r="249" spans="2:65" s="1" customFormat="1" ht="33" customHeight="1">
      <c r="B249" s="31"/>
      <c r="C249" s="132" t="s">
        <v>423</v>
      </c>
      <c r="D249" s="132" t="s">
        <v>148</v>
      </c>
      <c r="E249" s="133" t="s">
        <v>558</v>
      </c>
      <c r="F249" s="134" t="s">
        <v>559</v>
      </c>
      <c r="G249" s="135" t="s">
        <v>151</v>
      </c>
      <c r="H249" s="136">
        <v>73</v>
      </c>
      <c r="I249" s="137"/>
      <c r="J249" s="138">
        <f>ROUND(I249*H249,2)</f>
        <v>0</v>
      </c>
      <c r="K249" s="139"/>
      <c r="L249" s="31"/>
      <c r="M249" s="140" t="s">
        <v>1</v>
      </c>
      <c r="N249" s="141" t="s">
        <v>42</v>
      </c>
      <c r="P249" s="142">
        <f>O249*H249</f>
        <v>0</v>
      </c>
      <c r="Q249" s="142">
        <v>0.2908</v>
      </c>
      <c r="R249" s="142">
        <f>Q249*H249</f>
        <v>21.2284</v>
      </c>
      <c r="S249" s="142">
        <v>0</v>
      </c>
      <c r="T249" s="143">
        <f>S249*H249</f>
        <v>0</v>
      </c>
      <c r="AR249" s="144" t="s">
        <v>152</v>
      </c>
      <c r="AT249" s="144" t="s">
        <v>148</v>
      </c>
      <c r="AU249" s="144" t="s">
        <v>86</v>
      </c>
      <c r="AY249" s="16" t="s">
        <v>146</v>
      </c>
      <c r="BE249" s="145">
        <f>IF(N249="základní",J249,0)</f>
        <v>0</v>
      </c>
      <c r="BF249" s="145">
        <f>IF(N249="snížená",J249,0)</f>
        <v>0</v>
      </c>
      <c r="BG249" s="145">
        <f>IF(N249="zákl. přenesená",J249,0)</f>
        <v>0</v>
      </c>
      <c r="BH249" s="145">
        <f>IF(N249="sníž. přenesená",J249,0)</f>
        <v>0</v>
      </c>
      <c r="BI249" s="145">
        <f>IF(N249="nulová",J249,0)</f>
        <v>0</v>
      </c>
      <c r="BJ249" s="16" t="s">
        <v>84</v>
      </c>
      <c r="BK249" s="145">
        <f>ROUND(I249*H249,2)</f>
        <v>0</v>
      </c>
      <c r="BL249" s="16" t="s">
        <v>152</v>
      </c>
      <c r="BM249" s="144" t="s">
        <v>1642</v>
      </c>
    </row>
    <row r="250" spans="2:51" s="12" customFormat="1" ht="12">
      <c r="B250" s="146"/>
      <c r="D250" s="147" t="s">
        <v>154</v>
      </c>
      <c r="E250" s="148" t="s">
        <v>1</v>
      </c>
      <c r="F250" s="149" t="s">
        <v>1621</v>
      </c>
      <c r="H250" s="150">
        <v>73</v>
      </c>
      <c r="I250" s="151"/>
      <c r="L250" s="146"/>
      <c r="M250" s="152"/>
      <c r="T250" s="153"/>
      <c r="AT250" s="148" t="s">
        <v>154</v>
      </c>
      <c r="AU250" s="148" t="s">
        <v>86</v>
      </c>
      <c r="AV250" s="12" t="s">
        <v>86</v>
      </c>
      <c r="AW250" s="12" t="s">
        <v>32</v>
      </c>
      <c r="AX250" s="12" t="s">
        <v>84</v>
      </c>
      <c r="AY250" s="148" t="s">
        <v>146</v>
      </c>
    </row>
    <row r="251" spans="2:63" s="11" customFormat="1" ht="22.7" customHeight="1">
      <c r="B251" s="120"/>
      <c r="D251" s="121" t="s">
        <v>76</v>
      </c>
      <c r="E251" s="130" t="s">
        <v>195</v>
      </c>
      <c r="F251" s="130" t="s">
        <v>1643</v>
      </c>
      <c r="I251" s="123"/>
      <c r="J251" s="131">
        <f>BK251</f>
        <v>0</v>
      </c>
      <c r="L251" s="120"/>
      <c r="M251" s="125"/>
      <c r="P251" s="126">
        <f>P252</f>
        <v>0</v>
      </c>
      <c r="R251" s="126">
        <f>R252</f>
        <v>0</v>
      </c>
      <c r="T251" s="127">
        <f>T252</f>
        <v>0</v>
      </c>
      <c r="AR251" s="121" t="s">
        <v>84</v>
      </c>
      <c r="AT251" s="128" t="s">
        <v>76</v>
      </c>
      <c r="AU251" s="128" t="s">
        <v>84</v>
      </c>
      <c r="AY251" s="121" t="s">
        <v>146</v>
      </c>
      <c r="BK251" s="129">
        <f>BK252</f>
        <v>0</v>
      </c>
    </row>
    <row r="252" spans="2:65" s="1" customFormat="1" ht="16.5" customHeight="1">
      <c r="B252" s="31"/>
      <c r="C252" s="132" t="s">
        <v>428</v>
      </c>
      <c r="D252" s="132" t="s">
        <v>517</v>
      </c>
      <c r="E252" s="133" t="s">
        <v>1644</v>
      </c>
      <c r="F252" s="134" t="s">
        <v>1645</v>
      </c>
      <c r="G252" s="135" t="s">
        <v>161</v>
      </c>
      <c r="H252" s="136">
        <v>1.2</v>
      </c>
      <c r="I252" s="137"/>
      <c r="J252" s="138">
        <f>ROUND(I252*H252,2)</f>
        <v>0</v>
      </c>
      <c r="K252" s="139"/>
      <c r="L252" s="31"/>
      <c r="M252" s="140" t="s">
        <v>1</v>
      </c>
      <c r="N252" s="141" t="s">
        <v>42</v>
      </c>
      <c r="P252" s="142">
        <f>O252*H252</f>
        <v>0</v>
      </c>
      <c r="Q252" s="142">
        <v>0</v>
      </c>
      <c r="R252" s="142">
        <f>Q252*H252</f>
        <v>0</v>
      </c>
      <c r="S252" s="142">
        <v>0</v>
      </c>
      <c r="T252" s="143">
        <f>S252*H252</f>
        <v>0</v>
      </c>
      <c r="AR252" s="144" t="s">
        <v>152</v>
      </c>
      <c r="AT252" s="144" t="s">
        <v>148</v>
      </c>
      <c r="AU252" s="144" t="s">
        <v>86</v>
      </c>
      <c r="AY252" s="16" t="s">
        <v>146</v>
      </c>
      <c r="BE252" s="145">
        <f>IF(N252="základní",J252,0)</f>
        <v>0</v>
      </c>
      <c r="BF252" s="145">
        <f>IF(N252="snížená",J252,0)</f>
        <v>0</v>
      </c>
      <c r="BG252" s="145">
        <f>IF(N252="zákl. přenesená",J252,0)</f>
        <v>0</v>
      </c>
      <c r="BH252" s="145">
        <f>IF(N252="sníž. přenesená",J252,0)</f>
        <v>0</v>
      </c>
      <c r="BI252" s="145">
        <f>IF(N252="nulová",J252,0)</f>
        <v>0</v>
      </c>
      <c r="BJ252" s="16" t="s">
        <v>84</v>
      </c>
      <c r="BK252" s="145">
        <f>ROUND(I252*H252,2)</f>
        <v>0</v>
      </c>
      <c r="BL252" s="16" t="s">
        <v>152</v>
      </c>
      <c r="BM252" s="144" t="s">
        <v>1646</v>
      </c>
    </row>
    <row r="253" spans="2:63" s="11" customFormat="1" ht="22.7" customHeight="1">
      <c r="B253" s="120"/>
      <c r="D253" s="121" t="s">
        <v>76</v>
      </c>
      <c r="E253" s="130" t="s">
        <v>201</v>
      </c>
      <c r="F253" s="130" t="s">
        <v>1647</v>
      </c>
      <c r="I253" s="123"/>
      <c r="J253" s="131">
        <f>BK253</f>
        <v>0</v>
      </c>
      <c r="L253" s="120"/>
      <c r="M253" s="125"/>
      <c r="P253" s="126">
        <f>SUM(P254:P259)</f>
        <v>0</v>
      </c>
      <c r="R253" s="126">
        <f>SUM(R254:R259)</f>
        <v>7.861568000000001</v>
      </c>
      <c r="T253" s="127">
        <f>SUM(T254:T259)</f>
        <v>0</v>
      </c>
      <c r="AR253" s="121" t="s">
        <v>84</v>
      </c>
      <c r="AT253" s="128" t="s">
        <v>76</v>
      </c>
      <c r="AU253" s="128" t="s">
        <v>84</v>
      </c>
      <c r="AY253" s="121" t="s">
        <v>146</v>
      </c>
      <c r="BK253" s="129">
        <f>SUM(BK254:BK259)</f>
        <v>0</v>
      </c>
    </row>
    <row r="254" spans="2:65" s="1" customFormat="1" ht="24.2" customHeight="1">
      <c r="B254" s="31"/>
      <c r="C254" s="132" t="s">
        <v>432</v>
      </c>
      <c r="D254" s="132" t="s">
        <v>148</v>
      </c>
      <c r="E254" s="133" t="s">
        <v>1648</v>
      </c>
      <c r="F254" s="134" t="s">
        <v>1649</v>
      </c>
      <c r="G254" s="135" t="s">
        <v>227</v>
      </c>
      <c r="H254" s="136">
        <v>5.6</v>
      </c>
      <c r="I254" s="137"/>
      <c r="J254" s="138">
        <f>ROUND(I254*H254,2)</f>
        <v>0</v>
      </c>
      <c r="K254" s="139"/>
      <c r="L254" s="31"/>
      <c r="M254" s="140" t="s">
        <v>1</v>
      </c>
      <c r="N254" s="141" t="s">
        <v>42</v>
      </c>
      <c r="P254" s="142">
        <f>O254*H254</f>
        <v>0</v>
      </c>
      <c r="Q254" s="142">
        <v>0.08088</v>
      </c>
      <c r="R254" s="142">
        <f>Q254*H254</f>
        <v>0.45292799999999994</v>
      </c>
      <c r="S254" s="142">
        <v>0</v>
      </c>
      <c r="T254" s="143">
        <f>S254*H254</f>
        <v>0</v>
      </c>
      <c r="AR254" s="144" t="s">
        <v>152</v>
      </c>
      <c r="AT254" s="144" t="s">
        <v>148</v>
      </c>
      <c r="AU254" s="144" t="s">
        <v>86</v>
      </c>
      <c r="AY254" s="16" t="s">
        <v>146</v>
      </c>
      <c r="BE254" s="145">
        <f>IF(N254="základní",J254,0)</f>
        <v>0</v>
      </c>
      <c r="BF254" s="145">
        <f>IF(N254="snížená",J254,0)</f>
        <v>0</v>
      </c>
      <c r="BG254" s="145">
        <f>IF(N254="zákl. přenesená",J254,0)</f>
        <v>0</v>
      </c>
      <c r="BH254" s="145">
        <f>IF(N254="sníž. přenesená",J254,0)</f>
        <v>0</v>
      </c>
      <c r="BI254" s="145">
        <f>IF(N254="nulová",J254,0)</f>
        <v>0</v>
      </c>
      <c r="BJ254" s="16" t="s">
        <v>84</v>
      </c>
      <c r="BK254" s="145">
        <f>ROUND(I254*H254,2)</f>
        <v>0</v>
      </c>
      <c r="BL254" s="16" t="s">
        <v>152</v>
      </c>
      <c r="BM254" s="144" t="s">
        <v>1650</v>
      </c>
    </row>
    <row r="255" spans="2:51" s="12" customFormat="1" ht="12">
      <c r="B255" s="146"/>
      <c r="D255" s="147" t="s">
        <v>154</v>
      </c>
      <c r="E255" s="148" t="s">
        <v>1</v>
      </c>
      <c r="F255" s="149" t="s">
        <v>1651</v>
      </c>
      <c r="H255" s="150">
        <v>5.6</v>
      </c>
      <c r="I255" s="151"/>
      <c r="L255" s="146"/>
      <c r="M255" s="152"/>
      <c r="T255" s="153"/>
      <c r="AT255" s="148" t="s">
        <v>154</v>
      </c>
      <c r="AU255" s="148" t="s">
        <v>86</v>
      </c>
      <c r="AV255" s="12" t="s">
        <v>86</v>
      </c>
      <c r="AW255" s="12" t="s">
        <v>32</v>
      </c>
      <c r="AX255" s="12" t="s">
        <v>84</v>
      </c>
      <c r="AY255" s="148" t="s">
        <v>146</v>
      </c>
    </row>
    <row r="256" spans="2:65" s="1" customFormat="1" ht="33" customHeight="1">
      <c r="B256" s="31"/>
      <c r="C256" s="132" t="s">
        <v>437</v>
      </c>
      <c r="D256" s="132" t="s">
        <v>148</v>
      </c>
      <c r="E256" s="133" t="s">
        <v>1652</v>
      </c>
      <c r="F256" s="134" t="s">
        <v>1653</v>
      </c>
      <c r="G256" s="135" t="s">
        <v>227</v>
      </c>
      <c r="H256" s="136">
        <v>25.6</v>
      </c>
      <c r="I256" s="137"/>
      <c r="J256" s="138">
        <f>ROUND(I256*H256,2)</f>
        <v>0</v>
      </c>
      <c r="K256" s="139"/>
      <c r="L256" s="31"/>
      <c r="M256" s="140" t="s">
        <v>1</v>
      </c>
      <c r="N256" s="141" t="s">
        <v>42</v>
      </c>
      <c r="P256" s="142">
        <f>O256*H256</f>
        <v>0</v>
      </c>
      <c r="Q256" s="142">
        <v>0.25565</v>
      </c>
      <c r="R256" s="142">
        <f>Q256*H256</f>
        <v>6.54464</v>
      </c>
      <c r="S256" s="142">
        <v>0</v>
      </c>
      <c r="T256" s="143">
        <f>S256*H256</f>
        <v>0</v>
      </c>
      <c r="AR256" s="144" t="s">
        <v>152</v>
      </c>
      <c r="AT256" s="144" t="s">
        <v>148</v>
      </c>
      <c r="AU256" s="144" t="s">
        <v>86</v>
      </c>
      <c r="AY256" s="16" t="s">
        <v>146</v>
      </c>
      <c r="BE256" s="145">
        <f>IF(N256="základní",J256,0)</f>
        <v>0</v>
      </c>
      <c r="BF256" s="145">
        <f>IF(N256="snížená",J256,0)</f>
        <v>0</v>
      </c>
      <c r="BG256" s="145">
        <f>IF(N256="zákl. přenesená",J256,0)</f>
        <v>0</v>
      </c>
      <c r="BH256" s="145">
        <f>IF(N256="sníž. přenesená",J256,0)</f>
        <v>0</v>
      </c>
      <c r="BI256" s="145">
        <f>IF(N256="nulová",J256,0)</f>
        <v>0</v>
      </c>
      <c r="BJ256" s="16" t="s">
        <v>84</v>
      </c>
      <c r="BK256" s="145">
        <f>ROUND(I256*H256,2)</f>
        <v>0</v>
      </c>
      <c r="BL256" s="16" t="s">
        <v>152</v>
      </c>
      <c r="BM256" s="144" t="s">
        <v>1654</v>
      </c>
    </row>
    <row r="257" spans="2:65" s="1" customFormat="1" ht="37.7" customHeight="1">
      <c r="B257" s="31"/>
      <c r="C257" s="132" t="s">
        <v>444</v>
      </c>
      <c r="D257" s="132" t="s">
        <v>148</v>
      </c>
      <c r="E257" s="133" t="s">
        <v>1655</v>
      </c>
      <c r="F257" s="134" t="s">
        <v>1656</v>
      </c>
      <c r="G257" s="135" t="s">
        <v>601</v>
      </c>
      <c r="H257" s="136">
        <v>1</v>
      </c>
      <c r="I257" s="137"/>
      <c r="J257" s="138">
        <f>ROUND(I257*H257,2)</f>
        <v>0</v>
      </c>
      <c r="K257" s="139"/>
      <c r="L257" s="31"/>
      <c r="M257" s="140" t="s">
        <v>1</v>
      </c>
      <c r="N257" s="141" t="s">
        <v>42</v>
      </c>
      <c r="P257" s="142">
        <f>O257*H257</f>
        <v>0</v>
      </c>
      <c r="Q257" s="142">
        <v>0.024</v>
      </c>
      <c r="R257" s="142">
        <f>Q257*H257</f>
        <v>0.024</v>
      </c>
      <c r="S257" s="142">
        <v>0</v>
      </c>
      <c r="T257" s="143">
        <f>S257*H257</f>
        <v>0</v>
      </c>
      <c r="AR257" s="144" t="s">
        <v>152</v>
      </c>
      <c r="AT257" s="144" t="s">
        <v>148</v>
      </c>
      <c r="AU257" s="144" t="s">
        <v>86</v>
      </c>
      <c r="AY257" s="16" t="s">
        <v>146</v>
      </c>
      <c r="BE257" s="145">
        <f>IF(N257="základní",J257,0)</f>
        <v>0</v>
      </c>
      <c r="BF257" s="145">
        <f>IF(N257="snížená",J257,0)</f>
        <v>0</v>
      </c>
      <c r="BG257" s="145">
        <f>IF(N257="zákl. přenesená",J257,0)</f>
        <v>0</v>
      </c>
      <c r="BH257" s="145">
        <f>IF(N257="sníž. přenesená",J257,0)</f>
        <v>0</v>
      </c>
      <c r="BI257" s="145">
        <f>IF(N257="nulová",J257,0)</f>
        <v>0</v>
      </c>
      <c r="BJ257" s="16" t="s">
        <v>84</v>
      </c>
      <c r="BK257" s="145">
        <f>ROUND(I257*H257,2)</f>
        <v>0</v>
      </c>
      <c r="BL257" s="16" t="s">
        <v>152</v>
      </c>
      <c r="BM257" s="144" t="s">
        <v>1657</v>
      </c>
    </row>
    <row r="258" spans="2:65" s="1" customFormat="1" ht="24.2" customHeight="1">
      <c r="B258" s="31"/>
      <c r="C258" s="132" t="s">
        <v>447</v>
      </c>
      <c r="D258" s="132" t="s">
        <v>148</v>
      </c>
      <c r="E258" s="133" t="s">
        <v>1658</v>
      </c>
      <c r="F258" s="134" t="s">
        <v>1659</v>
      </c>
      <c r="G258" s="135" t="s">
        <v>601</v>
      </c>
      <c r="H258" s="136">
        <v>1</v>
      </c>
      <c r="I258" s="137"/>
      <c r="J258" s="138">
        <f>ROUND(I258*H258,2)</f>
        <v>0</v>
      </c>
      <c r="K258" s="139"/>
      <c r="L258" s="31"/>
      <c r="M258" s="140" t="s">
        <v>1</v>
      </c>
      <c r="N258" s="141" t="s">
        <v>42</v>
      </c>
      <c r="P258" s="142">
        <f>O258*H258</f>
        <v>0</v>
      </c>
      <c r="Q258" s="142">
        <v>0.48</v>
      </c>
      <c r="R258" s="142">
        <f>Q258*H258</f>
        <v>0.48</v>
      </c>
      <c r="S258" s="142">
        <v>0</v>
      </c>
      <c r="T258" s="143">
        <f>S258*H258</f>
        <v>0</v>
      </c>
      <c r="AR258" s="144" t="s">
        <v>152</v>
      </c>
      <c r="AT258" s="144" t="s">
        <v>148</v>
      </c>
      <c r="AU258" s="144" t="s">
        <v>86</v>
      </c>
      <c r="AY258" s="16" t="s">
        <v>146</v>
      </c>
      <c r="BE258" s="145">
        <f>IF(N258="základní",J258,0)</f>
        <v>0</v>
      </c>
      <c r="BF258" s="145">
        <f>IF(N258="snížená",J258,0)</f>
        <v>0</v>
      </c>
      <c r="BG258" s="145">
        <f>IF(N258="zákl. přenesená",J258,0)</f>
        <v>0</v>
      </c>
      <c r="BH258" s="145">
        <f>IF(N258="sníž. přenesená",J258,0)</f>
        <v>0</v>
      </c>
      <c r="BI258" s="145">
        <f>IF(N258="nulová",J258,0)</f>
        <v>0</v>
      </c>
      <c r="BJ258" s="16" t="s">
        <v>84</v>
      </c>
      <c r="BK258" s="145">
        <f>ROUND(I258*H258,2)</f>
        <v>0</v>
      </c>
      <c r="BL258" s="16" t="s">
        <v>152</v>
      </c>
      <c r="BM258" s="144" t="s">
        <v>1660</v>
      </c>
    </row>
    <row r="259" spans="2:65" s="1" customFormat="1" ht="33" customHeight="1">
      <c r="B259" s="31"/>
      <c r="C259" s="132" t="s">
        <v>451</v>
      </c>
      <c r="D259" s="132" t="s">
        <v>148</v>
      </c>
      <c r="E259" s="133" t="s">
        <v>1661</v>
      </c>
      <c r="F259" s="134" t="s">
        <v>1662</v>
      </c>
      <c r="G259" s="135" t="s">
        <v>601</v>
      </c>
      <c r="H259" s="136">
        <v>1</v>
      </c>
      <c r="I259" s="137"/>
      <c r="J259" s="138">
        <f>ROUND(I259*H259,2)</f>
        <v>0</v>
      </c>
      <c r="K259" s="139"/>
      <c r="L259" s="31"/>
      <c r="M259" s="140" t="s">
        <v>1</v>
      </c>
      <c r="N259" s="141" t="s">
        <v>42</v>
      </c>
      <c r="P259" s="142">
        <f>O259*H259</f>
        <v>0</v>
      </c>
      <c r="Q259" s="142">
        <v>0.36</v>
      </c>
      <c r="R259" s="142">
        <f>Q259*H259</f>
        <v>0.36</v>
      </c>
      <c r="S259" s="142">
        <v>0</v>
      </c>
      <c r="T259" s="143">
        <f>S259*H259</f>
        <v>0</v>
      </c>
      <c r="AR259" s="144" t="s">
        <v>152</v>
      </c>
      <c r="AT259" s="144" t="s">
        <v>148</v>
      </c>
      <c r="AU259" s="144" t="s">
        <v>86</v>
      </c>
      <c r="AY259" s="16" t="s">
        <v>146</v>
      </c>
      <c r="BE259" s="145">
        <f>IF(N259="základní",J259,0)</f>
        <v>0</v>
      </c>
      <c r="BF259" s="145">
        <f>IF(N259="snížená",J259,0)</f>
        <v>0</v>
      </c>
      <c r="BG259" s="145">
        <f>IF(N259="zákl. přenesená",J259,0)</f>
        <v>0</v>
      </c>
      <c r="BH259" s="145">
        <f>IF(N259="sníž. přenesená",J259,0)</f>
        <v>0</v>
      </c>
      <c r="BI259" s="145">
        <f>IF(N259="nulová",J259,0)</f>
        <v>0</v>
      </c>
      <c r="BJ259" s="16" t="s">
        <v>84</v>
      </c>
      <c r="BK259" s="145">
        <f>ROUND(I259*H259,2)</f>
        <v>0</v>
      </c>
      <c r="BL259" s="16" t="s">
        <v>152</v>
      </c>
      <c r="BM259" s="144" t="s">
        <v>1663</v>
      </c>
    </row>
    <row r="260" spans="2:63" s="11" customFormat="1" ht="22.7" customHeight="1">
      <c r="B260" s="120"/>
      <c r="D260" s="121" t="s">
        <v>76</v>
      </c>
      <c r="E260" s="130" t="s">
        <v>1664</v>
      </c>
      <c r="F260" s="130" t="s">
        <v>609</v>
      </c>
      <c r="I260" s="123"/>
      <c r="J260" s="131">
        <f>BK260</f>
        <v>0</v>
      </c>
      <c r="L260" s="120"/>
      <c r="M260" s="125"/>
      <c r="P260" s="126">
        <f>P261</f>
        <v>0</v>
      </c>
      <c r="R260" s="126">
        <f>R261</f>
        <v>0</v>
      </c>
      <c r="T260" s="127">
        <f>T261</f>
        <v>0</v>
      </c>
      <c r="AR260" s="121" t="s">
        <v>84</v>
      </c>
      <c r="AT260" s="128" t="s">
        <v>76</v>
      </c>
      <c r="AU260" s="128" t="s">
        <v>84</v>
      </c>
      <c r="AY260" s="121" t="s">
        <v>146</v>
      </c>
      <c r="BK260" s="129">
        <f>BK261</f>
        <v>0</v>
      </c>
    </row>
    <row r="261" spans="2:65" s="1" customFormat="1" ht="24.2" customHeight="1">
      <c r="B261" s="31"/>
      <c r="C261" s="132" t="s">
        <v>458</v>
      </c>
      <c r="D261" s="132" t="s">
        <v>148</v>
      </c>
      <c r="E261" s="133" t="s">
        <v>1665</v>
      </c>
      <c r="F261" s="134" t="s">
        <v>1666</v>
      </c>
      <c r="G261" s="135" t="s">
        <v>192</v>
      </c>
      <c r="H261" s="136">
        <v>158.13</v>
      </c>
      <c r="I261" s="137"/>
      <c r="J261" s="138">
        <f>ROUND(I261*H261,2)</f>
        <v>0</v>
      </c>
      <c r="K261" s="139"/>
      <c r="L261" s="31"/>
      <c r="M261" s="140" t="s">
        <v>1</v>
      </c>
      <c r="N261" s="141" t="s">
        <v>42</v>
      </c>
      <c r="P261" s="142">
        <f>O261*H261</f>
        <v>0</v>
      </c>
      <c r="Q261" s="142">
        <v>0</v>
      </c>
      <c r="R261" s="142">
        <f>Q261*H261</f>
        <v>0</v>
      </c>
      <c r="S261" s="142">
        <v>0</v>
      </c>
      <c r="T261" s="143">
        <f>S261*H261</f>
        <v>0</v>
      </c>
      <c r="AR261" s="144" t="s">
        <v>152</v>
      </c>
      <c r="AT261" s="144" t="s">
        <v>148</v>
      </c>
      <c r="AU261" s="144" t="s">
        <v>86</v>
      </c>
      <c r="AY261" s="16" t="s">
        <v>146</v>
      </c>
      <c r="BE261" s="145">
        <f>IF(N261="základní",J261,0)</f>
        <v>0</v>
      </c>
      <c r="BF261" s="145">
        <f>IF(N261="snížená",J261,0)</f>
        <v>0</v>
      </c>
      <c r="BG261" s="145">
        <f>IF(N261="zákl. přenesená",J261,0)</f>
        <v>0</v>
      </c>
      <c r="BH261" s="145">
        <f>IF(N261="sníž. přenesená",J261,0)</f>
        <v>0</v>
      </c>
      <c r="BI261" s="145">
        <f>IF(N261="nulová",J261,0)</f>
        <v>0</v>
      </c>
      <c r="BJ261" s="16" t="s">
        <v>84</v>
      </c>
      <c r="BK261" s="145">
        <f>ROUND(I261*H261,2)</f>
        <v>0</v>
      </c>
      <c r="BL261" s="16" t="s">
        <v>152</v>
      </c>
      <c r="BM261" s="144" t="s">
        <v>1667</v>
      </c>
    </row>
    <row r="262" spans="2:63" s="11" customFormat="1" ht="25.9" customHeight="1">
      <c r="B262" s="120"/>
      <c r="D262" s="121" t="s">
        <v>76</v>
      </c>
      <c r="E262" s="122" t="s">
        <v>614</v>
      </c>
      <c r="F262" s="122" t="s">
        <v>615</v>
      </c>
      <c r="I262" s="123"/>
      <c r="J262" s="124">
        <f>BK262</f>
        <v>0</v>
      </c>
      <c r="L262" s="120"/>
      <c r="M262" s="125"/>
      <c r="P262" s="126">
        <f>P263+P268</f>
        <v>0</v>
      </c>
      <c r="R262" s="126">
        <f>R263+R268</f>
        <v>0.014972959999999999</v>
      </c>
      <c r="T262" s="127">
        <f>T263+T268</f>
        <v>0</v>
      </c>
      <c r="AR262" s="121" t="s">
        <v>86</v>
      </c>
      <c r="AT262" s="128" t="s">
        <v>76</v>
      </c>
      <c r="AU262" s="128" t="s">
        <v>77</v>
      </c>
      <c r="AY262" s="121" t="s">
        <v>146</v>
      </c>
      <c r="BK262" s="129">
        <f>BK263+BK268</f>
        <v>0</v>
      </c>
    </row>
    <row r="263" spans="2:63" s="11" customFormat="1" ht="22.7" customHeight="1">
      <c r="B263" s="120"/>
      <c r="D263" s="121" t="s">
        <v>76</v>
      </c>
      <c r="E263" s="130" t="s">
        <v>1083</v>
      </c>
      <c r="F263" s="130" t="s">
        <v>1668</v>
      </c>
      <c r="I263" s="123"/>
      <c r="J263" s="131">
        <f>BK263</f>
        <v>0</v>
      </c>
      <c r="L263" s="120"/>
      <c r="M263" s="125"/>
      <c r="P263" s="126">
        <f>SUM(P264:P267)</f>
        <v>0</v>
      </c>
      <c r="R263" s="126">
        <f>SUM(R264:R267)</f>
        <v>0.014112959999999999</v>
      </c>
      <c r="T263" s="127">
        <f>SUM(T264:T267)</f>
        <v>0</v>
      </c>
      <c r="AR263" s="121" t="s">
        <v>86</v>
      </c>
      <c r="AT263" s="128" t="s">
        <v>76</v>
      </c>
      <c r="AU263" s="128" t="s">
        <v>84</v>
      </c>
      <c r="AY263" s="121" t="s">
        <v>146</v>
      </c>
      <c r="BK263" s="129">
        <f>SUM(BK264:BK267)</f>
        <v>0</v>
      </c>
    </row>
    <row r="264" spans="2:65" s="1" customFormat="1" ht="24.2" customHeight="1">
      <c r="B264" s="31"/>
      <c r="C264" s="132" t="s">
        <v>462</v>
      </c>
      <c r="D264" s="132" t="s">
        <v>148</v>
      </c>
      <c r="E264" s="133" t="s">
        <v>1086</v>
      </c>
      <c r="F264" s="134" t="s">
        <v>1087</v>
      </c>
      <c r="G264" s="135" t="s">
        <v>151</v>
      </c>
      <c r="H264" s="136">
        <v>2.876</v>
      </c>
      <c r="I264" s="137"/>
      <c r="J264" s="138">
        <f>ROUND(I264*H264,2)</f>
        <v>0</v>
      </c>
      <c r="K264" s="139"/>
      <c r="L264" s="31"/>
      <c r="M264" s="140" t="s">
        <v>1</v>
      </c>
      <c r="N264" s="141" t="s">
        <v>42</v>
      </c>
      <c r="P264" s="142">
        <f>O264*H264</f>
        <v>0</v>
      </c>
      <c r="Q264" s="142">
        <v>0.00016</v>
      </c>
      <c r="R264" s="142">
        <f>Q264*H264</f>
        <v>0.00046016000000000004</v>
      </c>
      <c r="S264" s="142">
        <v>0</v>
      </c>
      <c r="T264" s="143">
        <f>S264*H264</f>
        <v>0</v>
      </c>
      <c r="AR264" s="144" t="s">
        <v>242</v>
      </c>
      <c r="AT264" s="144" t="s">
        <v>148</v>
      </c>
      <c r="AU264" s="144" t="s">
        <v>86</v>
      </c>
      <c r="AY264" s="16" t="s">
        <v>146</v>
      </c>
      <c r="BE264" s="145">
        <f>IF(N264="základní",J264,0)</f>
        <v>0</v>
      </c>
      <c r="BF264" s="145">
        <f>IF(N264="snížená",J264,0)</f>
        <v>0</v>
      </c>
      <c r="BG264" s="145">
        <f>IF(N264="zákl. přenesená",J264,0)</f>
        <v>0</v>
      </c>
      <c r="BH264" s="145">
        <f>IF(N264="sníž. přenesená",J264,0)</f>
        <v>0</v>
      </c>
      <c r="BI264" s="145">
        <f>IF(N264="nulová",J264,0)</f>
        <v>0</v>
      </c>
      <c r="BJ264" s="16" t="s">
        <v>84</v>
      </c>
      <c r="BK264" s="145">
        <f>ROUND(I264*H264,2)</f>
        <v>0</v>
      </c>
      <c r="BL264" s="16" t="s">
        <v>242</v>
      </c>
      <c r="BM264" s="144" t="s">
        <v>1669</v>
      </c>
    </row>
    <row r="265" spans="2:65" s="1" customFormat="1" ht="24.2" customHeight="1">
      <c r="B265" s="31"/>
      <c r="C265" s="167" t="s">
        <v>466</v>
      </c>
      <c r="D265" s="167" t="s">
        <v>237</v>
      </c>
      <c r="E265" s="168" t="s">
        <v>1091</v>
      </c>
      <c r="F265" s="169" t="s">
        <v>1092</v>
      </c>
      <c r="G265" s="170" t="s">
        <v>601</v>
      </c>
      <c r="H265" s="171">
        <v>59.36</v>
      </c>
      <c r="I265" s="172"/>
      <c r="J265" s="173">
        <f>ROUND(I265*H265,2)</f>
        <v>0</v>
      </c>
      <c r="K265" s="174"/>
      <c r="L265" s="175"/>
      <c r="M265" s="176" t="s">
        <v>1</v>
      </c>
      <c r="N265" s="177" t="s">
        <v>42</v>
      </c>
      <c r="P265" s="142">
        <f>O265*H265</f>
        <v>0</v>
      </c>
      <c r="Q265" s="142">
        <v>0.00023</v>
      </c>
      <c r="R265" s="142">
        <f>Q265*H265</f>
        <v>0.0136528</v>
      </c>
      <c r="S265" s="142">
        <v>0</v>
      </c>
      <c r="T265" s="143">
        <f>S265*H265</f>
        <v>0</v>
      </c>
      <c r="AR265" s="144" t="s">
        <v>341</v>
      </c>
      <c r="AT265" s="144" t="s">
        <v>237</v>
      </c>
      <c r="AU265" s="144" t="s">
        <v>86</v>
      </c>
      <c r="AY265" s="16" t="s">
        <v>146</v>
      </c>
      <c r="BE265" s="145">
        <f>IF(N265="základní",J265,0)</f>
        <v>0</v>
      </c>
      <c r="BF265" s="145">
        <f>IF(N265="snížená",J265,0)</f>
        <v>0</v>
      </c>
      <c r="BG265" s="145">
        <f>IF(N265="zákl. přenesená",J265,0)</f>
        <v>0</v>
      </c>
      <c r="BH265" s="145">
        <f>IF(N265="sníž. přenesená",J265,0)</f>
        <v>0</v>
      </c>
      <c r="BI265" s="145">
        <f>IF(N265="nulová",J265,0)</f>
        <v>0</v>
      </c>
      <c r="BJ265" s="16" t="s">
        <v>84</v>
      </c>
      <c r="BK265" s="145">
        <f>ROUND(I265*H265,2)</f>
        <v>0</v>
      </c>
      <c r="BL265" s="16" t="s">
        <v>242</v>
      </c>
      <c r="BM265" s="144" t="s">
        <v>1670</v>
      </c>
    </row>
    <row r="266" spans="2:51" s="12" customFormat="1" ht="12">
      <c r="B266" s="146"/>
      <c r="D266" s="147" t="s">
        <v>154</v>
      </c>
      <c r="E266" s="148" t="s">
        <v>1</v>
      </c>
      <c r="F266" s="149" t="s">
        <v>1671</v>
      </c>
      <c r="H266" s="150">
        <v>59.36</v>
      </c>
      <c r="I266" s="151"/>
      <c r="L266" s="146"/>
      <c r="M266" s="152"/>
      <c r="T266" s="153"/>
      <c r="AT266" s="148" t="s">
        <v>154</v>
      </c>
      <c r="AU266" s="148" t="s">
        <v>86</v>
      </c>
      <c r="AV266" s="12" t="s">
        <v>86</v>
      </c>
      <c r="AW266" s="12" t="s">
        <v>32</v>
      </c>
      <c r="AX266" s="12" t="s">
        <v>84</v>
      </c>
      <c r="AY266" s="148" t="s">
        <v>146</v>
      </c>
    </row>
    <row r="267" spans="2:65" s="1" customFormat="1" ht="24.2" customHeight="1">
      <c r="B267" s="31"/>
      <c r="C267" s="132" t="s">
        <v>470</v>
      </c>
      <c r="D267" s="132" t="s">
        <v>148</v>
      </c>
      <c r="E267" s="133" t="s">
        <v>1672</v>
      </c>
      <c r="F267" s="134" t="s">
        <v>1673</v>
      </c>
      <c r="G267" s="135" t="s">
        <v>705</v>
      </c>
      <c r="H267" s="178"/>
      <c r="I267" s="137"/>
      <c r="J267" s="138">
        <f>ROUND(I267*H267,2)</f>
        <v>0</v>
      </c>
      <c r="K267" s="139"/>
      <c r="L267" s="31"/>
      <c r="M267" s="140" t="s">
        <v>1</v>
      </c>
      <c r="N267" s="141" t="s">
        <v>42</v>
      </c>
      <c r="P267" s="142">
        <f>O267*H267</f>
        <v>0</v>
      </c>
      <c r="Q267" s="142">
        <v>0</v>
      </c>
      <c r="R267" s="142">
        <f>Q267*H267</f>
        <v>0</v>
      </c>
      <c r="S267" s="142">
        <v>0</v>
      </c>
      <c r="T267" s="143">
        <f>S267*H267</f>
        <v>0</v>
      </c>
      <c r="AR267" s="144" t="s">
        <v>242</v>
      </c>
      <c r="AT267" s="144" t="s">
        <v>148</v>
      </c>
      <c r="AU267" s="144" t="s">
        <v>86</v>
      </c>
      <c r="AY267" s="16" t="s">
        <v>146</v>
      </c>
      <c r="BE267" s="145">
        <f>IF(N267="základní",J267,0)</f>
        <v>0</v>
      </c>
      <c r="BF267" s="145">
        <f>IF(N267="snížená",J267,0)</f>
        <v>0</v>
      </c>
      <c r="BG267" s="145">
        <f>IF(N267="zákl. přenesená",J267,0)</f>
        <v>0</v>
      </c>
      <c r="BH267" s="145">
        <f>IF(N267="sníž. přenesená",J267,0)</f>
        <v>0</v>
      </c>
      <c r="BI267" s="145">
        <f>IF(N267="nulová",J267,0)</f>
        <v>0</v>
      </c>
      <c r="BJ267" s="16" t="s">
        <v>84</v>
      </c>
      <c r="BK267" s="145">
        <f>ROUND(I267*H267,2)</f>
        <v>0</v>
      </c>
      <c r="BL267" s="16" t="s">
        <v>242</v>
      </c>
      <c r="BM267" s="144" t="s">
        <v>1674</v>
      </c>
    </row>
    <row r="268" spans="2:63" s="11" customFormat="1" ht="22.7" customHeight="1">
      <c r="B268" s="120"/>
      <c r="D268" s="121" t="s">
        <v>76</v>
      </c>
      <c r="E268" s="130" t="s">
        <v>1118</v>
      </c>
      <c r="F268" s="130" t="s">
        <v>1119</v>
      </c>
      <c r="I268" s="123"/>
      <c r="J268" s="131">
        <f>BK268</f>
        <v>0</v>
      </c>
      <c r="L268" s="120"/>
      <c r="M268" s="125"/>
      <c r="P268" s="126">
        <f>SUM(P269:P273)</f>
        <v>0</v>
      </c>
      <c r="R268" s="126">
        <f>SUM(R269:R273)</f>
        <v>0.0008599999999999999</v>
      </c>
      <c r="T268" s="127">
        <f>SUM(T269:T273)</f>
        <v>0</v>
      </c>
      <c r="AR268" s="121" t="s">
        <v>86</v>
      </c>
      <c r="AT268" s="128" t="s">
        <v>76</v>
      </c>
      <c r="AU268" s="128" t="s">
        <v>84</v>
      </c>
      <c r="AY268" s="121" t="s">
        <v>146</v>
      </c>
      <c r="BK268" s="129">
        <f>SUM(BK269:BK273)</f>
        <v>0</v>
      </c>
    </row>
    <row r="269" spans="2:65" s="1" customFormat="1" ht="24.2" customHeight="1">
      <c r="B269" s="31"/>
      <c r="C269" s="132" t="s">
        <v>473</v>
      </c>
      <c r="D269" s="132" t="s">
        <v>148</v>
      </c>
      <c r="E269" s="133" t="s">
        <v>1675</v>
      </c>
      <c r="F269" s="134" t="s">
        <v>1676</v>
      </c>
      <c r="G269" s="135" t="s">
        <v>601</v>
      </c>
      <c r="H269" s="136">
        <v>1</v>
      </c>
      <c r="I269" s="137"/>
      <c r="J269" s="138">
        <f>ROUND(I269*H269,2)</f>
        <v>0</v>
      </c>
      <c r="K269" s="139"/>
      <c r="L269" s="31"/>
      <c r="M269" s="140" t="s">
        <v>1</v>
      </c>
      <c r="N269" s="141" t="s">
        <v>42</v>
      </c>
      <c r="P269" s="142">
        <f>O269*H269</f>
        <v>0</v>
      </c>
      <c r="Q269" s="142">
        <v>0.00026</v>
      </c>
      <c r="R269" s="142">
        <f>Q269*H269</f>
        <v>0.00026</v>
      </c>
      <c r="S269" s="142">
        <v>0</v>
      </c>
      <c r="T269" s="143">
        <f>S269*H269</f>
        <v>0</v>
      </c>
      <c r="AR269" s="144" t="s">
        <v>242</v>
      </c>
      <c r="AT269" s="144" t="s">
        <v>148</v>
      </c>
      <c r="AU269" s="144" t="s">
        <v>86</v>
      </c>
      <c r="AY269" s="16" t="s">
        <v>146</v>
      </c>
      <c r="BE269" s="145">
        <f>IF(N269="základní",J269,0)</f>
        <v>0</v>
      </c>
      <c r="BF269" s="145">
        <f>IF(N269="snížená",J269,0)</f>
        <v>0</v>
      </c>
      <c r="BG269" s="145">
        <f>IF(N269="zákl. přenesená",J269,0)</f>
        <v>0</v>
      </c>
      <c r="BH269" s="145">
        <f>IF(N269="sníž. přenesená",J269,0)</f>
        <v>0</v>
      </c>
      <c r="BI269" s="145">
        <f>IF(N269="nulová",J269,0)</f>
        <v>0</v>
      </c>
      <c r="BJ269" s="16" t="s">
        <v>84</v>
      </c>
      <c r="BK269" s="145">
        <f>ROUND(I269*H269,2)</f>
        <v>0</v>
      </c>
      <c r="BL269" s="16" t="s">
        <v>242</v>
      </c>
      <c r="BM269" s="144" t="s">
        <v>1677</v>
      </c>
    </row>
    <row r="270" spans="2:65" s="1" customFormat="1" ht="24.2" customHeight="1">
      <c r="B270" s="31"/>
      <c r="C270" s="132" t="s">
        <v>478</v>
      </c>
      <c r="D270" s="132" t="s">
        <v>148</v>
      </c>
      <c r="E270" s="133" t="s">
        <v>1678</v>
      </c>
      <c r="F270" s="134" t="s">
        <v>1679</v>
      </c>
      <c r="G270" s="135" t="s">
        <v>601</v>
      </c>
      <c r="H270" s="136">
        <v>1</v>
      </c>
      <c r="I270" s="137"/>
      <c r="J270" s="138">
        <f>ROUND(I270*H270,2)</f>
        <v>0</v>
      </c>
      <c r="K270" s="139"/>
      <c r="L270" s="31"/>
      <c r="M270" s="140" t="s">
        <v>1</v>
      </c>
      <c r="N270" s="141" t="s">
        <v>42</v>
      </c>
      <c r="P270" s="142">
        <f>O270*H270</f>
        <v>0</v>
      </c>
      <c r="Q270" s="142">
        <v>0.00015</v>
      </c>
      <c r="R270" s="142">
        <f>Q270*H270</f>
        <v>0.00015</v>
      </c>
      <c r="S270" s="142">
        <v>0</v>
      </c>
      <c r="T270" s="143">
        <f>S270*H270</f>
        <v>0</v>
      </c>
      <c r="AR270" s="144" t="s">
        <v>242</v>
      </c>
      <c r="AT270" s="144" t="s">
        <v>148</v>
      </c>
      <c r="AU270" s="144" t="s">
        <v>86</v>
      </c>
      <c r="AY270" s="16" t="s">
        <v>146</v>
      </c>
      <c r="BE270" s="145">
        <f>IF(N270="základní",J270,0)</f>
        <v>0</v>
      </c>
      <c r="BF270" s="145">
        <f>IF(N270="snížená",J270,0)</f>
        <v>0</v>
      </c>
      <c r="BG270" s="145">
        <f>IF(N270="zákl. přenesená",J270,0)</f>
        <v>0</v>
      </c>
      <c r="BH270" s="145">
        <f>IF(N270="sníž. přenesená",J270,0)</f>
        <v>0</v>
      </c>
      <c r="BI270" s="145">
        <f>IF(N270="nulová",J270,0)</f>
        <v>0</v>
      </c>
      <c r="BJ270" s="16" t="s">
        <v>84</v>
      </c>
      <c r="BK270" s="145">
        <f>ROUND(I270*H270,2)</f>
        <v>0</v>
      </c>
      <c r="BL270" s="16" t="s">
        <v>242</v>
      </c>
      <c r="BM270" s="144" t="s">
        <v>1680</v>
      </c>
    </row>
    <row r="271" spans="2:65" s="1" customFormat="1" ht="24.2" customHeight="1">
      <c r="B271" s="31"/>
      <c r="C271" s="132" t="s">
        <v>484</v>
      </c>
      <c r="D271" s="132" t="s">
        <v>148</v>
      </c>
      <c r="E271" s="133" t="s">
        <v>1681</v>
      </c>
      <c r="F271" s="134" t="s">
        <v>1682</v>
      </c>
      <c r="G271" s="135" t="s">
        <v>601</v>
      </c>
      <c r="H271" s="136">
        <v>1</v>
      </c>
      <c r="I271" s="137"/>
      <c r="J271" s="138">
        <f>ROUND(I271*H271,2)</f>
        <v>0</v>
      </c>
      <c r="K271" s="139"/>
      <c r="L271" s="31"/>
      <c r="M271" s="140" t="s">
        <v>1</v>
      </c>
      <c r="N271" s="141" t="s">
        <v>42</v>
      </c>
      <c r="P271" s="142">
        <f>O271*H271</f>
        <v>0</v>
      </c>
      <c r="Q271" s="142">
        <v>0.00015</v>
      </c>
      <c r="R271" s="142">
        <f>Q271*H271</f>
        <v>0.00015</v>
      </c>
      <c r="S271" s="142">
        <v>0</v>
      </c>
      <c r="T271" s="143">
        <f>S271*H271</f>
        <v>0</v>
      </c>
      <c r="AR271" s="144" t="s">
        <v>242</v>
      </c>
      <c r="AT271" s="144" t="s">
        <v>148</v>
      </c>
      <c r="AU271" s="144" t="s">
        <v>86</v>
      </c>
      <c r="AY271" s="16" t="s">
        <v>146</v>
      </c>
      <c r="BE271" s="145">
        <f>IF(N271="základní",J271,0)</f>
        <v>0</v>
      </c>
      <c r="BF271" s="145">
        <f>IF(N271="snížená",J271,0)</f>
        <v>0</v>
      </c>
      <c r="BG271" s="145">
        <f>IF(N271="zákl. přenesená",J271,0)</f>
        <v>0</v>
      </c>
      <c r="BH271" s="145">
        <f>IF(N271="sníž. přenesená",J271,0)</f>
        <v>0</v>
      </c>
      <c r="BI271" s="145">
        <f>IF(N271="nulová",J271,0)</f>
        <v>0</v>
      </c>
      <c r="BJ271" s="16" t="s">
        <v>84</v>
      </c>
      <c r="BK271" s="145">
        <f>ROUND(I271*H271,2)</f>
        <v>0</v>
      </c>
      <c r="BL271" s="16" t="s">
        <v>242</v>
      </c>
      <c r="BM271" s="144" t="s">
        <v>1683</v>
      </c>
    </row>
    <row r="272" spans="2:65" s="1" customFormat="1" ht="24.2" customHeight="1">
      <c r="B272" s="31"/>
      <c r="C272" s="132" t="s">
        <v>489</v>
      </c>
      <c r="D272" s="132" t="s">
        <v>148</v>
      </c>
      <c r="E272" s="133" t="s">
        <v>1684</v>
      </c>
      <c r="F272" s="134" t="s">
        <v>1685</v>
      </c>
      <c r="G272" s="135" t="s">
        <v>601</v>
      </c>
      <c r="H272" s="136">
        <v>1</v>
      </c>
      <c r="I272" s="137"/>
      <c r="J272" s="138">
        <f>ROUND(I272*H272,2)</f>
        <v>0</v>
      </c>
      <c r="K272" s="139"/>
      <c r="L272" s="31"/>
      <c r="M272" s="140" t="s">
        <v>1</v>
      </c>
      <c r="N272" s="141" t="s">
        <v>42</v>
      </c>
      <c r="P272" s="142">
        <f>O272*H272</f>
        <v>0</v>
      </c>
      <c r="Q272" s="142">
        <v>0.00015</v>
      </c>
      <c r="R272" s="142">
        <f>Q272*H272</f>
        <v>0.00015</v>
      </c>
      <c r="S272" s="142">
        <v>0</v>
      </c>
      <c r="T272" s="143">
        <f>S272*H272</f>
        <v>0</v>
      </c>
      <c r="AR272" s="144" t="s">
        <v>242</v>
      </c>
      <c r="AT272" s="144" t="s">
        <v>148</v>
      </c>
      <c r="AU272" s="144" t="s">
        <v>86</v>
      </c>
      <c r="AY272" s="16" t="s">
        <v>146</v>
      </c>
      <c r="BE272" s="145">
        <f>IF(N272="základní",J272,0)</f>
        <v>0</v>
      </c>
      <c r="BF272" s="145">
        <f>IF(N272="snížená",J272,0)</f>
        <v>0</v>
      </c>
      <c r="BG272" s="145">
        <f>IF(N272="zákl. přenesená",J272,0)</f>
        <v>0</v>
      </c>
      <c r="BH272" s="145">
        <f>IF(N272="sníž. přenesená",J272,0)</f>
        <v>0</v>
      </c>
      <c r="BI272" s="145">
        <f>IF(N272="nulová",J272,0)</f>
        <v>0</v>
      </c>
      <c r="BJ272" s="16" t="s">
        <v>84</v>
      </c>
      <c r="BK272" s="145">
        <f>ROUND(I272*H272,2)</f>
        <v>0</v>
      </c>
      <c r="BL272" s="16" t="s">
        <v>242</v>
      </c>
      <c r="BM272" s="144" t="s">
        <v>1686</v>
      </c>
    </row>
    <row r="273" spans="2:65" s="1" customFormat="1" ht="16.5" customHeight="1">
      <c r="B273" s="31"/>
      <c r="C273" s="132" t="s">
        <v>494</v>
      </c>
      <c r="D273" s="132" t="s">
        <v>148</v>
      </c>
      <c r="E273" s="133" t="s">
        <v>1687</v>
      </c>
      <c r="F273" s="134" t="s">
        <v>1688</v>
      </c>
      <c r="G273" s="135" t="s">
        <v>601</v>
      </c>
      <c r="H273" s="136">
        <v>1</v>
      </c>
      <c r="I273" s="137"/>
      <c r="J273" s="138">
        <f>ROUND(I273*H273,2)</f>
        <v>0</v>
      </c>
      <c r="K273" s="139"/>
      <c r="L273" s="31"/>
      <c r="M273" s="182" t="s">
        <v>1</v>
      </c>
      <c r="N273" s="183" t="s">
        <v>42</v>
      </c>
      <c r="O273" s="184"/>
      <c r="P273" s="185">
        <f>O273*H273</f>
        <v>0</v>
      </c>
      <c r="Q273" s="185">
        <v>0.00015</v>
      </c>
      <c r="R273" s="185">
        <f>Q273*H273</f>
        <v>0.00015</v>
      </c>
      <c r="S273" s="185">
        <v>0</v>
      </c>
      <c r="T273" s="186">
        <f>S273*H273</f>
        <v>0</v>
      </c>
      <c r="AR273" s="144" t="s">
        <v>242</v>
      </c>
      <c r="AT273" s="144" t="s">
        <v>148</v>
      </c>
      <c r="AU273" s="144" t="s">
        <v>86</v>
      </c>
      <c r="AY273" s="16" t="s">
        <v>146</v>
      </c>
      <c r="BE273" s="145">
        <f>IF(N273="základní",J273,0)</f>
        <v>0</v>
      </c>
      <c r="BF273" s="145">
        <f>IF(N273="snížená",J273,0)</f>
        <v>0</v>
      </c>
      <c r="BG273" s="145">
        <f>IF(N273="zákl. přenesená",J273,0)</f>
        <v>0</v>
      </c>
      <c r="BH273" s="145">
        <f>IF(N273="sníž. přenesená",J273,0)</f>
        <v>0</v>
      </c>
      <c r="BI273" s="145">
        <f>IF(N273="nulová",J273,0)</f>
        <v>0</v>
      </c>
      <c r="BJ273" s="16" t="s">
        <v>84</v>
      </c>
      <c r="BK273" s="145">
        <f>ROUND(I273*H273,2)</f>
        <v>0</v>
      </c>
      <c r="BL273" s="16" t="s">
        <v>242</v>
      </c>
      <c r="BM273" s="144" t="s">
        <v>1689</v>
      </c>
    </row>
    <row r="274" spans="2:12" s="1" customFormat="1" ht="6.95" customHeight="1">
      <c r="B274" s="42"/>
      <c r="C274" s="43"/>
      <c r="D274" s="43"/>
      <c r="E274" s="43"/>
      <c r="F274" s="43"/>
      <c r="G274" s="43"/>
      <c r="H274" s="43"/>
      <c r="I274" s="43"/>
      <c r="J274" s="43"/>
      <c r="K274" s="43"/>
      <c r="L274" s="31"/>
    </row>
  </sheetData>
  <sheetProtection algorithmName="SHA-512" hashValue="8CqRwGiXYDNcgzvMr7jwTPRZ1MPYbZ8gYFIjnyPq2lBSUbHQj9Z39Qx5jF58tGgmlX2VUU+mQj0i+tB/GGbVxg==" saltValue="nayBFEBCYfrWlY0GskVPhH1aP9OmLEKXbZnU7w/sodTipDDdDAtMnf4LlPgIcssS8uUhZsVWCZJ7CIcrYbN1vA==" spinCount="100000" sheet="1" objects="1" scenarios="1" formatColumns="0" formatRows="0" autoFilter="0"/>
  <autoFilter ref="C128:K27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36"/>
  <sheetViews>
    <sheetView showGridLines="0" workbookViewId="0" topLeftCell="A110">
      <selection activeCell="J125" sqref="J12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682"/>
      <c r="M2" s="682"/>
      <c r="N2" s="682"/>
      <c r="O2" s="682"/>
      <c r="P2" s="682"/>
      <c r="Q2" s="682"/>
      <c r="R2" s="682"/>
      <c r="S2" s="682"/>
      <c r="T2" s="682"/>
      <c r="U2" s="682"/>
      <c r="V2" s="682"/>
      <c r="AT2" s="16" t="s">
        <v>95</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696" t="str">
        <f>'Rekapitulace stavby'!K6</f>
        <v>Vstupní budova Muzea lidových staveb v Kouřimi</v>
      </c>
      <c r="F7" s="697"/>
      <c r="G7" s="697"/>
      <c r="H7" s="697"/>
      <c r="L7" s="19"/>
    </row>
    <row r="8" spans="2:12" s="1" customFormat="1" ht="12" customHeight="1">
      <c r="B8" s="31"/>
      <c r="D8" s="26" t="s">
        <v>97</v>
      </c>
      <c r="L8" s="31"/>
    </row>
    <row r="9" spans="2:12" s="1" customFormat="1" ht="16.5" customHeight="1">
      <c r="B9" s="31"/>
      <c r="E9" s="676" t="s">
        <v>1690</v>
      </c>
      <c r="F9" s="695"/>
      <c r="G9" s="695"/>
      <c r="H9" s="695"/>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8. 8. 2023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698" t="str">
        <f>'Rekapitulace stavby'!E14</f>
        <v>Vyplň údaj</v>
      </c>
      <c r="F18" s="690"/>
      <c r="G18" s="690"/>
      <c r="H18" s="69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694" t="s">
        <v>1</v>
      </c>
      <c r="F27" s="694"/>
      <c r="G27" s="694"/>
      <c r="H27" s="69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ROUND(J121,2)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ROUND((SUM(BE121:BE135)),2)</f>
        <v>0</v>
      </c>
      <c r="I33" s="91">
        <v>0.21</v>
      </c>
      <c r="J33" s="90">
        <f>ROUND(((SUM(BE121:BE135))*I33),2)</f>
        <v>0</v>
      </c>
      <c r="L33" s="31"/>
    </row>
    <row r="34" spans="2:12" s="1" customFormat="1" ht="14.45" customHeight="1">
      <c r="B34" s="31"/>
      <c r="E34" s="26" t="s">
        <v>43</v>
      </c>
      <c r="F34" s="90">
        <f>ROUND((SUM(BF121:BF135)),2)</f>
        <v>0</v>
      </c>
      <c r="I34" s="91">
        <v>0.15</v>
      </c>
      <c r="J34" s="90">
        <f>ROUND(((SUM(BF121:BF135))*I34),2)</f>
        <v>0</v>
      </c>
      <c r="L34" s="31"/>
    </row>
    <row r="35" spans="2:12" s="1" customFormat="1" ht="14.45" customHeight="1" hidden="1">
      <c r="B35" s="31"/>
      <c r="E35" s="26" t="s">
        <v>44</v>
      </c>
      <c r="F35" s="90">
        <f>ROUND((SUM(BG121:BG135)),2)</f>
        <v>0</v>
      </c>
      <c r="I35" s="91">
        <v>0.21</v>
      </c>
      <c r="J35" s="90">
        <f>0</f>
        <v>0</v>
      </c>
      <c r="L35" s="31"/>
    </row>
    <row r="36" spans="2:12" s="1" customFormat="1" ht="14.45" customHeight="1" hidden="1">
      <c r="B36" s="31"/>
      <c r="E36" s="26" t="s">
        <v>45</v>
      </c>
      <c r="F36" s="90">
        <f>ROUND((SUM(BH121:BH135)),2)</f>
        <v>0</v>
      </c>
      <c r="I36" s="91">
        <v>0.15</v>
      </c>
      <c r="J36" s="90">
        <f>0</f>
        <v>0</v>
      </c>
      <c r="L36" s="31"/>
    </row>
    <row r="37" spans="2:12" s="1" customFormat="1" ht="14.45" customHeight="1" hidden="1">
      <c r="B37" s="31"/>
      <c r="E37" s="26" t="s">
        <v>46</v>
      </c>
      <c r="F37" s="90">
        <f>ROUND((SUM(BI121:BI135)),2)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696" t="str">
        <f>E7</f>
        <v>Vstupní budova Muzea lidových staveb v Kouřimi</v>
      </c>
      <c r="F85" s="697"/>
      <c r="G85" s="697"/>
      <c r="H85" s="697"/>
      <c r="L85" s="31"/>
    </row>
    <row r="86" spans="2:12" s="1" customFormat="1" ht="12" customHeight="1">
      <c r="B86" s="31"/>
      <c r="C86" s="26" t="s">
        <v>97</v>
      </c>
      <c r="L86" s="31"/>
    </row>
    <row r="87" spans="2:12" s="1" customFormat="1" ht="16.5" customHeight="1">
      <c r="B87" s="31"/>
      <c r="E87" s="676" t="str">
        <f>E9</f>
        <v>05 - Náklady spojené s umístěním stavby</v>
      </c>
      <c r="F87" s="695"/>
      <c r="G87" s="695"/>
      <c r="H87" s="695"/>
      <c r="L87" s="31"/>
    </row>
    <row r="88" spans="2:12" s="1" customFormat="1" ht="6.95" customHeight="1">
      <c r="B88" s="31"/>
      <c r="L88" s="31"/>
    </row>
    <row r="89" spans="2:12" s="1" customFormat="1" ht="12" customHeight="1">
      <c r="B89" s="31"/>
      <c r="C89" s="26" t="s">
        <v>20</v>
      </c>
      <c r="F89" s="24" t="str">
        <f>F12</f>
        <v>Kouřim</v>
      </c>
      <c r="I89" s="26" t="s">
        <v>22</v>
      </c>
      <c r="J89" s="50" t="str">
        <f>IF(J12="","",J12)</f>
        <v>8. 8. 2023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J121</f>
        <v>0</v>
      </c>
      <c r="L96" s="31"/>
      <c r="AU96" s="16" t="s">
        <v>104</v>
      </c>
    </row>
    <row r="97" spans="2:12" s="8" customFormat="1" ht="24.95" customHeight="1">
      <c r="B97" s="103"/>
      <c r="D97" s="104" t="s">
        <v>1691</v>
      </c>
      <c r="E97" s="105"/>
      <c r="F97" s="105"/>
      <c r="G97" s="105"/>
      <c r="H97" s="105"/>
      <c r="I97" s="105"/>
      <c r="J97" s="106">
        <f>J122</f>
        <v>0</v>
      </c>
      <c r="L97" s="103"/>
    </row>
    <row r="98" spans="2:12" s="9" customFormat="1" ht="19.9" customHeight="1">
      <c r="B98" s="107"/>
      <c r="D98" s="108" t="s">
        <v>1692</v>
      </c>
      <c r="E98" s="109"/>
      <c r="F98" s="109"/>
      <c r="G98" s="109"/>
      <c r="H98" s="109"/>
      <c r="I98" s="109"/>
      <c r="J98" s="110">
        <f>J123</f>
        <v>0</v>
      </c>
      <c r="L98" s="107"/>
    </row>
    <row r="99" spans="2:12" s="9" customFormat="1" ht="19.9" customHeight="1">
      <c r="B99" s="107"/>
      <c r="D99" s="108" t="s">
        <v>1693</v>
      </c>
      <c r="E99" s="109"/>
      <c r="F99" s="109"/>
      <c r="G99" s="109"/>
      <c r="H99" s="109"/>
      <c r="I99" s="109"/>
      <c r="J99" s="110">
        <f>J126</f>
        <v>0</v>
      </c>
      <c r="L99" s="107"/>
    </row>
    <row r="100" spans="2:12" s="9" customFormat="1" ht="19.9" customHeight="1">
      <c r="B100" s="107"/>
      <c r="D100" s="108" t="s">
        <v>1694</v>
      </c>
      <c r="E100" s="109"/>
      <c r="F100" s="109"/>
      <c r="G100" s="109"/>
      <c r="H100" s="109"/>
      <c r="I100" s="109"/>
      <c r="J100" s="110">
        <f>J128</f>
        <v>0</v>
      </c>
      <c r="L100" s="107"/>
    </row>
    <row r="101" spans="2:12" s="9" customFormat="1" ht="19.9" customHeight="1">
      <c r="B101" s="107"/>
      <c r="D101" s="108" t="s">
        <v>1695</v>
      </c>
      <c r="E101" s="109"/>
      <c r="F101" s="109"/>
      <c r="G101" s="109"/>
      <c r="H101" s="109"/>
      <c r="I101" s="109"/>
      <c r="J101" s="110">
        <f>J134</f>
        <v>0</v>
      </c>
      <c r="L101" s="107"/>
    </row>
    <row r="102" spans="2:12" s="1" customFormat="1" ht="21.75" customHeight="1">
      <c r="B102" s="31"/>
      <c r="L102" s="31"/>
    </row>
    <row r="103" spans="2:12" s="1" customFormat="1" ht="6.95" customHeight="1">
      <c r="B103" s="42"/>
      <c r="C103" s="43"/>
      <c r="D103" s="43"/>
      <c r="E103" s="43"/>
      <c r="F103" s="43"/>
      <c r="G103" s="43"/>
      <c r="H103" s="43"/>
      <c r="I103" s="43"/>
      <c r="J103" s="43"/>
      <c r="K103" s="43"/>
      <c r="L103" s="31"/>
    </row>
    <row r="107" spans="2:12" s="1" customFormat="1" ht="6.95" customHeight="1">
      <c r="B107" s="44"/>
      <c r="C107" s="45"/>
      <c r="D107" s="45"/>
      <c r="E107" s="45"/>
      <c r="F107" s="45"/>
      <c r="G107" s="45"/>
      <c r="H107" s="45"/>
      <c r="I107" s="45"/>
      <c r="J107" s="45"/>
      <c r="K107" s="45"/>
      <c r="L107" s="31"/>
    </row>
    <row r="108" spans="2:12" s="1" customFormat="1" ht="24.95" customHeight="1">
      <c r="B108" s="31"/>
      <c r="C108" s="20" t="s">
        <v>131</v>
      </c>
      <c r="L108" s="31"/>
    </row>
    <row r="109" spans="2:12" s="1" customFormat="1" ht="6.95" customHeight="1">
      <c r="B109" s="31"/>
      <c r="L109" s="31"/>
    </row>
    <row r="110" spans="2:12" s="1" customFormat="1" ht="12" customHeight="1">
      <c r="B110" s="31"/>
      <c r="C110" s="26" t="s">
        <v>16</v>
      </c>
      <c r="L110" s="31"/>
    </row>
    <row r="111" spans="2:12" s="1" customFormat="1" ht="16.5" customHeight="1">
      <c r="B111" s="31"/>
      <c r="E111" s="696" t="str">
        <f>E7</f>
        <v>Vstupní budova Muzea lidových staveb v Kouřimi</v>
      </c>
      <c r="F111" s="697"/>
      <c r="G111" s="697"/>
      <c r="H111" s="697"/>
      <c r="L111" s="31"/>
    </row>
    <row r="112" spans="2:12" s="1" customFormat="1" ht="12" customHeight="1">
      <c r="B112" s="31"/>
      <c r="C112" s="26" t="s">
        <v>97</v>
      </c>
      <c r="L112" s="31"/>
    </row>
    <row r="113" spans="2:12" s="1" customFormat="1" ht="16.5" customHeight="1">
      <c r="B113" s="31"/>
      <c r="E113" s="676" t="str">
        <f>E9</f>
        <v>05 - Náklady spojené s umístěním stavby</v>
      </c>
      <c r="F113" s="695"/>
      <c r="G113" s="695"/>
      <c r="H113" s="695"/>
      <c r="L113" s="31"/>
    </row>
    <row r="114" spans="2:12" s="1" customFormat="1" ht="6.95" customHeight="1">
      <c r="B114" s="31"/>
      <c r="L114" s="31"/>
    </row>
    <row r="115" spans="2:12" s="1" customFormat="1" ht="12" customHeight="1">
      <c r="B115" s="31"/>
      <c r="C115" s="26" t="s">
        <v>20</v>
      </c>
      <c r="F115" s="24" t="str">
        <f>F12</f>
        <v>Kouřim</v>
      </c>
      <c r="I115" s="26" t="s">
        <v>22</v>
      </c>
      <c r="J115" s="50" t="str">
        <f>IF(J12="","",J12)</f>
        <v>8. 8. 2023</v>
      </c>
      <c r="L115" s="31"/>
    </row>
    <row r="116" spans="2:12" s="1" customFormat="1" ht="6.95" customHeight="1">
      <c r="B116" s="31"/>
      <c r="L116" s="31"/>
    </row>
    <row r="117" spans="2:12" s="1" customFormat="1" ht="15.2" customHeight="1">
      <c r="B117" s="31"/>
      <c r="C117" s="26" t="s">
        <v>24</v>
      </c>
      <c r="F117" s="24" t="str">
        <f>E15</f>
        <v>Regionální muzeum v Kouřimi</v>
      </c>
      <c r="I117" s="26" t="s">
        <v>30</v>
      </c>
      <c r="J117" s="29" t="str">
        <f>E21</f>
        <v>IHARCH s.r.o.</v>
      </c>
      <c r="L117" s="31"/>
    </row>
    <row r="118" spans="2:12" s="1" customFormat="1" ht="15.2" customHeight="1">
      <c r="B118" s="31"/>
      <c r="C118" s="26" t="s">
        <v>28</v>
      </c>
      <c r="F118" s="24" t="str">
        <f>IF(E18="","",E18)</f>
        <v>Vyplň údaj</v>
      </c>
      <c r="I118" s="26" t="s">
        <v>33</v>
      </c>
      <c r="J118" s="29" t="str">
        <f>E24</f>
        <v xml:space="preserve"> </v>
      </c>
      <c r="L118" s="31"/>
    </row>
    <row r="119" spans="2:12" s="1" customFormat="1" ht="10.35" customHeight="1">
      <c r="B119" s="31"/>
      <c r="L119" s="31"/>
    </row>
    <row r="120" spans="2:20" s="10" customFormat="1" ht="29.25" customHeight="1">
      <c r="B120" s="111"/>
      <c r="C120" s="112" t="s">
        <v>132</v>
      </c>
      <c r="D120" s="113" t="s">
        <v>62</v>
      </c>
      <c r="E120" s="113" t="s">
        <v>58</v>
      </c>
      <c r="F120" s="113" t="s">
        <v>59</v>
      </c>
      <c r="G120" s="113" t="s">
        <v>133</v>
      </c>
      <c r="H120" s="113" t="s">
        <v>134</v>
      </c>
      <c r="I120" s="113" t="s">
        <v>135</v>
      </c>
      <c r="J120" s="114" t="s">
        <v>102</v>
      </c>
      <c r="K120" s="115" t="s">
        <v>136</v>
      </c>
      <c r="L120" s="111"/>
      <c r="M120" s="56" t="s">
        <v>1</v>
      </c>
      <c r="N120" s="57" t="s">
        <v>41</v>
      </c>
      <c r="O120" s="57" t="s">
        <v>137</v>
      </c>
      <c r="P120" s="57" t="s">
        <v>138</v>
      </c>
      <c r="Q120" s="57" t="s">
        <v>139</v>
      </c>
      <c r="R120" s="57" t="s">
        <v>140</v>
      </c>
      <c r="S120" s="57" t="s">
        <v>141</v>
      </c>
      <c r="T120" s="58" t="s">
        <v>142</v>
      </c>
    </row>
    <row r="121" spans="2:63" s="1" customFormat="1" ht="22.7" customHeight="1">
      <c r="B121" s="31"/>
      <c r="C121" s="61" t="s">
        <v>143</v>
      </c>
      <c r="J121" s="116">
        <f>BK121</f>
        <v>0</v>
      </c>
      <c r="L121" s="31"/>
      <c r="M121" s="59"/>
      <c r="N121" s="51"/>
      <c r="O121" s="51"/>
      <c r="P121" s="117">
        <f>P122</f>
        <v>0</v>
      </c>
      <c r="Q121" s="51"/>
      <c r="R121" s="117">
        <f>R122</f>
        <v>0</v>
      </c>
      <c r="S121" s="51"/>
      <c r="T121" s="118">
        <f>T122</f>
        <v>0</v>
      </c>
      <c r="AT121" s="16" t="s">
        <v>76</v>
      </c>
      <c r="AU121" s="16" t="s">
        <v>104</v>
      </c>
      <c r="BK121" s="119">
        <f>BK122</f>
        <v>0</v>
      </c>
    </row>
    <row r="122" spans="2:63" s="11" customFormat="1" ht="25.9" customHeight="1">
      <c r="B122" s="120"/>
      <c r="D122" s="121" t="s">
        <v>76</v>
      </c>
      <c r="E122" s="122" t="s">
        <v>1696</v>
      </c>
      <c r="F122" s="122" t="s">
        <v>1697</v>
      </c>
      <c r="I122" s="123"/>
      <c r="J122" s="124">
        <f>BK122</f>
        <v>0</v>
      </c>
      <c r="L122" s="120"/>
      <c r="M122" s="125"/>
      <c r="P122" s="126">
        <f>P123+P126+P128+P134</f>
        <v>0</v>
      </c>
      <c r="R122" s="126">
        <f>R123+R126+R128+R134</f>
        <v>0</v>
      </c>
      <c r="T122" s="127">
        <f>T123+T126+T128+T134</f>
        <v>0</v>
      </c>
      <c r="AR122" s="121" t="s">
        <v>179</v>
      </c>
      <c r="AT122" s="128" t="s">
        <v>76</v>
      </c>
      <c r="AU122" s="128" t="s">
        <v>77</v>
      </c>
      <c r="AY122" s="121" t="s">
        <v>146</v>
      </c>
      <c r="BK122" s="129">
        <f>BK123+BK126+BK128+BK134</f>
        <v>0</v>
      </c>
    </row>
    <row r="123" spans="2:63" s="11" customFormat="1" ht="22.7" customHeight="1">
      <c r="B123" s="120"/>
      <c r="D123" s="121" t="s">
        <v>76</v>
      </c>
      <c r="E123" s="130" t="s">
        <v>1698</v>
      </c>
      <c r="F123" s="130" t="s">
        <v>1699</v>
      </c>
      <c r="I123" s="123"/>
      <c r="J123" s="131">
        <f>BK123</f>
        <v>0</v>
      </c>
      <c r="L123" s="120"/>
      <c r="M123" s="125"/>
      <c r="P123" s="126">
        <f>SUM(P124:P125)</f>
        <v>0</v>
      </c>
      <c r="R123" s="126">
        <f>SUM(R124:R125)</f>
        <v>0</v>
      </c>
      <c r="T123" s="127">
        <f>SUM(T124:T125)</f>
        <v>0</v>
      </c>
      <c r="AR123" s="121" t="s">
        <v>179</v>
      </c>
      <c r="AT123" s="128" t="s">
        <v>76</v>
      </c>
      <c r="AU123" s="128" t="s">
        <v>84</v>
      </c>
      <c r="AY123" s="121" t="s">
        <v>146</v>
      </c>
      <c r="BK123" s="129">
        <f>SUM(BK124:BK125)</f>
        <v>0</v>
      </c>
    </row>
    <row r="124" spans="2:65" s="1" customFormat="1" ht="16.5" customHeight="1">
      <c r="B124" s="31"/>
      <c r="C124" s="132" t="s">
        <v>84</v>
      </c>
      <c r="D124" s="132" t="s">
        <v>148</v>
      </c>
      <c r="E124" s="133" t="s">
        <v>1700</v>
      </c>
      <c r="F124" s="134" t="s">
        <v>1701</v>
      </c>
      <c r="G124" s="135" t="s">
        <v>1702</v>
      </c>
      <c r="H124" s="136">
        <v>1</v>
      </c>
      <c r="I124" s="137"/>
      <c r="J124" s="138">
        <f>ROUND(I124*H124,2)</f>
        <v>0</v>
      </c>
      <c r="K124" s="139"/>
      <c r="L124" s="31"/>
      <c r="M124" s="140" t="s">
        <v>1</v>
      </c>
      <c r="N124" s="141" t="s">
        <v>42</v>
      </c>
      <c r="P124" s="142">
        <f>O124*H124</f>
        <v>0</v>
      </c>
      <c r="Q124" s="142">
        <v>0</v>
      </c>
      <c r="R124" s="142">
        <f>Q124*H124</f>
        <v>0</v>
      </c>
      <c r="S124" s="142">
        <v>0</v>
      </c>
      <c r="T124" s="143">
        <f>S124*H124</f>
        <v>0</v>
      </c>
      <c r="AR124" s="144" t="s">
        <v>1703</v>
      </c>
      <c r="AT124" s="144" t="s">
        <v>148</v>
      </c>
      <c r="AU124" s="144" t="s">
        <v>86</v>
      </c>
      <c r="AY124" s="16" t="s">
        <v>146</v>
      </c>
      <c r="BE124" s="145">
        <f>IF(N124="základní",J124,0)</f>
        <v>0</v>
      </c>
      <c r="BF124" s="145">
        <f>IF(N124="snížená",J124,0)</f>
        <v>0</v>
      </c>
      <c r="BG124" s="145">
        <f>IF(N124="zákl. přenesená",J124,0)</f>
        <v>0</v>
      </c>
      <c r="BH124" s="145">
        <f>IF(N124="sníž. přenesená",J124,0)</f>
        <v>0</v>
      </c>
      <c r="BI124" s="145">
        <f>IF(N124="nulová",J124,0)</f>
        <v>0</v>
      </c>
      <c r="BJ124" s="16" t="s">
        <v>84</v>
      </c>
      <c r="BK124" s="145">
        <f>ROUND(I124*H124,2)</f>
        <v>0</v>
      </c>
      <c r="BL124" s="16" t="s">
        <v>1703</v>
      </c>
      <c r="BM124" s="144" t="s">
        <v>1704</v>
      </c>
    </row>
    <row r="125" spans="2:65" s="1" customFormat="1" ht="24.2" customHeight="1">
      <c r="B125" s="31"/>
      <c r="C125" s="132" t="s">
        <v>86</v>
      </c>
      <c r="D125" s="132" t="s">
        <v>148</v>
      </c>
      <c r="E125" s="133" t="s">
        <v>1705</v>
      </c>
      <c r="F125" s="134" t="s">
        <v>1706</v>
      </c>
      <c r="G125" s="135" t="s">
        <v>1702</v>
      </c>
      <c r="H125" s="136">
        <v>1</v>
      </c>
      <c r="I125" s="137"/>
      <c r="J125" s="138">
        <f>ROUND(I125*H125,2)</f>
        <v>0</v>
      </c>
      <c r="K125" s="139"/>
      <c r="L125" s="31"/>
      <c r="M125" s="140" t="s">
        <v>1</v>
      </c>
      <c r="N125" s="141" t="s">
        <v>42</v>
      </c>
      <c r="P125" s="142">
        <f>O125*H125</f>
        <v>0</v>
      </c>
      <c r="Q125" s="142">
        <v>0</v>
      </c>
      <c r="R125" s="142">
        <f>Q125*H125</f>
        <v>0</v>
      </c>
      <c r="S125" s="142">
        <v>0</v>
      </c>
      <c r="T125" s="143">
        <f>S125*H125</f>
        <v>0</v>
      </c>
      <c r="AR125" s="144" t="s">
        <v>1703</v>
      </c>
      <c r="AT125" s="144" t="s">
        <v>148</v>
      </c>
      <c r="AU125" s="144" t="s">
        <v>86</v>
      </c>
      <c r="AY125" s="16" t="s">
        <v>146</v>
      </c>
      <c r="BE125" s="145">
        <f>IF(N125="základní",J125,0)</f>
        <v>0</v>
      </c>
      <c r="BF125" s="145">
        <f>IF(N125="snížená",J125,0)</f>
        <v>0</v>
      </c>
      <c r="BG125" s="145">
        <f>IF(N125="zákl. přenesená",J125,0)</f>
        <v>0</v>
      </c>
      <c r="BH125" s="145">
        <f>IF(N125="sníž. přenesená",J125,0)</f>
        <v>0</v>
      </c>
      <c r="BI125" s="145">
        <f>IF(N125="nulová",J125,0)</f>
        <v>0</v>
      </c>
      <c r="BJ125" s="16" t="s">
        <v>84</v>
      </c>
      <c r="BK125" s="145">
        <f>ROUND(I125*H125,2)</f>
        <v>0</v>
      </c>
      <c r="BL125" s="16" t="s">
        <v>1703</v>
      </c>
      <c r="BM125" s="144" t="s">
        <v>1707</v>
      </c>
    </row>
    <row r="126" spans="2:63" s="11" customFormat="1" ht="22.7" customHeight="1">
      <c r="B126" s="120"/>
      <c r="D126" s="121" t="s">
        <v>76</v>
      </c>
      <c r="E126" s="130" t="s">
        <v>1708</v>
      </c>
      <c r="F126" s="130" t="s">
        <v>1709</v>
      </c>
      <c r="I126" s="123"/>
      <c r="J126" s="131">
        <f>BK126</f>
        <v>0</v>
      </c>
      <c r="L126" s="120"/>
      <c r="M126" s="125"/>
      <c r="P126" s="126">
        <f>P127</f>
        <v>0</v>
      </c>
      <c r="R126" s="126">
        <f>R127</f>
        <v>0</v>
      </c>
      <c r="T126" s="127">
        <f>T127</f>
        <v>0</v>
      </c>
      <c r="AR126" s="121" t="s">
        <v>179</v>
      </c>
      <c r="AT126" s="128" t="s">
        <v>76</v>
      </c>
      <c r="AU126" s="128" t="s">
        <v>84</v>
      </c>
      <c r="AY126" s="121" t="s">
        <v>146</v>
      </c>
      <c r="BK126" s="129">
        <f>BK127</f>
        <v>0</v>
      </c>
    </row>
    <row r="127" spans="2:65" s="1" customFormat="1" ht="16.5" customHeight="1">
      <c r="B127" s="31"/>
      <c r="C127" s="132" t="s">
        <v>166</v>
      </c>
      <c r="D127" s="132" t="s">
        <v>148</v>
      </c>
      <c r="E127" s="133" t="s">
        <v>1710</v>
      </c>
      <c r="F127" s="134" t="s">
        <v>1709</v>
      </c>
      <c r="G127" s="135" t="s">
        <v>1702</v>
      </c>
      <c r="H127" s="136">
        <v>1</v>
      </c>
      <c r="I127" s="137"/>
      <c r="J127" s="138">
        <f>ROUND(I127*H127,2)</f>
        <v>0</v>
      </c>
      <c r="K127" s="139"/>
      <c r="L127" s="31"/>
      <c r="M127" s="140" t="s">
        <v>1</v>
      </c>
      <c r="N127" s="141" t="s">
        <v>42</v>
      </c>
      <c r="P127" s="142">
        <f>O127*H127</f>
        <v>0</v>
      </c>
      <c r="Q127" s="142">
        <v>0</v>
      </c>
      <c r="R127" s="142">
        <f>Q127*H127</f>
        <v>0</v>
      </c>
      <c r="S127" s="142">
        <v>0</v>
      </c>
      <c r="T127" s="143">
        <f>S127*H127</f>
        <v>0</v>
      </c>
      <c r="AR127" s="144" t="s">
        <v>1703</v>
      </c>
      <c r="AT127" s="144" t="s">
        <v>148</v>
      </c>
      <c r="AU127" s="144" t="s">
        <v>86</v>
      </c>
      <c r="AY127" s="16" t="s">
        <v>146</v>
      </c>
      <c r="BE127" s="145">
        <f>IF(N127="základní",J127,0)</f>
        <v>0</v>
      </c>
      <c r="BF127" s="145">
        <f>IF(N127="snížená",J127,0)</f>
        <v>0</v>
      </c>
      <c r="BG127" s="145">
        <f>IF(N127="zákl. přenesená",J127,0)</f>
        <v>0</v>
      </c>
      <c r="BH127" s="145">
        <f>IF(N127="sníž. přenesená",J127,0)</f>
        <v>0</v>
      </c>
      <c r="BI127" s="145">
        <f>IF(N127="nulová",J127,0)</f>
        <v>0</v>
      </c>
      <c r="BJ127" s="16" t="s">
        <v>84</v>
      </c>
      <c r="BK127" s="145">
        <f>ROUND(I127*H127,2)</f>
        <v>0</v>
      </c>
      <c r="BL127" s="16" t="s">
        <v>1703</v>
      </c>
      <c r="BM127" s="144" t="s">
        <v>1711</v>
      </c>
    </row>
    <row r="128" spans="2:63" s="11" customFormat="1" ht="22.7" customHeight="1">
      <c r="B128" s="120"/>
      <c r="D128" s="121" t="s">
        <v>76</v>
      </c>
      <c r="E128" s="130" t="s">
        <v>1712</v>
      </c>
      <c r="F128" s="130" t="s">
        <v>1713</v>
      </c>
      <c r="I128" s="123"/>
      <c r="J128" s="131">
        <f>BK128</f>
        <v>0</v>
      </c>
      <c r="L128" s="120"/>
      <c r="M128" s="125"/>
      <c r="P128" s="126">
        <f>SUM(P129:P133)</f>
        <v>0</v>
      </c>
      <c r="R128" s="126">
        <f>SUM(R129:R133)</f>
        <v>0</v>
      </c>
      <c r="T128" s="127">
        <f>SUM(T129:T133)</f>
        <v>0</v>
      </c>
      <c r="AR128" s="121" t="s">
        <v>179</v>
      </c>
      <c r="AT128" s="128" t="s">
        <v>76</v>
      </c>
      <c r="AU128" s="128" t="s">
        <v>84</v>
      </c>
      <c r="AY128" s="121" t="s">
        <v>146</v>
      </c>
      <c r="BK128" s="129">
        <f>SUM(BK129:BK133)</f>
        <v>0</v>
      </c>
    </row>
    <row r="129" spans="2:65" s="1" customFormat="1" ht="16.5" customHeight="1">
      <c r="B129" s="31"/>
      <c r="C129" s="132" t="s">
        <v>152</v>
      </c>
      <c r="D129" s="132" t="s">
        <v>148</v>
      </c>
      <c r="E129" s="133" t="s">
        <v>1714</v>
      </c>
      <c r="F129" s="134" t="s">
        <v>1715</v>
      </c>
      <c r="G129" s="135" t="s">
        <v>1702</v>
      </c>
      <c r="H129" s="136">
        <v>1</v>
      </c>
      <c r="I129" s="137"/>
      <c r="J129" s="138">
        <f>ROUND(I129*H129,2)</f>
        <v>0</v>
      </c>
      <c r="K129" s="139"/>
      <c r="L129" s="31"/>
      <c r="M129" s="140" t="s">
        <v>1</v>
      </c>
      <c r="N129" s="141" t="s">
        <v>42</v>
      </c>
      <c r="P129" s="142">
        <f>O129*H129</f>
        <v>0</v>
      </c>
      <c r="Q129" s="142">
        <v>0</v>
      </c>
      <c r="R129" s="142">
        <f>Q129*H129</f>
        <v>0</v>
      </c>
      <c r="S129" s="142">
        <v>0</v>
      </c>
      <c r="T129" s="143">
        <f>S129*H129</f>
        <v>0</v>
      </c>
      <c r="AR129" s="144" t="s">
        <v>1703</v>
      </c>
      <c r="AT129" s="144" t="s">
        <v>148</v>
      </c>
      <c r="AU129" s="144" t="s">
        <v>86</v>
      </c>
      <c r="AY129" s="16" t="s">
        <v>146</v>
      </c>
      <c r="BE129" s="145">
        <f>IF(N129="základní",J129,0)</f>
        <v>0</v>
      </c>
      <c r="BF129" s="145">
        <f>IF(N129="snížená",J129,0)</f>
        <v>0</v>
      </c>
      <c r="BG129" s="145">
        <f>IF(N129="zákl. přenesená",J129,0)</f>
        <v>0</v>
      </c>
      <c r="BH129" s="145">
        <f>IF(N129="sníž. přenesená",J129,0)</f>
        <v>0</v>
      </c>
      <c r="BI129" s="145">
        <f>IF(N129="nulová",J129,0)</f>
        <v>0</v>
      </c>
      <c r="BJ129" s="16" t="s">
        <v>84</v>
      </c>
      <c r="BK129" s="145">
        <f>ROUND(I129*H129,2)</f>
        <v>0</v>
      </c>
      <c r="BL129" s="16" t="s">
        <v>1703</v>
      </c>
      <c r="BM129" s="144" t="s">
        <v>1716</v>
      </c>
    </row>
    <row r="130" spans="2:65" s="1" customFormat="1" ht="16.5" customHeight="1">
      <c r="B130" s="31"/>
      <c r="C130" s="132" t="s">
        <v>179</v>
      </c>
      <c r="D130" s="132" t="s">
        <v>148</v>
      </c>
      <c r="E130" s="133" t="s">
        <v>1717</v>
      </c>
      <c r="F130" s="134" t="s">
        <v>1718</v>
      </c>
      <c r="G130" s="135" t="s">
        <v>1702</v>
      </c>
      <c r="H130" s="136">
        <v>1</v>
      </c>
      <c r="I130" s="137"/>
      <c r="J130" s="138">
        <f>ROUND(I130*H130,2)</f>
        <v>0</v>
      </c>
      <c r="K130" s="139"/>
      <c r="L130" s="31"/>
      <c r="M130" s="140" t="s">
        <v>1</v>
      </c>
      <c r="N130" s="141" t="s">
        <v>42</v>
      </c>
      <c r="P130" s="142">
        <f>O130*H130</f>
        <v>0</v>
      </c>
      <c r="Q130" s="142">
        <v>0</v>
      </c>
      <c r="R130" s="142">
        <f>Q130*H130</f>
        <v>0</v>
      </c>
      <c r="S130" s="142">
        <v>0</v>
      </c>
      <c r="T130" s="143">
        <f>S130*H130</f>
        <v>0</v>
      </c>
      <c r="AR130" s="144" t="s">
        <v>1703</v>
      </c>
      <c r="AT130" s="144" t="s">
        <v>148</v>
      </c>
      <c r="AU130" s="144" t="s">
        <v>86</v>
      </c>
      <c r="AY130" s="16" t="s">
        <v>146</v>
      </c>
      <c r="BE130" s="145">
        <f>IF(N130="základní",J130,0)</f>
        <v>0</v>
      </c>
      <c r="BF130" s="145">
        <f>IF(N130="snížená",J130,0)</f>
        <v>0</v>
      </c>
      <c r="BG130" s="145">
        <f>IF(N130="zákl. přenesená",J130,0)</f>
        <v>0</v>
      </c>
      <c r="BH130" s="145">
        <f>IF(N130="sníž. přenesená",J130,0)</f>
        <v>0</v>
      </c>
      <c r="BI130" s="145">
        <f>IF(N130="nulová",J130,0)</f>
        <v>0</v>
      </c>
      <c r="BJ130" s="16" t="s">
        <v>84</v>
      </c>
      <c r="BK130" s="145">
        <f>ROUND(I130*H130,2)</f>
        <v>0</v>
      </c>
      <c r="BL130" s="16" t="s">
        <v>1703</v>
      </c>
      <c r="BM130" s="144" t="s">
        <v>1719</v>
      </c>
    </row>
    <row r="131" spans="2:65" s="1" customFormat="1" ht="16.5" customHeight="1">
      <c r="B131" s="31"/>
      <c r="C131" s="132" t="s">
        <v>184</v>
      </c>
      <c r="D131" s="132" t="s">
        <v>148</v>
      </c>
      <c r="E131" s="133" t="s">
        <v>1720</v>
      </c>
      <c r="F131" s="134" t="s">
        <v>1721</v>
      </c>
      <c r="G131" s="135" t="s">
        <v>1702</v>
      </c>
      <c r="H131" s="136">
        <v>1</v>
      </c>
      <c r="I131" s="137"/>
      <c r="J131" s="138">
        <f>ROUND(I131*H131,2)</f>
        <v>0</v>
      </c>
      <c r="K131" s="139"/>
      <c r="L131" s="31"/>
      <c r="M131" s="140" t="s">
        <v>1</v>
      </c>
      <c r="N131" s="141" t="s">
        <v>42</v>
      </c>
      <c r="P131" s="142">
        <f>O131*H131</f>
        <v>0</v>
      </c>
      <c r="Q131" s="142">
        <v>0</v>
      </c>
      <c r="R131" s="142">
        <f>Q131*H131</f>
        <v>0</v>
      </c>
      <c r="S131" s="142">
        <v>0</v>
      </c>
      <c r="T131" s="143">
        <f>S131*H131</f>
        <v>0</v>
      </c>
      <c r="AR131" s="144" t="s">
        <v>1703</v>
      </c>
      <c r="AT131" s="144" t="s">
        <v>148</v>
      </c>
      <c r="AU131" s="144" t="s">
        <v>86</v>
      </c>
      <c r="AY131" s="16" t="s">
        <v>146</v>
      </c>
      <c r="BE131" s="145">
        <f>IF(N131="základní",J131,0)</f>
        <v>0</v>
      </c>
      <c r="BF131" s="145">
        <f>IF(N131="snížená",J131,0)</f>
        <v>0</v>
      </c>
      <c r="BG131" s="145">
        <f>IF(N131="zákl. přenesená",J131,0)</f>
        <v>0</v>
      </c>
      <c r="BH131" s="145">
        <f>IF(N131="sníž. přenesená",J131,0)</f>
        <v>0</v>
      </c>
      <c r="BI131" s="145">
        <f>IF(N131="nulová",J131,0)</f>
        <v>0</v>
      </c>
      <c r="BJ131" s="16" t="s">
        <v>84</v>
      </c>
      <c r="BK131" s="145">
        <f>ROUND(I131*H131,2)</f>
        <v>0</v>
      </c>
      <c r="BL131" s="16" t="s">
        <v>1703</v>
      </c>
      <c r="BM131" s="144" t="s">
        <v>1722</v>
      </c>
    </row>
    <row r="132" spans="2:65" s="1" customFormat="1" ht="16.5" customHeight="1">
      <c r="B132" s="31"/>
      <c r="C132" s="132" t="s">
        <v>189</v>
      </c>
      <c r="D132" s="132" t="s">
        <v>148</v>
      </c>
      <c r="E132" s="133" t="s">
        <v>1723</v>
      </c>
      <c r="F132" s="134" t="s">
        <v>1724</v>
      </c>
      <c r="G132" s="135" t="s">
        <v>1702</v>
      </c>
      <c r="H132" s="136">
        <v>1</v>
      </c>
      <c r="I132" s="137"/>
      <c r="J132" s="138">
        <f>ROUND(I132*H132,2)</f>
        <v>0</v>
      </c>
      <c r="K132" s="139"/>
      <c r="L132" s="31"/>
      <c r="M132" s="140" t="s">
        <v>1</v>
      </c>
      <c r="N132" s="141" t="s">
        <v>42</v>
      </c>
      <c r="P132" s="142">
        <f>O132*H132</f>
        <v>0</v>
      </c>
      <c r="Q132" s="142">
        <v>0</v>
      </c>
      <c r="R132" s="142">
        <f>Q132*H132</f>
        <v>0</v>
      </c>
      <c r="S132" s="142">
        <v>0</v>
      </c>
      <c r="T132" s="143">
        <f>S132*H132</f>
        <v>0</v>
      </c>
      <c r="AR132" s="144" t="s">
        <v>1703</v>
      </c>
      <c r="AT132" s="144" t="s">
        <v>148</v>
      </c>
      <c r="AU132" s="144" t="s">
        <v>86</v>
      </c>
      <c r="AY132" s="16" t="s">
        <v>146</v>
      </c>
      <c r="BE132" s="145">
        <f>IF(N132="základní",J132,0)</f>
        <v>0</v>
      </c>
      <c r="BF132" s="145">
        <f>IF(N132="snížená",J132,0)</f>
        <v>0</v>
      </c>
      <c r="BG132" s="145">
        <f>IF(N132="zákl. přenesená",J132,0)</f>
        <v>0</v>
      </c>
      <c r="BH132" s="145">
        <f>IF(N132="sníž. přenesená",J132,0)</f>
        <v>0</v>
      </c>
      <c r="BI132" s="145">
        <f>IF(N132="nulová",J132,0)</f>
        <v>0</v>
      </c>
      <c r="BJ132" s="16" t="s">
        <v>84</v>
      </c>
      <c r="BK132" s="145">
        <f>ROUND(I132*H132,2)</f>
        <v>0</v>
      </c>
      <c r="BL132" s="16" t="s">
        <v>1703</v>
      </c>
      <c r="BM132" s="144" t="s">
        <v>1725</v>
      </c>
    </row>
    <row r="133" spans="2:65" s="1" customFormat="1" ht="16.5" customHeight="1">
      <c r="B133" s="31"/>
      <c r="C133" s="132" t="s">
        <v>195</v>
      </c>
      <c r="D133" s="132" t="s">
        <v>148</v>
      </c>
      <c r="E133" s="133" t="s">
        <v>1726</v>
      </c>
      <c r="F133" s="134" t="s">
        <v>1727</v>
      </c>
      <c r="G133" s="135" t="s">
        <v>1702</v>
      </c>
      <c r="H133" s="136">
        <v>1</v>
      </c>
      <c r="I133" s="137"/>
      <c r="J133" s="138">
        <f>ROUND(I133*H133,2)</f>
        <v>0</v>
      </c>
      <c r="K133" s="139"/>
      <c r="L133" s="31"/>
      <c r="M133" s="140" t="s">
        <v>1</v>
      </c>
      <c r="N133" s="141" t="s">
        <v>42</v>
      </c>
      <c r="P133" s="142">
        <f>O133*H133</f>
        <v>0</v>
      </c>
      <c r="Q133" s="142">
        <v>0</v>
      </c>
      <c r="R133" s="142">
        <f>Q133*H133</f>
        <v>0</v>
      </c>
      <c r="S133" s="142">
        <v>0</v>
      </c>
      <c r="T133" s="143">
        <f>S133*H133</f>
        <v>0</v>
      </c>
      <c r="AR133" s="144" t="s">
        <v>1703</v>
      </c>
      <c r="AT133" s="144" t="s">
        <v>148</v>
      </c>
      <c r="AU133" s="144" t="s">
        <v>86</v>
      </c>
      <c r="AY133" s="16" t="s">
        <v>146</v>
      </c>
      <c r="BE133" s="145">
        <f>IF(N133="základní",J133,0)</f>
        <v>0</v>
      </c>
      <c r="BF133" s="145">
        <f>IF(N133="snížená",J133,0)</f>
        <v>0</v>
      </c>
      <c r="BG133" s="145">
        <f>IF(N133="zákl. přenesená",J133,0)</f>
        <v>0</v>
      </c>
      <c r="BH133" s="145">
        <f>IF(N133="sníž. přenesená",J133,0)</f>
        <v>0</v>
      </c>
      <c r="BI133" s="145">
        <f>IF(N133="nulová",J133,0)</f>
        <v>0</v>
      </c>
      <c r="BJ133" s="16" t="s">
        <v>84</v>
      </c>
      <c r="BK133" s="145">
        <f>ROUND(I133*H133,2)</f>
        <v>0</v>
      </c>
      <c r="BL133" s="16" t="s">
        <v>1703</v>
      </c>
      <c r="BM133" s="144" t="s">
        <v>1728</v>
      </c>
    </row>
    <row r="134" spans="2:63" s="11" customFormat="1" ht="22.7" customHeight="1">
      <c r="B134" s="120"/>
      <c r="D134" s="121" t="s">
        <v>76</v>
      </c>
      <c r="E134" s="130" t="s">
        <v>1729</v>
      </c>
      <c r="F134" s="130" t="s">
        <v>1730</v>
      </c>
      <c r="I134" s="123"/>
      <c r="J134" s="131">
        <f>BK134</f>
        <v>0</v>
      </c>
      <c r="L134" s="120"/>
      <c r="M134" s="125"/>
      <c r="P134" s="126">
        <f>P135</f>
        <v>0</v>
      </c>
      <c r="R134" s="126">
        <f>R135</f>
        <v>0</v>
      </c>
      <c r="T134" s="127">
        <f>T135</f>
        <v>0</v>
      </c>
      <c r="AR134" s="121" t="s">
        <v>179</v>
      </c>
      <c r="AT134" s="128" t="s">
        <v>76</v>
      </c>
      <c r="AU134" s="128" t="s">
        <v>84</v>
      </c>
      <c r="AY134" s="121" t="s">
        <v>146</v>
      </c>
      <c r="BK134" s="129">
        <f>BK135</f>
        <v>0</v>
      </c>
    </row>
    <row r="135" spans="2:65" s="1" customFormat="1" ht="16.5" customHeight="1">
      <c r="B135" s="31"/>
      <c r="C135" s="132" t="s">
        <v>201</v>
      </c>
      <c r="D135" s="132" t="s">
        <v>148</v>
      </c>
      <c r="E135" s="133" t="s">
        <v>1731</v>
      </c>
      <c r="F135" s="134" t="s">
        <v>1730</v>
      </c>
      <c r="G135" s="135" t="s">
        <v>1702</v>
      </c>
      <c r="H135" s="136">
        <v>1</v>
      </c>
      <c r="I135" s="137"/>
      <c r="J135" s="138">
        <f>ROUND(I135*H135,2)</f>
        <v>0</v>
      </c>
      <c r="K135" s="139"/>
      <c r="L135" s="31"/>
      <c r="M135" s="182" t="s">
        <v>1</v>
      </c>
      <c r="N135" s="183" t="s">
        <v>42</v>
      </c>
      <c r="O135" s="184"/>
      <c r="P135" s="185">
        <f>O135*H135</f>
        <v>0</v>
      </c>
      <c r="Q135" s="185">
        <v>0</v>
      </c>
      <c r="R135" s="185">
        <f>Q135*H135</f>
        <v>0</v>
      </c>
      <c r="S135" s="185">
        <v>0</v>
      </c>
      <c r="T135" s="186">
        <f>S135*H135</f>
        <v>0</v>
      </c>
      <c r="AR135" s="144" t="s">
        <v>1703</v>
      </c>
      <c r="AT135" s="144" t="s">
        <v>148</v>
      </c>
      <c r="AU135" s="144" t="s">
        <v>86</v>
      </c>
      <c r="AY135" s="16" t="s">
        <v>146</v>
      </c>
      <c r="BE135" s="145">
        <f>IF(N135="základní",J135,0)</f>
        <v>0</v>
      </c>
      <c r="BF135" s="145">
        <f>IF(N135="snížená",J135,0)</f>
        <v>0</v>
      </c>
      <c r="BG135" s="145">
        <f>IF(N135="zákl. přenesená",J135,0)</f>
        <v>0</v>
      </c>
      <c r="BH135" s="145">
        <f>IF(N135="sníž. přenesená",J135,0)</f>
        <v>0</v>
      </c>
      <c r="BI135" s="145">
        <f>IF(N135="nulová",J135,0)</f>
        <v>0</v>
      </c>
      <c r="BJ135" s="16" t="s">
        <v>84</v>
      </c>
      <c r="BK135" s="145">
        <f>ROUND(I135*H135,2)</f>
        <v>0</v>
      </c>
      <c r="BL135" s="16" t="s">
        <v>1703</v>
      </c>
      <c r="BM135" s="144" t="s">
        <v>1732</v>
      </c>
    </row>
    <row r="136" spans="2:12" s="1" customFormat="1" ht="6.95" customHeight="1">
      <c r="B136" s="42"/>
      <c r="C136" s="43"/>
      <c r="D136" s="43"/>
      <c r="E136" s="43"/>
      <c r="F136" s="43"/>
      <c r="G136" s="43"/>
      <c r="H136" s="43"/>
      <c r="I136" s="43"/>
      <c r="J136" s="43"/>
      <c r="K136" s="43"/>
      <c r="L136" s="31"/>
    </row>
  </sheetData>
  <sheetProtection algorithmName="SHA-512" hashValue="/7KJ9PLCZPen69INy0Fk+V/KGejULqu1VznJq0RfFMZpvdRvloUyOMA2buX2gNN5Xr/lXU/qh/GaOuXf1fcfGw==" saltValue="fFTfPe8tfkVXIanQvKwy1WLP2xrSqX110ItXBdKBAvM5U5/z7wftyH0j3uA6l+F+45k67/VoxjCo/+qhqtuUiQ==" spinCount="100000" sheet="1" objects="1" scenarios="1" formatColumns="0" formatRows="0" autoFilter="0"/>
  <autoFilter ref="C120:K13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1"/>
  <sheetViews>
    <sheetView showGridLines="0" zoomScaleSheetLayoutView="75" workbookViewId="0" topLeftCell="B35">
      <selection activeCell="I58" sqref="I58:J58"/>
    </sheetView>
  </sheetViews>
  <sheetFormatPr defaultColWidth="11.00390625" defaultRowHeight="12"/>
  <cols>
    <col min="1" max="1" width="10.28125" style="188" hidden="1" customWidth="1"/>
    <col min="2" max="2" width="11.140625" style="188" customWidth="1"/>
    <col min="3" max="3" width="9.140625" style="188" customWidth="1"/>
    <col min="4" max="4" width="16.421875" style="188" customWidth="1"/>
    <col min="5" max="5" width="14.7109375" style="188" customWidth="1"/>
    <col min="6" max="6" width="14.00390625" style="188" customWidth="1"/>
    <col min="7" max="9" width="15.421875" style="188" customWidth="1"/>
    <col min="10" max="10" width="8.140625" style="188" customWidth="1"/>
    <col min="11" max="11" width="5.140625" style="188" customWidth="1"/>
    <col min="12" max="15" width="13.140625" style="188" customWidth="1"/>
    <col min="16" max="16" width="11.00390625" style="188" customWidth="1"/>
    <col min="17" max="17" width="12.140625" style="188" bestFit="1" customWidth="1"/>
    <col min="18" max="256" width="11.00390625" style="188" customWidth="1"/>
    <col min="257" max="257" width="11.00390625" style="188" hidden="1" customWidth="1"/>
    <col min="258" max="258" width="11.140625" style="188" customWidth="1"/>
    <col min="259" max="259" width="9.140625" style="188" customWidth="1"/>
    <col min="260" max="260" width="16.421875" style="188" customWidth="1"/>
    <col min="261" max="261" width="14.7109375" style="188" customWidth="1"/>
    <col min="262" max="262" width="14.00390625" style="188" customWidth="1"/>
    <col min="263" max="265" width="15.421875" style="188" customWidth="1"/>
    <col min="266" max="266" width="8.140625" style="188" customWidth="1"/>
    <col min="267" max="267" width="5.140625" style="188" customWidth="1"/>
    <col min="268" max="271" width="13.140625" style="188" customWidth="1"/>
    <col min="272" max="512" width="11.00390625" style="188" customWidth="1"/>
    <col min="513" max="513" width="11.00390625" style="188" hidden="1" customWidth="1"/>
    <col min="514" max="514" width="11.140625" style="188" customWidth="1"/>
    <col min="515" max="515" width="9.140625" style="188" customWidth="1"/>
    <col min="516" max="516" width="16.421875" style="188" customWidth="1"/>
    <col min="517" max="517" width="14.7109375" style="188" customWidth="1"/>
    <col min="518" max="518" width="14.00390625" style="188" customWidth="1"/>
    <col min="519" max="521" width="15.421875" style="188" customWidth="1"/>
    <col min="522" max="522" width="8.140625" style="188" customWidth="1"/>
    <col min="523" max="523" width="5.140625" style="188" customWidth="1"/>
    <col min="524" max="527" width="13.140625" style="188" customWidth="1"/>
    <col min="528" max="768" width="11.00390625" style="188" customWidth="1"/>
    <col min="769" max="769" width="11.00390625" style="188" hidden="1" customWidth="1"/>
    <col min="770" max="770" width="11.140625" style="188" customWidth="1"/>
    <col min="771" max="771" width="9.140625" style="188" customWidth="1"/>
    <col min="772" max="772" width="16.421875" style="188" customWidth="1"/>
    <col min="773" max="773" width="14.7109375" style="188" customWidth="1"/>
    <col min="774" max="774" width="14.00390625" style="188" customWidth="1"/>
    <col min="775" max="777" width="15.421875" style="188" customWidth="1"/>
    <col min="778" max="778" width="8.140625" style="188" customWidth="1"/>
    <col min="779" max="779" width="5.140625" style="188" customWidth="1"/>
    <col min="780" max="783" width="13.140625" style="188" customWidth="1"/>
    <col min="784" max="1024" width="11.00390625" style="188" customWidth="1"/>
    <col min="1025" max="1025" width="11.00390625" style="188" hidden="1" customWidth="1"/>
    <col min="1026" max="1026" width="11.140625" style="188" customWidth="1"/>
    <col min="1027" max="1027" width="9.140625" style="188" customWidth="1"/>
    <col min="1028" max="1028" width="16.421875" style="188" customWidth="1"/>
    <col min="1029" max="1029" width="14.7109375" style="188" customWidth="1"/>
    <col min="1030" max="1030" width="14.00390625" style="188" customWidth="1"/>
    <col min="1031" max="1033" width="15.421875" style="188" customWidth="1"/>
    <col min="1034" max="1034" width="8.140625" style="188" customWidth="1"/>
    <col min="1035" max="1035" width="5.140625" style="188" customWidth="1"/>
    <col min="1036" max="1039" width="13.140625" style="188" customWidth="1"/>
    <col min="1040" max="1280" width="11.00390625" style="188" customWidth="1"/>
    <col min="1281" max="1281" width="11.00390625" style="188" hidden="1" customWidth="1"/>
    <col min="1282" max="1282" width="11.140625" style="188" customWidth="1"/>
    <col min="1283" max="1283" width="9.140625" style="188" customWidth="1"/>
    <col min="1284" max="1284" width="16.421875" style="188" customWidth="1"/>
    <col min="1285" max="1285" width="14.7109375" style="188" customWidth="1"/>
    <col min="1286" max="1286" width="14.00390625" style="188" customWidth="1"/>
    <col min="1287" max="1289" width="15.421875" style="188" customWidth="1"/>
    <col min="1290" max="1290" width="8.140625" style="188" customWidth="1"/>
    <col min="1291" max="1291" width="5.140625" style="188" customWidth="1"/>
    <col min="1292" max="1295" width="13.140625" style="188" customWidth="1"/>
    <col min="1296" max="1536" width="11.00390625" style="188" customWidth="1"/>
    <col min="1537" max="1537" width="11.00390625" style="188" hidden="1" customWidth="1"/>
    <col min="1538" max="1538" width="11.140625" style="188" customWidth="1"/>
    <col min="1539" max="1539" width="9.140625" style="188" customWidth="1"/>
    <col min="1540" max="1540" width="16.421875" style="188" customWidth="1"/>
    <col min="1541" max="1541" width="14.7109375" style="188" customWidth="1"/>
    <col min="1542" max="1542" width="14.00390625" style="188" customWidth="1"/>
    <col min="1543" max="1545" width="15.421875" style="188" customWidth="1"/>
    <col min="1546" max="1546" width="8.140625" style="188" customWidth="1"/>
    <col min="1547" max="1547" width="5.140625" style="188" customWidth="1"/>
    <col min="1548" max="1551" width="13.140625" style="188" customWidth="1"/>
    <col min="1552" max="1792" width="11.00390625" style="188" customWidth="1"/>
    <col min="1793" max="1793" width="11.00390625" style="188" hidden="1" customWidth="1"/>
    <col min="1794" max="1794" width="11.140625" style="188" customWidth="1"/>
    <col min="1795" max="1795" width="9.140625" style="188" customWidth="1"/>
    <col min="1796" max="1796" width="16.421875" style="188" customWidth="1"/>
    <col min="1797" max="1797" width="14.7109375" style="188" customWidth="1"/>
    <col min="1798" max="1798" width="14.00390625" style="188" customWidth="1"/>
    <col min="1799" max="1801" width="15.421875" style="188" customWidth="1"/>
    <col min="1802" max="1802" width="8.140625" style="188" customWidth="1"/>
    <col min="1803" max="1803" width="5.140625" style="188" customWidth="1"/>
    <col min="1804" max="1807" width="13.140625" style="188" customWidth="1"/>
    <col min="1808" max="2048" width="11.00390625" style="188" customWidth="1"/>
    <col min="2049" max="2049" width="11.00390625" style="188" hidden="1" customWidth="1"/>
    <col min="2050" max="2050" width="11.140625" style="188" customWidth="1"/>
    <col min="2051" max="2051" width="9.140625" style="188" customWidth="1"/>
    <col min="2052" max="2052" width="16.421875" style="188" customWidth="1"/>
    <col min="2053" max="2053" width="14.7109375" style="188" customWidth="1"/>
    <col min="2054" max="2054" width="14.00390625" style="188" customWidth="1"/>
    <col min="2055" max="2057" width="15.421875" style="188" customWidth="1"/>
    <col min="2058" max="2058" width="8.140625" style="188" customWidth="1"/>
    <col min="2059" max="2059" width="5.140625" style="188" customWidth="1"/>
    <col min="2060" max="2063" width="13.140625" style="188" customWidth="1"/>
    <col min="2064" max="2304" width="11.00390625" style="188" customWidth="1"/>
    <col min="2305" max="2305" width="11.00390625" style="188" hidden="1" customWidth="1"/>
    <col min="2306" max="2306" width="11.140625" style="188" customWidth="1"/>
    <col min="2307" max="2307" width="9.140625" style="188" customWidth="1"/>
    <col min="2308" max="2308" width="16.421875" style="188" customWidth="1"/>
    <col min="2309" max="2309" width="14.7109375" style="188" customWidth="1"/>
    <col min="2310" max="2310" width="14.00390625" style="188" customWidth="1"/>
    <col min="2311" max="2313" width="15.421875" style="188" customWidth="1"/>
    <col min="2314" max="2314" width="8.140625" style="188" customWidth="1"/>
    <col min="2315" max="2315" width="5.140625" style="188" customWidth="1"/>
    <col min="2316" max="2319" width="13.140625" style="188" customWidth="1"/>
    <col min="2320" max="2560" width="11.00390625" style="188" customWidth="1"/>
    <col min="2561" max="2561" width="11.00390625" style="188" hidden="1" customWidth="1"/>
    <col min="2562" max="2562" width="11.140625" style="188" customWidth="1"/>
    <col min="2563" max="2563" width="9.140625" style="188" customWidth="1"/>
    <col min="2564" max="2564" width="16.421875" style="188" customWidth="1"/>
    <col min="2565" max="2565" width="14.7109375" style="188" customWidth="1"/>
    <col min="2566" max="2566" width="14.00390625" style="188" customWidth="1"/>
    <col min="2567" max="2569" width="15.421875" style="188" customWidth="1"/>
    <col min="2570" max="2570" width="8.140625" style="188" customWidth="1"/>
    <col min="2571" max="2571" width="5.140625" style="188" customWidth="1"/>
    <col min="2572" max="2575" width="13.140625" style="188" customWidth="1"/>
    <col min="2576" max="2816" width="11.00390625" style="188" customWidth="1"/>
    <col min="2817" max="2817" width="11.00390625" style="188" hidden="1" customWidth="1"/>
    <col min="2818" max="2818" width="11.140625" style="188" customWidth="1"/>
    <col min="2819" max="2819" width="9.140625" style="188" customWidth="1"/>
    <col min="2820" max="2820" width="16.421875" style="188" customWidth="1"/>
    <col min="2821" max="2821" width="14.7109375" style="188" customWidth="1"/>
    <col min="2822" max="2822" width="14.00390625" style="188" customWidth="1"/>
    <col min="2823" max="2825" width="15.421875" style="188" customWidth="1"/>
    <col min="2826" max="2826" width="8.140625" style="188" customWidth="1"/>
    <col min="2827" max="2827" width="5.140625" style="188" customWidth="1"/>
    <col min="2828" max="2831" width="13.140625" style="188" customWidth="1"/>
    <col min="2832" max="3072" width="11.00390625" style="188" customWidth="1"/>
    <col min="3073" max="3073" width="11.00390625" style="188" hidden="1" customWidth="1"/>
    <col min="3074" max="3074" width="11.140625" style="188" customWidth="1"/>
    <col min="3075" max="3075" width="9.140625" style="188" customWidth="1"/>
    <col min="3076" max="3076" width="16.421875" style="188" customWidth="1"/>
    <col min="3077" max="3077" width="14.7109375" style="188" customWidth="1"/>
    <col min="3078" max="3078" width="14.00390625" style="188" customWidth="1"/>
    <col min="3079" max="3081" width="15.421875" style="188" customWidth="1"/>
    <col min="3082" max="3082" width="8.140625" style="188" customWidth="1"/>
    <col min="3083" max="3083" width="5.140625" style="188" customWidth="1"/>
    <col min="3084" max="3087" width="13.140625" style="188" customWidth="1"/>
    <col min="3088" max="3328" width="11.00390625" style="188" customWidth="1"/>
    <col min="3329" max="3329" width="11.00390625" style="188" hidden="1" customWidth="1"/>
    <col min="3330" max="3330" width="11.140625" style="188" customWidth="1"/>
    <col min="3331" max="3331" width="9.140625" style="188" customWidth="1"/>
    <col min="3332" max="3332" width="16.421875" style="188" customWidth="1"/>
    <col min="3333" max="3333" width="14.7109375" style="188" customWidth="1"/>
    <col min="3334" max="3334" width="14.00390625" style="188" customWidth="1"/>
    <col min="3335" max="3337" width="15.421875" style="188" customWidth="1"/>
    <col min="3338" max="3338" width="8.140625" style="188" customWidth="1"/>
    <col min="3339" max="3339" width="5.140625" style="188" customWidth="1"/>
    <col min="3340" max="3343" width="13.140625" style="188" customWidth="1"/>
    <col min="3344" max="3584" width="11.00390625" style="188" customWidth="1"/>
    <col min="3585" max="3585" width="11.00390625" style="188" hidden="1" customWidth="1"/>
    <col min="3586" max="3586" width="11.140625" style="188" customWidth="1"/>
    <col min="3587" max="3587" width="9.140625" style="188" customWidth="1"/>
    <col min="3588" max="3588" width="16.421875" style="188" customWidth="1"/>
    <col min="3589" max="3589" width="14.7109375" style="188" customWidth="1"/>
    <col min="3590" max="3590" width="14.00390625" style="188" customWidth="1"/>
    <col min="3591" max="3593" width="15.421875" style="188" customWidth="1"/>
    <col min="3594" max="3594" width="8.140625" style="188" customWidth="1"/>
    <col min="3595" max="3595" width="5.140625" style="188" customWidth="1"/>
    <col min="3596" max="3599" width="13.140625" style="188" customWidth="1"/>
    <col min="3600" max="3840" width="11.00390625" style="188" customWidth="1"/>
    <col min="3841" max="3841" width="11.00390625" style="188" hidden="1" customWidth="1"/>
    <col min="3842" max="3842" width="11.140625" style="188" customWidth="1"/>
    <col min="3843" max="3843" width="9.140625" style="188" customWidth="1"/>
    <col min="3844" max="3844" width="16.421875" style="188" customWidth="1"/>
    <col min="3845" max="3845" width="14.7109375" style="188" customWidth="1"/>
    <col min="3846" max="3846" width="14.00390625" style="188" customWidth="1"/>
    <col min="3847" max="3849" width="15.421875" style="188" customWidth="1"/>
    <col min="3850" max="3850" width="8.140625" style="188" customWidth="1"/>
    <col min="3851" max="3851" width="5.140625" style="188" customWidth="1"/>
    <col min="3852" max="3855" width="13.140625" style="188" customWidth="1"/>
    <col min="3856" max="4096" width="11.00390625" style="188" customWidth="1"/>
    <col min="4097" max="4097" width="11.00390625" style="188" hidden="1" customWidth="1"/>
    <col min="4098" max="4098" width="11.140625" style="188" customWidth="1"/>
    <col min="4099" max="4099" width="9.140625" style="188" customWidth="1"/>
    <col min="4100" max="4100" width="16.421875" style="188" customWidth="1"/>
    <col min="4101" max="4101" width="14.7109375" style="188" customWidth="1"/>
    <col min="4102" max="4102" width="14.00390625" style="188" customWidth="1"/>
    <col min="4103" max="4105" width="15.421875" style="188" customWidth="1"/>
    <col min="4106" max="4106" width="8.140625" style="188" customWidth="1"/>
    <col min="4107" max="4107" width="5.140625" style="188" customWidth="1"/>
    <col min="4108" max="4111" width="13.140625" style="188" customWidth="1"/>
    <col min="4112" max="4352" width="11.00390625" style="188" customWidth="1"/>
    <col min="4353" max="4353" width="11.00390625" style="188" hidden="1" customWidth="1"/>
    <col min="4354" max="4354" width="11.140625" style="188" customWidth="1"/>
    <col min="4355" max="4355" width="9.140625" style="188" customWidth="1"/>
    <col min="4356" max="4356" width="16.421875" style="188" customWidth="1"/>
    <col min="4357" max="4357" width="14.7109375" style="188" customWidth="1"/>
    <col min="4358" max="4358" width="14.00390625" style="188" customWidth="1"/>
    <col min="4359" max="4361" width="15.421875" style="188" customWidth="1"/>
    <col min="4362" max="4362" width="8.140625" style="188" customWidth="1"/>
    <col min="4363" max="4363" width="5.140625" style="188" customWidth="1"/>
    <col min="4364" max="4367" width="13.140625" style="188" customWidth="1"/>
    <col min="4368" max="4608" width="11.00390625" style="188" customWidth="1"/>
    <col min="4609" max="4609" width="11.00390625" style="188" hidden="1" customWidth="1"/>
    <col min="4610" max="4610" width="11.140625" style="188" customWidth="1"/>
    <col min="4611" max="4611" width="9.140625" style="188" customWidth="1"/>
    <col min="4612" max="4612" width="16.421875" style="188" customWidth="1"/>
    <col min="4613" max="4613" width="14.7109375" style="188" customWidth="1"/>
    <col min="4614" max="4614" width="14.00390625" style="188" customWidth="1"/>
    <col min="4615" max="4617" width="15.421875" style="188" customWidth="1"/>
    <col min="4618" max="4618" width="8.140625" style="188" customWidth="1"/>
    <col min="4619" max="4619" width="5.140625" style="188" customWidth="1"/>
    <col min="4620" max="4623" width="13.140625" style="188" customWidth="1"/>
    <col min="4624" max="4864" width="11.00390625" style="188" customWidth="1"/>
    <col min="4865" max="4865" width="11.00390625" style="188" hidden="1" customWidth="1"/>
    <col min="4866" max="4866" width="11.140625" style="188" customWidth="1"/>
    <col min="4867" max="4867" width="9.140625" style="188" customWidth="1"/>
    <col min="4868" max="4868" width="16.421875" style="188" customWidth="1"/>
    <col min="4869" max="4869" width="14.7109375" style="188" customWidth="1"/>
    <col min="4870" max="4870" width="14.00390625" style="188" customWidth="1"/>
    <col min="4871" max="4873" width="15.421875" style="188" customWidth="1"/>
    <col min="4874" max="4874" width="8.140625" style="188" customWidth="1"/>
    <col min="4875" max="4875" width="5.140625" style="188" customWidth="1"/>
    <col min="4876" max="4879" width="13.140625" style="188" customWidth="1"/>
    <col min="4880" max="5120" width="11.00390625" style="188" customWidth="1"/>
    <col min="5121" max="5121" width="11.00390625" style="188" hidden="1" customWidth="1"/>
    <col min="5122" max="5122" width="11.140625" style="188" customWidth="1"/>
    <col min="5123" max="5123" width="9.140625" style="188" customWidth="1"/>
    <col min="5124" max="5124" width="16.421875" style="188" customWidth="1"/>
    <col min="5125" max="5125" width="14.7109375" style="188" customWidth="1"/>
    <col min="5126" max="5126" width="14.00390625" style="188" customWidth="1"/>
    <col min="5127" max="5129" width="15.421875" style="188" customWidth="1"/>
    <col min="5130" max="5130" width="8.140625" style="188" customWidth="1"/>
    <col min="5131" max="5131" width="5.140625" style="188" customWidth="1"/>
    <col min="5132" max="5135" width="13.140625" style="188" customWidth="1"/>
    <col min="5136" max="5376" width="11.00390625" style="188" customWidth="1"/>
    <col min="5377" max="5377" width="11.00390625" style="188" hidden="1" customWidth="1"/>
    <col min="5378" max="5378" width="11.140625" style="188" customWidth="1"/>
    <col min="5379" max="5379" width="9.140625" style="188" customWidth="1"/>
    <col min="5380" max="5380" width="16.421875" style="188" customWidth="1"/>
    <col min="5381" max="5381" width="14.7109375" style="188" customWidth="1"/>
    <col min="5382" max="5382" width="14.00390625" style="188" customWidth="1"/>
    <col min="5383" max="5385" width="15.421875" style="188" customWidth="1"/>
    <col min="5386" max="5386" width="8.140625" style="188" customWidth="1"/>
    <col min="5387" max="5387" width="5.140625" style="188" customWidth="1"/>
    <col min="5388" max="5391" width="13.140625" style="188" customWidth="1"/>
    <col min="5392" max="5632" width="11.00390625" style="188" customWidth="1"/>
    <col min="5633" max="5633" width="11.00390625" style="188" hidden="1" customWidth="1"/>
    <col min="5634" max="5634" width="11.140625" style="188" customWidth="1"/>
    <col min="5635" max="5635" width="9.140625" style="188" customWidth="1"/>
    <col min="5636" max="5636" width="16.421875" style="188" customWidth="1"/>
    <col min="5637" max="5637" width="14.7109375" style="188" customWidth="1"/>
    <col min="5638" max="5638" width="14.00390625" style="188" customWidth="1"/>
    <col min="5639" max="5641" width="15.421875" style="188" customWidth="1"/>
    <col min="5642" max="5642" width="8.140625" style="188" customWidth="1"/>
    <col min="5643" max="5643" width="5.140625" style="188" customWidth="1"/>
    <col min="5644" max="5647" width="13.140625" style="188" customWidth="1"/>
    <col min="5648" max="5888" width="11.00390625" style="188" customWidth="1"/>
    <col min="5889" max="5889" width="11.00390625" style="188" hidden="1" customWidth="1"/>
    <col min="5890" max="5890" width="11.140625" style="188" customWidth="1"/>
    <col min="5891" max="5891" width="9.140625" style="188" customWidth="1"/>
    <col min="5892" max="5892" width="16.421875" style="188" customWidth="1"/>
    <col min="5893" max="5893" width="14.7109375" style="188" customWidth="1"/>
    <col min="5894" max="5894" width="14.00390625" style="188" customWidth="1"/>
    <col min="5895" max="5897" width="15.421875" style="188" customWidth="1"/>
    <col min="5898" max="5898" width="8.140625" style="188" customWidth="1"/>
    <col min="5899" max="5899" width="5.140625" style="188" customWidth="1"/>
    <col min="5900" max="5903" width="13.140625" style="188" customWidth="1"/>
    <col min="5904" max="6144" width="11.00390625" style="188" customWidth="1"/>
    <col min="6145" max="6145" width="11.00390625" style="188" hidden="1" customWidth="1"/>
    <col min="6146" max="6146" width="11.140625" style="188" customWidth="1"/>
    <col min="6147" max="6147" width="9.140625" style="188" customWidth="1"/>
    <col min="6148" max="6148" width="16.421875" style="188" customWidth="1"/>
    <col min="6149" max="6149" width="14.7109375" style="188" customWidth="1"/>
    <col min="6150" max="6150" width="14.00390625" style="188" customWidth="1"/>
    <col min="6151" max="6153" width="15.421875" style="188" customWidth="1"/>
    <col min="6154" max="6154" width="8.140625" style="188" customWidth="1"/>
    <col min="6155" max="6155" width="5.140625" style="188" customWidth="1"/>
    <col min="6156" max="6159" width="13.140625" style="188" customWidth="1"/>
    <col min="6160" max="6400" width="11.00390625" style="188" customWidth="1"/>
    <col min="6401" max="6401" width="11.00390625" style="188" hidden="1" customWidth="1"/>
    <col min="6402" max="6402" width="11.140625" style="188" customWidth="1"/>
    <col min="6403" max="6403" width="9.140625" style="188" customWidth="1"/>
    <col min="6404" max="6404" width="16.421875" style="188" customWidth="1"/>
    <col min="6405" max="6405" width="14.7109375" style="188" customWidth="1"/>
    <col min="6406" max="6406" width="14.00390625" style="188" customWidth="1"/>
    <col min="6407" max="6409" width="15.421875" style="188" customWidth="1"/>
    <col min="6410" max="6410" width="8.140625" style="188" customWidth="1"/>
    <col min="6411" max="6411" width="5.140625" style="188" customWidth="1"/>
    <col min="6412" max="6415" width="13.140625" style="188" customWidth="1"/>
    <col min="6416" max="6656" width="11.00390625" style="188" customWidth="1"/>
    <col min="6657" max="6657" width="11.00390625" style="188" hidden="1" customWidth="1"/>
    <col min="6658" max="6658" width="11.140625" style="188" customWidth="1"/>
    <col min="6659" max="6659" width="9.140625" style="188" customWidth="1"/>
    <col min="6660" max="6660" width="16.421875" style="188" customWidth="1"/>
    <col min="6661" max="6661" width="14.7109375" style="188" customWidth="1"/>
    <col min="6662" max="6662" width="14.00390625" style="188" customWidth="1"/>
    <col min="6663" max="6665" width="15.421875" style="188" customWidth="1"/>
    <col min="6666" max="6666" width="8.140625" style="188" customWidth="1"/>
    <col min="6667" max="6667" width="5.140625" style="188" customWidth="1"/>
    <col min="6668" max="6671" width="13.140625" style="188" customWidth="1"/>
    <col min="6672" max="6912" width="11.00390625" style="188" customWidth="1"/>
    <col min="6913" max="6913" width="11.00390625" style="188" hidden="1" customWidth="1"/>
    <col min="6914" max="6914" width="11.140625" style="188" customWidth="1"/>
    <col min="6915" max="6915" width="9.140625" style="188" customWidth="1"/>
    <col min="6916" max="6916" width="16.421875" style="188" customWidth="1"/>
    <col min="6917" max="6917" width="14.7109375" style="188" customWidth="1"/>
    <col min="6918" max="6918" width="14.00390625" style="188" customWidth="1"/>
    <col min="6919" max="6921" width="15.421875" style="188" customWidth="1"/>
    <col min="6922" max="6922" width="8.140625" style="188" customWidth="1"/>
    <col min="6923" max="6923" width="5.140625" style="188" customWidth="1"/>
    <col min="6924" max="6927" width="13.140625" style="188" customWidth="1"/>
    <col min="6928" max="7168" width="11.00390625" style="188" customWidth="1"/>
    <col min="7169" max="7169" width="11.00390625" style="188" hidden="1" customWidth="1"/>
    <col min="7170" max="7170" width="11.140625" style="188" customWidth="1"/>
    <col min="7171" max="7171" width="9.140625" style="188" customWidth="1"/>
    <col min="7172" max="7172" width="16.421875" style="188" customWidth="1"/>
    <col min="7173" max="7173" width="14.7109375" style="188" customWidth="1"/>
    <col min="7174" max="7174" width="14.00390625" style="188" customWidth="1"/>
    <col min="7175" max="7177" width="15.421875" style="188" customWidth="1"/>
    <col min="7178" max="7178" width="8.140625" style="188" customWidth="1"/>
    <col min="7179" max="7179" width="5.140625" style="188" customWidth="1"/>
    <col min="7180" max="7183" width="13.140625" style="188" customWidth="1"/>
    <col min="7184" max="7424" width="11.00390625" style="188" customWidth="1"/>
    <col min="7425" max="7425" width="11.00390625" style="188" hidden="1" customWidth="1"/>
    <col min="7426" max="7426" width="11.140625" style="188" customWidth="1"/>
    <col min="7427" max="7427" width="9.140625" style="188" customWidth="1"/>
    <col min="7428" max="7428" width="16.421875" style="188" customWidth="1"/>
    <col min="7429" max="7429" width="14.7109375" style="188" customWidth="1"/>
    <col min="7430" max="7430" width="14.00390625" style="188" customWidth="1"/>
    <col min="7431" max="7433" width="15.421875" style="188" customWidth="1"/>
    <col min="7434" max="7434" width="8.140625" style="188" customWidth="1"/>
    <col min="7435" max="7435" width="5.140625" style="188" customWidth="1"/>
    <col min="7436" max="7439" width="13.140625" style="188" customWidth="1"/>
    <col min="7440" max="7680" width="11.00390625" style="188" customWidth="1"/>
    <col min="7681" max="7681" width="11.00390625" style="188" hidden="1" customWidth="1"/>
    <col min="7682" max="7682" width="11.140625" style="188" customWidth="1"/>
    <col min="7683" max="7683" width="9.140625" style="188" customWidth="1"/>
    <col min="7684" max="7684" width="16.421875" style="188" customWidth="1"/>
    <col min="7685" max="7685" width="14.7109375" style="188" customWidth="1"/>
    <col min="7686" max="7686" width="14.00390625" style="188" customWidth="1"/>
    <col min="7687" max="7689" width="15.421875" style="188" customWidth="1"/>
    <col min="7690" max="7690" width="8.140625" style="188" customWidth="1"/>
    <col min="7691" max="7691" width="5.140625" style="188" customWidth="1"/>
    <col min="7692" max="7695" width="13.140625" style="188" customWidth="1"/>
    <col min="7696" max="7936" width="11.00390625" style="188" customWidth="1"/>
    <col min="7937" max="7937" width="11.00390625" style="188" hidden="1" customWidth="1"/>
    <col min="7938" max="7938" width="11.140625" style="188" customWidth="1"/>
    <col min="7939" max="7939" width="9.140625" style="188" customWidth="1"/>
    <col min="7940" max="7940" width="16.421875" style="188" customWidth="1"/>
    <col min="7941" max="7941" width="14.7109375" style="188" customWidth="1"/>
    <col min="7942" max="7942" width="14.00390625" style="188" customWidth="1"/>
    <col min="7943" max="7945" width="15.421875" style="188" customWidth="1"/>
    <col min="7946" max="7946" width="8.140625" style="188" customWidth="1"/>
    <col min="7947" max="7947" width="5.140625" style="188" customWidth="1"/>
    <col min="7948" max="7951" width="13.140625" style="188" customWidth="1"/>
    <col min="7952" max="8192" width="11.00390625" style="188" customWidth="1"/>
    <col min="8193" max="8193" width="11.00390625" style="188" hidden="1" customWidth="1"/>
    <col min="8194" max="8194" width="11.140625" style="188" customWidth="1"/>
    <col min="8195" max="8195" width="9.140625" style="188" customWidth="1"/>
    <col min="8196" max="8196" width="16.421875" style="188" customWidth="1"/>
    <col min="8197" max="8197" width="14.7109375" style="188" customWidth="1"/>
    <col min="8198" max="8198" width="14.00390625" style="188" customWidth="1"/>
    <col min="8199" max="8201" width="15.421875" style="188" customWidth="1"/>
    <col min="8202" max="8202" width="8.140625" style="188" customWidth="1"/>
    <col min="8203" max="8203" width="5.140625" style="188" customWidth="1"/>
    <col min="8204" max="8207" width="13.140625" style="188" customWidth="1"/>
    <col min="8208" max="8448" width="11.00390625" style="188" customWidth="1"/>
    <col min="8449" max="8449" width="11.00390625" style="188" hidden="1" customWidth="1"/>
    <col min="8450" max="8450" width="11.140625" style="188" customWidth="1"/>
    <col min="8451" max="8451" width="9.140625" style="188" customWidth="1"/>
    <col min="8452" max="8452" width="16.421875" style="188" customWidth="1"/>
    <col min="8453" max="8453" width="14.7109375" style="188" customWidth="1"/>
    <col min="8454" max="8454" width="14.00390625" style="188" customWidth="1"/>
    <col min="8455" max="8457" width="15.421875" style="188" customWidth="1"/>
    <col min="8458" max="8458" width="8.140625" style="188" customWidth="1"/>
    <col min="8459" max="8459" width="5.140625" style="188" customWidth="1"/>
    <col min="8460" max="8463" width="13.140625" style="188" customWidth="1"/>
    <col min="8464" max="8704" width="11.00390625" style="188" customWidth="1"/>
    <col min="8705" max="8705" width="11.00390625" style="188" hidden="1" customWidth="1"/>
    <col min="8706" max="8706" width="11.140625" style="188" customWidth="1"/>
    <col min="8707" max="8707" width="9.140625" style="188" customWidth="1"/>
    <col min="8708" max="8708" width="16.421875" style="188" customWidth="1"/>
    <col min="8709" max="8709" width="14.7109375" style="188" customWidth="1"/>
    <col min="8710" max="8710" width="14.00390625" style="188" customWidth="1"/>
    <col min="8711" max="8713" width="15.421875" style="188" customWidth="1"/>
    <col min="8714" max="8714" width="8.140625" style="188" customWidth="1"/>
    <col min="8715" max="8715" width="5.140625" style="188" customWidth="1"/>
    <col min="8716" max="8719" width="13.140625" style="188" customWidth="1"/>
    <col min="8720" max="8960" width="11.00390625" style="188" customWidth="1"/>
    <col min="8961" max="8961" width="11.00390625" style="188" hidden="1" customWidth="1"/>
    <col min="8962" max="8962" width="11.140625" style="188" customWidth="1"/>
    <col min="8963" max="8963" width="9.140625" style="188" customWidth="1"/>
    <col min="8964" max="8964" width="16.421875" style="188" customWidth="1"/>
    <col min="8965" max="8965" width="14.7109375" style="188" customWidth="1"/>
    <col min="8966" max="8966" width="14.00390625" style="188" customWidth="1"/>
    <col min="8967" max="8969" width="15.421875" style="188" customWidth="1"/>
    <col min="8970" max="8970" width="8.140625" style="188" customWidth="1"/>
    <col min="8971" max="8971" width="5.140625" style="188" customWidth="1"/>
    <col min="8972" max="8975" width="13.140625" style="188" customWidth="1"/>
    <col min="8976" max="9216" width="11.00390625" style="188" customWidth="1"/>
    <col min="9217" max="9217" width="11.00390625" style="188" hidden="1" customWidth="1"/>
    <col min="9218" max="9218" width="11.140625" style="188" customWidth="1"/>
    <col min="9219" max="9219" width="9.140625" style="188" customWidth="1"/>
    <col min="9220" max="9220" width="16.421875" style="188" customWidth="1"/>
    <col min="9221" max="9221" width="14.7109375" style="188" customWidth="1"/>
    <col min="9222" max="9222" width="14.00390625" style="188" customWidth="1"/>
    <col min="9223" max="9225" width="15.421875" style="188" customWidth="1"/>
    <col min="9226" max="9226" width="8.140625" style="188" customWidth="1"/>
    <col min="9227" max="9227" width="5.140625" style="188" customWidth="1"/>
    <col min="9228" max="9231" width="13.140625" style="188" customWidth="1"/>
    <col min="9232" max="9472" width="11.00390625" style="188" customWidth="1"/>
    <col min="9473" max="9473" width="11.00390625" style="188" hidden="1" customWidth="1"/>
    <col min="9474" max="9474" width="11.140625" style="188" customWidth="1"/>
    <col min="9475" max="9475" width="9.140625" style="188" customWidth="1"/>
    <col min="9476" max="9476" width="16.421875" style="188" customWidth="1"/>
    <col min="9477" max="9477" width="14.7109375" style="188" customWidth="1"/>
    <col min="9478" max="9478" width="14.00390625" style="188" customWidth="1"/>
    <col min="9479" max="9481" width="15.421875" style="188" customWidth="1"/>
    <col min="9482" max="9482" width="8.140625" style="188" customWidth="1"/>
    <col min="9483" max="9483" width="5.140625" style="188" customWidth="1"/>
    <col min="9484" max="9487" width="13.140625" style="188" customWidth="1"/>
    <col min="9488" max="9728" width="11.00390625" style="188" customWidth="1"/>
    <col min="9729" max="9729" width="11.00390625" style="188" hidden="1" customWidth="1"/>
    <col min="9730" max="9730" width="11.140625" style="188" customWidth="1"/>
    <col min="9731" max="9731" width="9.140625" style="188" customWidth="1"/>
    <col min="9732" max="9732" width="16.421875" style="188" customWidth="1"/>
    <col min="9733" max="9733" width="14.7109375" style="188" customWidth="1"/>
    <col min="9734" max="9734" width="14.00390625" style="188" customWidth="1"/>
    <col min="9735" max="9737" width="15.421875" style="188" customWidth="1"/>
    <col min="9738" max="9738" width="8.140625" style="188" customWidth="1"/>
    <col min="9739" max="9739" width="5.140625" style="188" customWidth="1"/>
    <col min="9740" max="9743" width="13.140625" style="188" customWidth="1"/>
    <col min="9744" max="9984" width="11.00390625" style="188" customWidth="1"/>
    <col min="9985" max="9985" width="11.00390625" style="188" hidden="1" customWidth="1"/>
    <col min="9986" max="9986" width="11.140625" style="188" customWidth="1"/>
    <col min="9987" max="9987" width="9.140625" style="188" customWidth="1"/>
    <col min="9988" max="9988" width="16.421875" style="188" customWidth="1"/>
    <col min="9989" max="9989" width="14.7109375" style="188" customWidth="1"/>
    <col min="9990" max="9990" width="14.00390625" style="188" customWidth="1"/>
    <col min="9991" max="9993" width="15.421875" style="188" customWidth="1"/>
    <col min="9994" max="9994" width="8.140625" style="188" customWidth="1"/>
    <col min="9995" max="9995" width="5.140625" style="188" customWidth="1"/>
    <col min="9996" max="9999" width="13.140625" style="188" customWidth="1"/>
    <col min="10000" max="10240" width="11.00390625" style="188" customWidth="1"/>
    <col min="10241" max="10241" width="11.00390625" style="188" hidden="1" customWidth="1"/>
    <col min="10242" max="10242" width="11.140625" style="188" customWidth="1"/>
    <col min="10243" max="10243" width="9.140625" style="188" customWidth="1"/>
    <col min="10244" max="10244" width="16.421875" style="188" customWidth="1"/>
    <col min="10245" max="10245" width="14.7109375" style="188" customWidth="1"/>
    <col min="10246" max="10246" width="14.00390625" style="188" customWidth="1"/>
    <col min="10247" max="10249" width="15.421875" style="188" customWidth="1"/>
    <col min="10250" max="10250" width="8.140625" style="188" customWidth="1"/>
    <col min="10251" max="10251" width="5.140625" style="188" customWidth="1"/>
    <col min="10252" max="10255" width="13.140625" style="188" customWidth="1"/>
    <col min="10256" max="10496" width="11.00390625" style="188" customWidth="1"/>
    <col min="10497" max="10497" width="11.00390625" style="188" hidden="1" customWidth="1"/>
    <col min="10498" max="10498" width="11.140625" style="188" customWidth="1"/>
    <col min="10499" max="10499" width="9.140625" style="188" customWidth="1"/>
    <col min="10500" max="10500" width="16.421875" style="188" customWidth="1"/>
    <col min="10501" max="10501" width="14.7109375" style="188" customWidth="1"/>
    <col min="10502" max="10502" width="14.00390625" style="188" customWidth="1"/>
    <col min="10503" max="10505" width="15.421875" style="188" customWidth="1"/>
    <col min="10506" max="10506" width="8.140625" style="188" customWidth="1"/>
    <col min="10507" max="10507" width="5.140625" style="188" customWidth="1"/>
    <col min="10508" max="10511" width="13.140625" style="188" customWidth="1"/>
    <col min="10512" max="10752" width="11.00390625" style="188" customWidth="1"/>
    <col min="10753" max="10753" width="11.00390625" style="188" hidden="1" customWidth="1"/>
    <col min="10754" max="10754" width="11.140625" style="188" customWidth="1"/>
    <col min="10755" max="10755" width="9.140625" style="188" customWidth="1"/>
    <col min="10756" max="10756" width="16.421875" style="188" customWidth="1"/>
    <col min="10757" max="10757" width="14.7109375" style="188" customWidth="1"/>
    <col min="10758" max="10758" width="14.00390625" style="188" customWidth="1"/>
    <col min="10759" max="10761" width="15.421875" style="188" customWidth="1"/>
    <col min="10762" max="10762" width="8.140625" style="188" customWidth="1"/>
    <col min="10763" max="10763" width="5.140625" style="188" customWidth="1"/>
    <col min="10764" max="10767" width="13.140625" style="188" customWidth="1"/>
    <col min="10768" max="11008" width="11.00390625" style="188" customWidth="1"/>
    <col min="11009" max="11009" width="11.00390625" style="188" hidden="1" customWidth="1"/>
    <col min="11010" max="11010" width="11.140625" style="188" customWidth="1"/>
    <col min="11011" max="11011" width="9.140625" style="188" customWidth="1"/>
    <col min="11012" max="11012" width="16.421875" style="188" customWidth="1"/>
    <col min="11013" max="11013" width="14.7109375" style="188" customWidth="1"/>
    <col min="11014" max="11014" width="14.00390625" style="188" customWidth="1"/>
    <col min="11015" max="11017" width="15.421875" style="188" customWidth="1"/>
    <col min="11018" max="11018" width="8.140625" style="188" customWidth="1"/>
    <col min="11019" max="11019" width="5.140625" style="188" customWidth="1"/>
    <col min="11020" max="11023" width="13.140625" style="188" customWidth="1"/>
    <col min="11024" max="11264" width="11.00390625" style="188" customWidth="1"/>
    <col min="11265" max="11265" width="11.00390625" style="188" hidden="1" customWidth="1"/>
    <col min="11266" max="11266" width="11.140625" style="188" customWidth="1"/>
    <col min="11267" max="11267" width="9.140625" style="188" customWidth="1"/>
    <col min="11268" max="11268" width="16.421875" style="188" customWidth="1"/>
    <col min="11269" max="11269" width="14.7109375" style="188" customWidth="1"/>
    <col min="11270" max="11270" width="14.00390625" style="188" customWidth="1"/>
    <col min="11271" max="11273" width="15.421875" style="188" customWidth="1"/>
    <col min="11274" max="11274" width="8.140625" style="188" customWidth="1"/>
    <col min="11275" max="11275" width="5.140625" style="188" customWidth="1"/>
    <col min="11276" max="11279" width="13.140625" style="188" customWidth="1"/>
    <col min="11280" max="11520" width="11.00390625" style="188" customWidth="1"/>
    <col min="11521" max="11521" width="11.00390625" style="188" hidden="1" customWidth="1"/>
    <col min="11522" max="11522" width="11.140625" style="188" customWidth="1"/>
    <col min="11523" max="11523" width="9.140625" style="188" customWidth="1"/>
    <col min="11524" max="11524" width="16.421875" style="188" customWidth="1"/>
    <col min="11525" max="11525" width="14.7109375" style="188" customWidth="1"/>
    <col min="11526" max="11526" width="14.00390625" style="188" customWidth="1"/>
    <col min="11527" max="11529" width="15.421875" style="188" customWidth="1"/>
    <col min="11530" max="11530" width="8.140625" style="188" customWidth="1"/>
    <col min="11531" max="11531" width="5.140625" style="188" customWidth="1"/>
    <col min="11532" max="11535" width="13.140625" style="188" customWidth="1"/>
    <col min="11536" max="11776" width="11.00390625" style="188" customWidth="1"/>
    <col min="11777" max="11777" width="11.00390625" style="188" hidden="1" customWidth="1"/>
    <col min="11778" max="11778" width="11.140625" style="188" customWidth="1"/>
    <col min="11779" max="11779" width="9.140625" style="188" customWidth="1"/>
    <col min="11780" max="11780" width="16.421875" style="188" customWidth="1"/>
    <col min="11781" max="11781" width="14.7109375" style="188" customWidth="1"/>
    <col min="11782" max="11782" width="14.00390625" style="188" customWidth="1"/>
    <col min="11783" max="11785" width="15.421875" style="188" customWidth="1"/>
    <col min="11786" max="11786" width="8.140625" style="188" customWidth="1"/>
    <col min="11787" max="11787" width="5.140625" style="188" customWidth="1"/>
    <col min="11788" max="11791" width="13.140625" style="188" customWidth="1"/>
    <col min="11792" max="12032" width="11.00390625" style="188" customWidth="1"/>
    <col min="12033" max="12033" width="11.00390625" style="188" hidden="1" customWidth="1"/>
    <col min="12034" max="12034" width="11.140625" style="188" customWidth="1"/>
    <col min="12035" max="12035" width="9.140625" style="188" customWidth="1"/>
    <col min="12036" max="12036" width="16.421875" style="188" customWidth="1"/>
    <col min="12037" max="12037" width="14.7109375" style="188" customWidth="1"/>
    <col min="12038" max="12038" width="14.00390625" style="188" customWidth="1"/>
    <col min="12039" max="12041" width="15.421875" style="188" customWidth="1"/>
    <col min="12042" max="12042" width="8.140625" style="188" customWidth="1"/>
    <col min="12043" max="12043" width="5.140625" style="188" customWidth="1"/>
    <col min="12044" max="12047" width="13.140625" style="188" customWidth="1"/>
    <col min="12048" max="12288" width="11.00390625" style="188" customWidth="1"/>
    <col min="12289" max="12289" width="11.00390625" style="188" hidden="1" customWidth="1"/>
    <col min="12290" max="12290" width="11.140625" style="188" customWidth="1"/>
    <col min="12291" max="12291" width="9.140625" style="188" customWidth="1"/>
    <col min="12292" max="12292" width="16.421875" style="188" customWidth="1"/>
    <col min="12293" max="12293" width="14.7109375" style="188" customWidth="1"/>
    <col min="12294" max="12294" width="14.00390625" style="188" customWidth="1"/>
    <col min="12295" max="12297" width="15.421875" style="188" customWidth="1"/>
    <col min="12298" max="12298" width="8.140625" style="188" customWidth="1"/>
    <col min="12299" max="12299" width="5.140625" style="188" customWidth="1"/>
    <col min="12300" max="12303" width="13.140625" style="188" customWidth="1"/>
    <col min="12304" max="12544" width="11.00390625" style="188" customWidth="1"/>
    <col min="12545" max="12545" width="11.00390625" style="188" hidden="1" customWidth="1"/>
    <col min="12546" max="12546" width="11.140625" style="188" customWidth="1"/>
    <col min="12547" max="12547" width="9.140625" style="188" customWidth="1"/>
    <col min="12548" max="12548" width="16.421875" style="188" customWidth="1"/>
    <col min="12549" max="12549" width="14.7109375" style="188" customWidth="1"/>
    <col min="12550" max="12550" width="14.00390625" style="188" customWidth="1"/>
    <col min="12551" max="12553" width="15.421875" style="188" customWidth="1"/>
    <col min="12554" max="12554" width="8.140625" style="188" customWidth="1"/>
    <col min="12555" max="12555" width="5.140625" style="188" customWidth="1"/>
    <col min="12556" max="12559" width="13.140625" style="188" customWidth="1"/>
    <col min="12560" max="12800" width="11.00390625" style="188" customWidth="1"/>
    <col min="12801" max="12801" width="11.00390625" style="188" hidden="1" customWidth="1"/>
    <col min="12802" max="12802" width="11.140625" style="188" customWidth="1"/>
    <col min="12803" max="12803" width="9.140625" style="188" customWidth="1"/>
    <col min="12804" max="12804" width="16.421875" style="188" customWidth="1"/>
    <col min="12805" max="12805" width="14.7109375" style="188" customWidth="1"/>
    <col min="12806" max="12806" width="14.00390625" style="188" customWidth="1"/>
    <col min="12807" max="12809" width="15.421875" style="188" customWidth="1"/>
    <col min="12810" max="12810" width="8.140625" style="188" customWidth="1"/>
    <col min="12811" max="12811" width="5.140625" style="188" customWidth="1"/>
    <col min="12812" max="12815" width="13.140625" style="188" customWidth="1"/>
    <col min="12816" max="13056" width="11.00390625" style="188" customWidth="1"/>
    <col min="13057" max="13057" width="11.00390625" style="188" hidden="1" customWidth="1"/>
    <col min="13058" max="13058" width="11.140625" style="188" customWidth="1"/>
    <col min="13059" max="13059" width="9.140625" style="188" customWidth="1"/>
    <col min="13060" max="13060" width="16.421875" style="188" customWidth="1"/>
    <col min="13061" max="13061" width="14.7109375" style="188" customWidth="1"/>
    <col min="13062" max="13062" width="14.00390625" style="188" customWidth="1"/>
    <col min="13063" max="13065" width="15.421875" style="188" customWidth="1"/>
    <col min="13066" max="13066" width="8.140625" style="188" customWidth="1"/>
    <col min="13067" max="13067" width="5.140625" style="188" customWidth="1"/>
    <col min="13068" max="13071" width="13.140625" style="188" customWidth="1"/>
    <col min="13072" max="13312" width="11.00390625" style="188" customWidth="1"/>
    <col min="13313" max="13313" width="11.00390625" style="188" hidden="1" customWidth="1"/>
    <col min="13314" max="13314" width="11.140625" style="188" customWidth="1"/>
    <col min="13315" max="13315" width="9.140625" style="188" customWidth="1"/>
    <col min="13316" max="13316" width="16.421875" style="188" customWidth="1"/>
    <col min="13317" max="13317" width="14.7109375" style="188" customWidth="1"/>
    <col min="13318" max="13318" width="14.00390625" style="188" customWidth="1"/>
    <col min="13319" max="13321" width="15.421875" style="188" customWidth="1"/>
    <col min="13322" max="13322" width="8.140625" style="188" customWidth="1"/>
    <col min="13323" max="13323" width="5.140625" style="188" customWidth="1"/>
    <col min="13324" max="13327" width="13.140625" style="188" customWidth="1"/>
    <col min="13328" max="13568" width="11.00390625" style="188" customWidth="1"/>
    <col min="13569" max="13569" width="11.00390625" style="188" hidden="1" customWidth="1"/>
    <col min="13570" max="13570" width="11.140625" style="188" customWidth="1"/>
    <col min="13571" max="13571" width="9.140625" style="188" customWidth="1"/>
    <col min="13572" max="13572" width="16.421875" style="188" customWidth="1"/>
    <col min="13573" max="13573" width="14.7109375" style="188" customWidth="1"/>
    <col min="13574" max="13574" width="14.00390625" style="188" customWidth="1"/>
    <col min="13575" max="13577" width="15.421875" style="188" customWidth="1"/>
    <col min="13578" max="13578" width="8.140625" style="188" customWidth="1"/>
    <col min="13579" max="13579" width="5.140625" style="188" customWidth="1"/>
    <col min="13580" max="13583" width="13.140625" style="188" customWidth="1"/>
    <col min="13584" max="13824" width="11.00390625" style="188" customWidth="1"/>
    <col min="13825" max="13825" width="11.00390625" style="188" hidden="1" customWidth="1"/>
    <col min="13826" max="13826" width="11.140625" style="188" customWidth="1"/>
    <col min="13827" max="13827" width="9.140625" style="188" customWidth="1"/>
    <col min="13828" max="13828" width="16.421875" style="188" customWidth="1"/>
    <col min="13829" max="13829" width="14.7109375" style="188" customWidth="1"/>
    <col min="13830" max="13830" width="14.00390625" style="188" customWidth="1"/>
    <col min="13831" max="13833" width="15.421875" style="188" customWidth="1"/>
    <col min="13834" max="13834" width="8.140625" style="188" customWidth="1"/>
    <col min="13835" max="13835" width="5.140625" style="188" customWidth="1"/>
    <col min="13836" max="13839" width="13.140625" style="188" customWidth="1"/>
    <col min="13840" max="14080" width="11.00390625" style="188" customWidth="1"/>
    <col min="14081" max="14081" width="11.00390625" style="188" hidden="1" customWidth="1"/>
    <col min="14082" max="14082" width="11.140625" style="188" customWidth="1"/>
    <col min="14083" max="14083" width="9.140625" style="188" customWidth="1"/>
    <col min="14084" max="14084" width="16.421875" style="188" customWidth="1"/>
    <col min="14085" max="14085" width="14.7109375" style="188" customWidth="1"/>
    <col min="14086" max="14086" width="14.00390625" style="188" customWidth="1"/>
    <col min="14087" max="14089" width="15.421875" style="188" customWidth="1"/>
    <col min="14090" max="14090" width="8.140625" style="188" customWidth="1"/>
    <col min="14091" max="14091" width="5.140625" style="188" customWidth="1"/>
    <col min="14092" max="14095" width="13.140625" style="188" customWidth="1"/>
    <col min="14096" max="14336" width="11.00390625" style="188" customWidth="1"/>
    <col min="14337" max="14337" width="11.00390625" style="188" hidden="1" customWidth="1"/>
    <col min="14338" max="14338" width="11.140625" style="188" customWidth="1"/>
    <col min="14339" max="14339" width="9.140625" style="188" customWidth="1"/>
    <col min="14340" max="14340" width="16.421875" style="188" customWidth="1"/>
    <col min="14341" max="14341" width="14.7109375" style="188" customWidth="1"/>
    <col min="14342" max="14342" width="14.00390625" style="188" customWidth="1"/>
    <col min="14343" max="14345" width="15.421875" style="188" customWidth="1"/>
    <col min="14346" max="14346" width="8.140625" style="188" customWidth="1"/>
    <col min="14347" max="14347" width="5.140625" style="188" customWidth="1"/>
    <col min="14348" max="14351" width="13.140625" style="188" customWidth="1"/>
    <col min="14352" max="14592" width="11.00390625" style="188" customWidth="1"/>
    <col min="14593" max="14593" width="11.00390625" style="188" hidden="1" customWidth="1"/>
    <col min="14594" max="14594" width="11.140625" style="188" customWidth="1"/>
    <col min="14595" max="14595" width="9.140625" style="188" customWidth="1"/>
    <col min="14596" max="14596" width="16.421875" style="188" customWidth="1"/>
    <col min="14597" max="14597" width="14.7109375" style="188" customWidth="1"/>
    <col min="14598" max="14598" width="14.00390625" style="188" customWidth="1"/>
    <col min="14599" max="14601" width="15.421875" style="188" customWidth="1"/>
    <col min="14602" max="14602" width="8.140625" style="188" customWidth="1"/>
    <col min="14603" max="14603" width="5.140625" style="188" customWidth="1"/>
    <col min="14604" max="14607" width="13.140625" style="188" customWidth="1"/>
    <col min="14608" max="14848" width="11.00390625" style="188" customWidth="1"/>
    <col min="14849" max="14849" width="11.00390625" style="188" hidden="1" customWidth="1"/>
    <col min="14850" max="14850" width="11.140625" style="188" customWidth="1"/>
    <col min="14851" max="14851" width="9.140625" style="188" customWidth="1"/>
    <col min="14852" max="14852" width="16.421875" style="188" customWidth="1"/>
    <col min="14853" max="14853" width="14.7109375" style="188" customWidth="1"/>
    <col min="14854" max="14854" width="14.00390625" style="188" customWidth="1"/>
    <col min="14855" max="14857" width="15.421875" style="188" customWidth="1"/>
    <col min="14858" max="14858" width="8.140625" style="188" customWidth="1"/>
    <col min="14859" max="14859" width="5.140625" style="188" customWidth="1"/>
    <col min="14860" max="14863" width="13.140625" style="188" customWidth="1"/>
    <col min="14864" max="15104" width="11.00390625" style="188" customWidth="1"/>
    <col min="15105" max="15105" width="11.00390625" style="188" hidden="1" customWidth="1"/>
    <col min="15106" max="15106" width="11.140625" style="188" customWidth="1"/>
    <col min="15107" max="15107" width="9.140625" style="188" customWidth="1"/>
    <col min="15108" max="15108" width="16.421875" style="188" customWidth="1"/>
    <col min="15109" max="15109" width="14.7109375" style="188" customWidth="1"/>
    <col min="15110" max="15110" width="14.00390625" style="188" customWidth="1"/>
    <col min="15111" max="15113" width="15.421875" style="188" customWidth="1"/>
    <col min="15114" max="15114" width="8.140625" style="188" customWidth="1"/>
    <col min="15115" max="15115" width="5.140625" style="188" customWidth="1"/>
    <col min="15116" max="15119" width="13.140625" style="188" customWidth="1"/>
    <col min="15120" max="15360" width="11.00390625" style="188" customWidth="1"/>
    <col min="15361" max="15361" width="11.00390625" style="188" hidden="1" customWidth="1"/>
    <col min="15362" max="15362" width="11.140625" style="188" customWidth="1"/>
    <col min="15363" max="15363" width="9.140625" style="188" customWidth="1"/>
    <col min="15364" max="15364" width="16.421875" style="188" customWidth="1"/>
    <col min="15365" max="15365" width="14.7109375" style="188" customWidth="1"/>
    <col min="15366" max="15366" width="14.00390625" style="188" customWidth="1"/>
    <col min="15367" max="15369" width="15.421875" style="188" customWidth="1"/>
    <col min="15370" max="15370" width="8.140625" style="188" customWidth="1"/>
    <col min="15371" max="15371" width="5.140625" style="188" customWidth="1"/>
    <col min="15372" max="15375" width="13.140625" style="188" customWidth="1"/>
    <col min="15376" max="15616" width="11.00390625" style="188" customWidth="1"/>
    <col min="15617" max="15617" width="11.00390625" style="188" hidden="1" customWidth="1"/>
    <col min="15618" max="15618" width="11.140625" style="188" customWidth="1"/>
    <col min="15619" max="15619" width="9.140625" style="188" customWidth="1"/>
    <col min="15620" max="15620" width="16.421875" style="188" customWidth="1"/>
    <col min="15621" max="15621" width="14.7109375" style="188" customWidth="1"/>
    <col min="15622" max="15622" width="14.00390625" style="188" customWidth="1"/>
    <col min="15623" max="15625" width="15.421875" style="188" customWidth="1"/>
    <col min="15626" max="15626" width="8.140625" style="188" customWidth="1"/>
    <col min="15627" max="15627" width="5.140625" style="188" customWidth="1"/>
    <col min="15628" max="15631" width="13.140625" style="188" customWidth="1"/>
    <col min="15632" max="15872" width="11.00390625" style="188" customWidth="1"/>
    <col min="15873" max="15873" width="11.00390625" style="188" hidden="1" customWidth="1"/>
    <col min="15874" max="15874" width="11.140625" style="188" customWidth="1"/>
    <col min="15875" max="15875" width="9.140625" style="188" customWidth="1"/>
    <col min="15876" max="15876" width="16.421875" style="188" customWidth="1"/>
    <col min="15877" max="15877" width="14.7109375" style="188" customWidth="1"/>
    <col min="15878" max="15878" width="14.00390625" style="188" customWidth="1"/>
    <col min="15879" max="15881" width="15.421875" style="188" customWidth="1"/>
    <col min="15882" max="15882" width="8.140625" style="188" customWidth="1"/>
    <col min="15883" max="15883" width="5.140625" style="188" customWidth="1"/>
    <col min="15884" max="15887" width="13.140625" style="188" customWidth="1"/>
    <col min="15888" max="16128" width="11.00390625" style="188" customWidth="1"/>
    <col min="16129" max="16129" width="11.00390625" style="188" hidden="1" customWidth="1"/>
    <col min="16130" max="16130" width="11.140625" style="188" customWidth="1"/>
    <col min="16131" max="16131" width="9.140625" style="188" customWidth="1"/>
    <col min="16132" max="16132" width="16.421875" style="188" customWidth="1"/>
    <col min="16133" max="16133" width="14.7109375" style="188" customWidth="1"/>
    <col min="16134" max="16134" width="14.00390625" style="188" customWidth="1"/>
    <col min="16135" max="16137" width="15.421875" style="188" customWidth="1"/>
    <col min="16138" max="16138" width="8.140625" style="188" customWidth="1"/>
    <col min="16139" max="16139" width="5.140625" style="188" customWidth="1"/>
    <col min="16140" max="16143" width="13.140625" style="188" customWidth="1"/>
    <col min="16144" max="16384" width="11.00390625" style="188" customWidth="1"/>
  </cols>
  <sheetData>
    <row r="1" spans="1:10" ht="33.75" customHeight="1">
      <c r="A1" s="187" t="s">
        <v>1733</v>
      </c>
      <c r="B1" s="700" t="s">
        <v>1734</v>
      </c>
      <c r="C1" s="701"/>
      <c r="D1" s="701"/>
      <c r="E1" s="701"/>
      <c r="F1" s="701"/>
      <c r="G1" s="701"/>
      <c r="H1" s="701"/>
      <c r="I1" s="701"/>
      <c r="J1" s="702"/>
    </row>
    <row r="2" spans="1:15" ht="23.25" customHeight="1">
      <c r="A2" s="189"/>
      <c r="B2" s="190" t="s">
        <v>1735</v>
      </c>
      <c r="C2" s="191"/>
      <c r="D2" s="703" t="s">
        <v>17</v>
      </c>
      <c r="E2" s="704"/>
      <c r="F2" s="704"/>
      <c r="G2" s="704"/>
      <c r="H2" s="704"/>
      <c r="I2" s="704"/>
      <c r="J2" s="705"/>
      <c r="O2" s="192"/>
    </row>
    <row r="3" spans="1:10" ht="23.25" customHeight="1">
      <c r="A3" s="189"/>
      <c r="B3" s="193" t="s">
        <v>1736</v>
      </c>
      <c r="C3" s="194"/>
      <c r="D3" s="706" t="s">
        <v>1737</v>
      </c>
      <c r="E3" s="707"/>
      <c r="F3" s="707"/>
      <c r="G3" s="707"/>
      <c r="H3" s="707"/>
      <c r="I3" s="707"/>
      <c r="J3" s="708"/>
    </row>
    <row r="4" spans="1:10" ht="23.25" customHeight="1" hidden="1">
      <c r="A4" s="189"/>
      <c r="B4" s="195" t="s">
        <v>1738</v>
      </c>
      <c r="C4" s="196"/>
      <c r="D4" s="197"/>
      <c r="E4" s="197"/>
      <c r="F4" s="198"/>
      <c r="G4" s="198"/>
      <c r="H4" s="198"/>
      <c r="I4" s="198"/>
      <c r="J4" s="199"/>
    </row>
    <row r="5" spans="1:10" ht="24" customHeight="1">
      <c r="A5" s="189"/>
      <c r="B5" s="200" t="s">
        <v>1739</v>
      </c>
      <c r="D5" s="201" t="s">
        <v>31</v>
      </c>
      <c r="E5" s="202"/>
      <c r="F5" s="202"/>
      <c r="G5" s="202"/>
      <c r="H5" s="203" t="s">
        <v>25</v>
      </c>
      <c r="I5" s="201"/>
      <c r="J5" s="204"/>
    </row>
    <row r="6" spans="1:10" ht="15.75" customHeight="1">
      <c r="A6" s="189"/>
      <c r="B6" s="205"/>
      <c r="C6" s="202"/>
      <c r="D6" s="201" t="s">
        <v>1740</v>
      </c>
      <c r="E6" s="202"/>
      <c r="F6" s="202"/>
      <c r="G6" s="202"/>
      <c r="H6" s="203" t="s">
        <v>27</v>
      </c>
      <c r="I6" s="201"/>
      <c r="J6" s="204"/>
    </row>
    <row r="7" spans="1:10" ht="15.75" customHeight="1">
      <c r="A7" s="189"/>
      <c r="B7" s="206"/>
      <c r="C7" s="207" t="s">
        <v>1741</v>
      </c>
      <c r="D7" s="208" t="s">
        <v>1742</v>
      </c>
      <c r="E7" s="209"/>
      <c r="F7" s="209"/>
      <c r="G7" s="209"/>
      <c r="H7" s="210"/>
      <c r="I7" s="209"/>
      <c r="J7" s="211"/>
    </row>
    <row r="8" spans="1:10" ht="24" customHeight="1" hidden="1">
      <c r="A8" s="189"/>
      <c r="B8" s="200" t="s">
        <v>30</v>
      </c>
      <c r="D8" s="212"/>
      <c r="H8" s="203" t="s">
        <v>25</v>
      </c>
      <c r="I8" s="212"/>
      <c r="J8" s="204"/>
    </row>
    <row r="9" spans="1:10" ht="15.75" customHeight="1" hidden="1">
      <c r="A9" s="189"/>
      <c r="B9" s="189"/>
      <c r="D9" s="212"/>
      <c r="H9" s="203" t="s">
        <v>27</v>
      </c>
      <c r="I9" s="212"/>
      <c r="J9" s="204"/>
    </row>
    <row r="10" spans="1:10" ht="15.75" customHeight="1" hidden="1">
      <c r="A10" s="189"/>
      <c r="B10" s="213"/>
      <c r="C10" s="214"/>
      <c r="D10" s="215"/>
      <c r="E10" s="210"/>
      <c r="F10" s="210"/>
      <c r="G10" s="216"/>
      <c r="H10" s="216"/>
      <c r="I10" s="217"/>
      <c r="J10" s="211"/>
    </row>
    <row r="11" spans="1:10" ht="24" customHeight="1">
      <c r="A11" s="189"/>
      <c r="B11" s="200" t="s">
        <v>1743</v>
      </c>
      <c r="D11" s="709" t="s">
        <v>1744</v>
      </c>
      <c r="E11" s="709"/>
      <c r="F11" s="709"/>
      <c r="G11" s="709"/>
      <c r="H11" s="203" t="s">
        <v>25</v>
      </c>
      <c r="I11" s="201" t="s">
        <v>1745</v>
      </c>
      <c r="J11" s="204"/>
    </row>
    <row r="12" spans="1:10" ht="15.75" customHeight="1">
      <c r="A12" s="189"/>
      <c r="B12" s="205"/>
      <c r="C12" s="202"/>
      <c r="D12" s="710" t="s">
        <v>1746</v>
      </c>
      <c r="E12" s="710"/>
      <c r="F12" s="710"/>
      <c r="G12" s="710"/>
      <c r="H12" s="203" t="s">
        <v>27</v>
      </c>
      <c r="I12" s="201"/>
      <c r="J12" s="204"/>
    </row>
    <row r="13" spans="1:10" ht="15.75" customHeight="1">
      <c r="A13" s="189"/>
      <c r="B13" s="206"/>
      <c r="C13" s="207" t="s">
        <v>1747</v>
      </c>
      <c r="D13" s="699" t="s">
        <v>1748</v>
      </c>
      <c r="E13" s="699"/>
      <c r="F13" s="699"/>
      <c r="G13" s="699"/>
      <c r="H13" s="218"/>
      <c r="I13" s="209"/>
      <c r="J13" s="211"/>
    </row>
    <row r="14" spans="1:10" ht="24" customHeight="1">
      <c r="A14" s="189"/>
      <c r="B14" s="219" t="s">
        <v>1749</v>
      </c>
      <c r="C14" s="220"/>
      <c r="D14" s="221" t="s">
        <v>1750</v>
      </c>
      <c r="E14" s="222"/>
      <c r="F14" s="222"/>
      <c r="G14" s="222"/>
      <c r="H14" s="223"/>
      <c r="I14" s="222"/>
      <c r="J14" s="224"/>
    </row>
    <row r="15" spans="1:10" ht="32.25" customHeight="1">
      <c r="A15" s="189"/>
      <c r="B15" s="213" t="s">
        <v>1751</v>
      </c>
      <c r="C15" s="225"/>
      <c r="D15" s="216"/>
      <c r="E15" s="711" t="s">
        <v>1752</v>
      </c>
      <c r="F15" s="711"/>
      <c r="G15" s="712" t="s">
        <v>1753</v>
      </c>
      <c r="H15" s="712"/>
      <c r="I15" s="712" t="s">
        <v>1754</v>
      </c>
      <c r="J15" s="713"/>
    </row>
    <row r="16" spans="1:10" ht="23.25" customHeight="1">
      <c r="A16" s="226" t="s">
        <v>144</v>
      </c>
      <c r="B16" s="227" t="s">
        <v>144</v>
      </c>
      <c r="C16" s="228"/>
      <c r="D16" s="229"/>
      <c r="E16" s="714">
        <f>SUM(G47:G53)</f>
        <v>0</v>
      </c>
      <c r="F16" s="715"/>
      <c r="G16" s="714">
        <f>SUM(H47:H53)</f>
        <v>0</v>
      </c>
      <c r="H16" s="715"/>
      <c r="I16" s="714">
        <f>E16+G16</f>
        <v>0</v>
      </c>
      <c r="J16" s="716"/>
    </row>
    <row r="17" spans="1:10" ht="23.25" customHeight="1">
      <c r="A17" s="226" t="s">
        <v>614</v>
      </c>
      <c r="B17" s="227" t="s">
        <v>614</v>
      </c>
      <c r="C17" s="228"/>
      <c r="D17" s="229"/>
      <c r="E17" s="714">
        <f>SUM(G54:G57)</f>
        <v>0</v>
      </c>
      <c r="F17" s="715"/>
      <c r="G17" s="714">
        <f>SUM(H54:H57)</f>
        <v>0</v>
      </c>
      <c r="H17" s="715"/>
      <c r="I17" s="714">
        <f>E17+G17</f>
        <v>0</v>
      </c>
      <c r="J17" s="716"/>
    </row>
    <row r="18" spans="1:10" ht="23.25" customHeight="1">
      <c r="A18" s="226" t="s">
        <v>1755</v>
      </c>
      <c r="B18" s="227" t="s">
        <v>1755</v>
      </c>
      <c r="C18" s="228"/>
      <c r="D18" s="229"/>
      <c r="E18" s="714">
        <v>0</v>
      </c>
      <c r="F18" s="715"/>
      <c r="G18" s="714">
        <v>0</v>
      </c>
      <c r="H18" s="715"/>
      <c r="I18" s="714">
        <f>E18+G18</f>
        <v>0</v>
      </c>
      <c r="J18" s="716"/>
    </row>
    <row r="19" spans="1:10" ht="23.25" customHeight="1">
      <c r="A19" s="226" t="s">
        <v>1756</v>
      </c>
      <c r="B19" s="227" t="s">
        <v>1757</v>
      </c>
      <c r="C19" s="228"/>
      <c r="D19" s="229"/>
      <c r="E19" s="714">
        <v>0</v>
      </c>
      <c r="F19" s="715"/>
      <c r="G19" s="714">
        <f>'Rozpočet Pol'!K173</f>
        <v>0</v>
      </c>
      <c r="H19" s="715"/>
      <c r="I19" s="714">
        <f>E19+G19</f>
        <v>0</v>
      </c>
      <c r="J19" s="716"/>
    </row>
    <row r="20" spans="1:10" ht="23.25" customHeight="1">
      <c r="A20" s="226" t="s">
        <v>1758</v>
      </c>
      <c r="B20" s="227" t="s">
        <v>1759</v>
      </c>
      <c r="C20" s="228"/>
      <c r="D20" s="229"/>
      <c r="E20" s="714">
        <v>0</v>
      </c>
      <c r="F20" s="715"/>
      <c r="G20" s="714">
        <v>0</v>
      </c>
      <c r="H20" s="715"/>
      <c r="I20" s="714">
        <f>E20+G20</f>
        <v>0</v>
      </c>
      <c r="J20" s="716"/>
    </row>
    <row r="21" spans="1:10" ht="23.25" customHeight="1">
      <c r="A21" s="189"/>
      <c r="B21" s="230" t="s">
        <v>1754</v>
      </c>
      <c r="C21" s="231"/>
      <c r="D21" s="232"/>
      <c r="E21" s="719">
        <f>SUM(E16:F20)</f>
        <v>0</v>
      </c>
      <c r="F21" s="720"/>
      <c r="G21" s="719">
        <f>SUM(G16:H20)</f>
        <v>0</v>
      </c>
      <c r="H21" s="720"/>
      <c r="I21" s="719">
        <f>SUM(I16:J20)</f>
        <v>0</v>
      </c>
      <c r="J21" s="721"/>
    </row>
    <row r="22" spans="1:10" ht="33" customHeight="1">
      <c r="A22" s="189"/>
      <c r="B22" s="233" t="s">
        <v>1760</v>
      </c>
      <c r="C22" s="228"/>
      <c r="D22" s="229"/>
      <c r="E22" s="234"/>
      <c r="F22" s="235"/>
      <c r="G22" s="236"/>
      <c r="H22" s="236"/>
      <c r="I22" s="236"/>
      <c r="J22" s="237"/>
    </row>
    <row r="23" spans="1:10" ht="23.25" customHeight="1">
      <c r="A23" s="189"/>
      <c r="B23" s="238" t="s">
        <v>1761</v>
      </c>
      <c r="C23" s="228"/>
      <c r="D23" s="229"/>
      <c r="E23" s="239">
        <v>15</v>
      </c>
      <c r="F23" s="235" t="s">
        <v>705</v>
      </c>
      <c r="G23" s="722">
        <v>0</v>
      </c>
      <c r="H23" s="723"/>
      <c r="I23" s="723"/>
      <c r="J23" s="237" t="str">
        <f aca="true" t="shared" si="0" ref="J23:J28">Mena</f>
        <v>CZK</v>
      </c>
    </row>
    <row r="24" spans="1:10" ht="23.25" customHeight="1">
      <c r="A24" s="189"/>
      <c r="B24" s="238" t="s">
        <v>1762</v>
      </c>
      <c r="C24" s="228"/>
      <c r="D24" s="229"/>
      <c r="E24" s="239">
        <f>SazbaDPH1</f>
        <v>15</v>
      </c>
      <c r="F24" s="235" t="s">
        <v>705</v>
      </c>
      <c r="G24" s="724">
        <v>0</v>
      </c>
      <c r="H24" s="725"/>
      <c r="I24" s="725"/>
      <c r="J24" s="237" t="str">
        <f t="shared" si="0"/>
        <v>CZK</v>
      </c>
    </row>
    <row r="25" spans="1:10" ht="23.25" customHeight="1">
      <c r="A25" s="189"/>
      <c r="B25" s="238" t="s">
        <v>1763</v>
      </c>
      <c r="C25" s="228"/>
      <c r="D25" s="229"/>
      <c r="E25" s="239">
        <v>21</v>
      </c>
      <c r="F25" s="235" t="s">
        <v>705</v>
      </c>
      <c r="G25" s="726">
        <f>I21</f>
        <v>0</v>
      </c>
      <c r="H25" s="727"/>
      <c r="I25" s="727"/>
      <c r="J25" s="237" t="str">
        <f t="shared" si="0"/>
        <v>CZK</v>
      </c>
    </row>
    <row r="26" spans="1:10" ht="23.25" customHeight="1">
      <c r="A26" s="189"/>
      <c r="B26" s="240" t="s">
        <v>1764</v>
      </c>
      <c r="C26" s="241"/>
      <c r="D26" s="216"/>
      <c r="E26" s="242">
        <f>SazbaDPH2</f>
        <v>21</v>
      </c>
      <c r="F26" s="243" t="s">
        <v>705</v>
      </c>
      <c r="G26" s="728">
        <f>G25*0.21</f>
        <v>0</v>
      </c>
      <c r="H26" s="729"/>
      <c r="I26" s="729"/>
      <c r="J26" s="244" t="str">
        <f t="shared" si="0"/>
        <v>CZK</v>
      </c>
    </row>
    <row r="27" spans="1:10" ht="23.25" customHeight="1" thickBot="1">
      <c r="A27" s="189"/>
      <c r="B27" s="200" t="s">
        <v>1765</v>
      </c>
      <c r="C27" s="245"/>
      <c r="D27" s="246"/>
      <c r="E27" s="245"/>
      <c r="F27" s="247"/>
      <c r="G27" s="730">
        <v>0</v>
      </c>
      <c r="H27" s="730"/>
      <c r="I27" s="730"/>
      <c r="J27" s="248" t="str">
        <f t="shared" si="0"/>
        <v>CZK</v>
      </c>
    </row>
    <row r="28" spans="1:10" ht="27.75" customHeight="1" hidden="1" thickBot="1">
      <c r="A28" s="189" t="s">
        <v>1766</v>
      </c>
      <c r="B28" s="249" t="s">
        <v>1767</v>
      </c>
      <c r="C28" s="250"/>
      <c r="D28" s="250"/>
      <c r="E28" s="251"/>
      <c r="F28" s="252"/>
      <c r="G28" s="731">
        <v>1056075.4</v>
      </c>
      <c r="H28" s="732"/>
      <c r="I28" s="732"/>
      <c r="J28" s="253" t="str">
        <f t="shared" si="0"/>
        <v>CZK</v>
      </c>
    </row>
    <row r="29" spans="1:10" ht="27.75" customHeight="1" thickBot="1">
      <c r="A29" s="189"/>
      <c r="B29" s="249" t="s">
        <v>1768</v>
      </c>
      <c r="C29" s="254"/>
      <c r="D29" s="254"/>
      <c r="E29" s="254"/>
      <c r="F29" s="254"/>
      <c r="G29" s="731">
        <f>SUM(G25:I27)</f>
        <v>0</v>
      </c>
      <c r="H29" s="731"/>
      <c r="I29" s="731"/>
      <c r="J29" s="255" t="s">
        <v>49</v>
      </c>
    </row>
    <row r="30" spans="1:10" ht="12.75" customHeight="1">
      <c r="A30" s="189"/>
      <c r="B30" s="189"/>
      <c r="J30" s="256"/>
    </row>
    <row r="31" spans="1:10" ht="30" customHeight="1">
      <c r="A31" s="189"/>
      <c r="B31" s="189"/>
      <c r="J31" s="256"/>
    </row>
    <row r="32" spans="1:10" ht="18.75" customHeight="1">
      <c r="A32" s="189"/>
      <c r="B32" s="257"/>
      <c r="C32" s="258" t="s">
        <v>48</v>
      </c>
      <c r="D32" s="259"/>
      <c r="E32" s="259"/>
      <c r="F32" s="258" t="s">
        <v>1769</v>
      </c>
      <c r="G32" s="259"/>
      <c r="H32" s="260">
        <f ca="1">TODAY()</f>
        <v>45173</v>
      </c>
      <c r="I32" s="259"/>
      <c r="J32" s="256"/>
    </row>
    <row r="33" spans="1:17" ht="47.25" customHeight="1">
      <c r="A33" s="189"/>
      <c r="B33" s="189"/>
      <c r="J33" s="256"/>
      <c r="Q33" s="261"/>
    </row>
    <row r="34" spans="1:10" s="263" customFormat="1" ht="18.75" customHeight="1">
      <c r="A34" s="262"/>
      <c r="B34" s="262"/>
      <c r="D34" s="264"/>
      <c r="E34" s="264"/>
      <c r="G34" s="264"/>
      <c r="H34" s="264"/>
      <c r="I34" s="264"/>
      <c r="J34" s="265"/>
    </row>
    <row r="35" spans="1:10" ht="12.75" customHeight="1">
      <c r="A35" s="189"/>
      <c r="B35" s="189"/>
      <c r="D35" s="733" t="s">
        <v>1770</v>
      </c>
      <c r="E35" s="733"/>
      <c r="H35" s="266" t="s">
        <v>1771</v>
      </c>
      <c r="J35" s="256"/>
    </row>
    <row r="36" spans="1:10" ht="13.5" customHeight="1" thickBot="1">
      <c r="A36" s="267"/>
      <c r="B36" s="267"/>
      <c r="C36" s="268"/>
      <c r="D36" s="268"/>
      <c r="E36" s="268"/>
      <c r="F36" s="268"/>
      <c r="G36" s="268"/>
      <c r="H36" s="268"/>
      <c r="I36" s="268"/>
      <c r="J36" s="269"/>
    </row>
    <row r="37" spans="2:10" ht="27" customHeight="1" hidden="1">
      <c r="B37" s="270" t="s">
        <v>1772</v>
      </c>
      <c r="C37" s="271"/>
      <c r="D37" s="271"/>
      <c r="E37" s="271"/>
      <c r="F37" s="272"/>
      <c r="G37" s="272"/>
      <c r="H37" s="272"/>
      <c r="I37" s="272"/>
      <c r="J37" s="271"/>
    </row>
    <row r="38" spans="1:10" ht="25.5" customHeight="1" hidden="1">
      <c r="A38" s="273" t="s">
        <v>1773</v>
      </c>
      <c r="B38" s="274" t="s">
        <v>1774</v>
      </c>
      <c r="C38" s="275" t="s">
        <v>1775</v>
      </c>
      <c r="D38" s="276"/>
      <c r="E38" s="276"/>
      <c r="F38" s="277" t="str">
        <f>B23</f>
        <v>Základ pro sníženou DPH</v>
      </c>
      <c r="G38" s="277" t="str">
        <f>B25</f>
        <v>Základ pro základní DPH</v>
      </c>
      <c r="H38" s="278" t="s">
        <v>1776</v>
      </c>
      <c r="I38" s="278" t="s">
        <v>1777</v>
      </c>
      <c r="J38" s="279" t="s">
        <v>705</v>
      </c>
    </row>
    <row r="39" spans="1:10" ht="25.5" customHeight="1" hidden="1">
      <c r="A39" s="273">
        <v>1</v>
      </c>
      <c r="B39" s="280" t="s">
        <v>1778</v>
      </c>
      <c r="C39" s="717" t="s">
        <v>17</v>
      </c>
      <c r="D39" s="718"/>
      <c r="E39" s="718"/>
      <c r="F39" s="281">
        <v>0</v>
      </c>
      <c r="G39" s="282">
        <v>1056075.4</v>
      </c>
      <c r="H39" s="283">
        <v>221776</v>
      </c>
      <c r="I39" s="283">
        <v>1277851.4</v>
      </c>
      <c r="J39" s="284">
        <f>IF(CenaCelkemVypocet=0,"",I39/CenaCelkemVypocet*100)</f>
        <v>100</v>
      </c>
    </row>
    <row r="40" spans="1:10" ht="25.5" customHeight="1" hidden="1">
      <c r="A40" s="273"/>
      <c r="B40" s="734" t="s">
        <v>1779</v>
      </c>
      <c r="C40" s="735"/>
      <c r="D40" s="735"/>
      <c r="E40" s="736"/>
      <c r="F40" s="285">
        <f>SUMIF(A39:A39,"=1",F39:F39)</f>
        <v>0</v>
      </c>
      <c r="G40" s="286">
        <f>SUMIF(A39:A39,"=1",G39:G39)</f>
        <v>1056075.4</v>
      </c>
      <c r="H40" s="286">
        <f>SUMIF(A39:A39,"=1",H39:H39)</f>
        <v>221776</v>
      </c>
      <c r="I40" s="286">
        <f>SUMIF(A39:A39,"=1",I39:I39)</f>
        <v>1277851.4</v>
      </c>
      <c r="J40" s="287">
        <f>SUMIF(A39:A39,"=1",J39:J39)</f>
        <v>100</v>
      </c>
    </row>
    <row r="44" ht="15.75">
      <c r="B44" s="288" t="s">
        <v>1780</v>
      </c>
    </row>
    <row r="46" spans="1:10" ht="25.5" customHeight="1">
      <c r="A46" s="289"/>
      <c r="B46" s="290" t="s">
        <v>1774</v>
      </c>
      <c r="C46" s="290" t="s">
        <v>1775</v>
      </c>
      <c r="D46" s="291"/>
      <c r="E46" s="291"/>
      <c r="F46" s="292" t="s">
        <v>1781</v>
      </c>
      <c r="G46" s="292" t="s">
        <v>1752</v>
      </c>
      <c r="H46" s="292" t="s">
        <v>1753</v>
      </c>
      <c r="I46" s="737" t="s">
        <v>1754</v>
      </c>
      <c r="J46" s="737"/>
    </row>
    <row r="47" spans="1:10" ht="25.5" customHeight="1">
      <c r="A47" s="293"/>
      <c r="B47" s="294" t="s">
        <v>84</v>
      </c>
      <c r="C47" s="738" t="s">
        <v>147</v>
      </c>
      <c r="D47" s="739"/>
      <c r="E47" s="739"/>
      <c r="F47" s="295" t="s">
        <v>144</v>
      </c>
      <c r="G47" s="296">
        <f>'Rozpočet Pol'!I8</f>
        <v>0</v>
      </c>
      <c r="H47" s="296">
        <f>'Rozpočet Pol'!K8</f>
        <v>0</v>
      </c>
      <c r="I47" s="740">
        <f aca="true" t="shared" si="1" ref="I47:I57">G47+H47</f>
        <v>0</v>
      </c>
      <c r="J47" s="740"/>
    </row>
    <row r="48" spans="1:10" ht="25.5" customHeight="1">
      <c r="A48" s="293"/>
      <c r="B48" s="297" t="s">
        <v>86</v>
      </c>
      <c r="C48" s="741" t="s">
        <v>1782</v>
      </c>
      <c r="D48" s="742"/>
      <c r="E48" s="742"/>
      <c r="F48" s="298" t="s">
        <v>144</v>
      </c>
      <c r="G48" s="299">
        <f>'Rozpočet Pol'!I20</f>
        <v>0</v>
      </c>
      <c r="H48" s="299">
        <f>'Rozpočet Pol'!K20</f>
        <v>0</v>
      </c>
      <c r="I48" s="743">
        <f t="shared" si="1"/>
        <v>0</v>
      </c>
      <c r="J48" s="743"/>
    </row>
    <row r="49" spans="1:10" ht="25.5" customHeight="1">
      <c r="A49" s="293"/>
      <c r="B49" s="297" t="s">
        <v>152</v>
      </c>
      <c r="C49" s="741" t="s">
        <v>417</v>
      </c>
      <c r="D49" s="742"/>
      <c r="E49" s="742"/>
      <c r="F49" s="298" t="s">
        <v>144</v>
      </c>
      <c r="G49" s="299">
        <f>'Rozpočet Pol'!I24</f>
        <v>0</v>
      </c>
      <c r="H49" s="299">
        <f>'Rozpočet Pol'!K24</f>
        <v>0</v>
      </c>
      <c r="I49" s="743">
        <f t="shared" si="1"/>
        <v>0</v>
      </c>
      <c r="J49" s="743"/>
    </row>
    <row r="50" spans="1:10" ht="25.5" customHeight="1">
      <c r="A50" s="293"/>
      <c r="B50" s="297" t="s">
        <v>179</v>
      </c>
      <c r="C50" s="741" t="s">
        <v>1783</v>
      </c>
      <c r="D50" s="742"/>
      <c r="E50" s="742"/>
      <c r="F50" s="298" t="s">
        <v>144</v>
      </c>
      <c r="G50" s="299">
        <f>'Rozpočet Pol'!I26</f>
        <v>0</v>
      </c>
      <c r="H50" s="299">
        <f>'Rozpočet Pol'!K26</f>
        <v>0</v>
      </c>
      <c r="I50" s="743">
        <f t="shared" si="1"/>
        <v>0</v>
      </c>
      <c r="J50" s="743"/>
    </row>
    <row r="51" spans="1:10" ht="25.5" customHeight="1">
      <c r="A51" s="293"/>
      <c r="B51" s="297" t="s">
        <v>195</v>
      </c>
      <c r="C51" s="741" t="s">
        <v>1643</v>
      </c>
      <c r="D51" s="742"/>
      <c r="E51" s="742"/>
      <c r="F51" s="298" t="s">
        <v>144</v>
      </c>
      <c r="G51" s="299">
        <f>'Rozpočet Pol'!I45</f>
        <v>0</v>
      </c>
      <c r="H51" s="299">
        <f>'Rozpočet Pol'!K45</f>
        <v>0</v>
      </c>
      <c r="I51" s="743">
        <f t="shared" si="1"/>
        <v>0</v>
      </c>
      <c r="J51" s="743"/>
    </row>
    <row r="52" spans="1:10" ht="25.5" customHeight="1">
      <c r="A52" s="293"/>
      <c r="B52" s="297" t="s">
        <v>677</v>
      </c>
      <c r="C52" s="741" t="s">
        <v>1784</v>
      </c>
      <c r="D52" s="742"/>
      <c r="E52" s="742"/>
      <c r="F52" s="298" t="s">
        <v>144</v>
      </c>
      <c r="G52" s="299">
        <f>'Rozpočet Pol'!I70</f>
        <v>0</v>
      </c>
      <c r="H52" s="299">
        <f>'Rozpočet Pol'!K70</f>
        <v>0</v>
      </c>
      <c r="I52" s="743">
        <f t="shared" si="1"/>
        <v>0</v>
      </c>
      <c r="J52" s="743"/>
    </row>
    <row r="53" spans="1:10" ht="25.5" customHeight="1">
      <c r="A53" s="293"/>
      <c r="B53" s="297" t="s">
        <v>608</v>
      </c>
      <c r="C53" s="741" t="s">
        <v>1785</v>
      </c>
      <c r="D53" s="742"/>
      <c r="E53" s="742"/>
      <c r="F53" s="298" t="s">
        <v>144</v>
      </c>
      <c r="G53" s="299">
        <v>0</v>
      </c>
      <c r="H53" s="299">
        <f>'Rozpočet Pol'!K74</f>
        <v>0</v>
      </c>
      <c r="I53" s="743">
        <f t="shared" si="1"/>
        <v>0</v>
      </c>
      <c r="J53" s="743"/>
    </row>
    <row r="54" spans="1:10" ht="25.5" customHeight="1">
      <c r="A54" s="293"/>
      <c r="B54" s="297" t="s">
        <v>1448</v>
      </c>
      <c r="C54" s="741" t="s">
        <v>1786</v>
      </c>
      <c r="D54" s="742"/>
      <c r="E54" s="742"/>
      <c r="F54" s="298" t="s">
        <v>614</v>
      </c>
      <c r="G54" s="299">
        <f>'Rozpočet Pol'!I75</f>
        <v>0</v>
      </c>
      <c r="H54" s="299">
        <f>'Rozpočet Pol'!K75</f>
        <v>0</v>
      </c>
      <c r="I54" s="743">
        <f t="shared" si="1"/>
        <v>0</v>
      </c>
      <c r="J54" s="743"/>
    </row>
    <row r="55" spans="1:10" ht="25.5" customHeight="1">
      <c r="A55" s="293"/>
      <c r="B55" s="297" t="s">
        <v>1787</v>
      </c>
      <c r="C55" s="741" t="s">
        <v>1788</v>
      </c>
      <c r="D55" s="742"/>
      <c r="E55" s="742"/>
      <c r="F55" s="298" t="s">
        <v>614</v>
      </c>
      <c r="G55" s="299">
        <f>'Rozpočet Pol'!I99</f>
        <v>0</v>
      </c>
      <c r="H55" s="299">
        <f>'Rozpočet Pol'!K99</f>
        <v>0</v>
      </c>
      <c r="I55" s="743">
        <f t="shared" si="1"/>
        <v>0</v>
      </c>
      <c r="J55" s="743"/>
    </row>
    <row r="56" spans="1:10" ht="25.5" customHeight="1">
      <c r="A56" s="293"/>
      <c r="B56" s="297" t="s">
        <v>831</v>
      </c>
      <c r="C56" s="741" t="s">
        <v>1789</v>
      </c>
      <c r="D56" s="742"/>
      <c r="E56" s="742"/>
      <c r="F56" s="298" t="s">
        <v>614</v>
      </c>
      <c r="G56" s="299">
        <f>'Rozpočet Pol'!I132</f>
        <v>0</v>
      </c>
      <c r="H56" s="299">
        <f>'Rozpočet Pol'!K132</f>
        <v>0</v>
      </c>
      <c r="I56" s="743">
        <f t="shared" si="1"/>
        <v>0</v>
      </c>
      <c r="J56" s="743"/>
    </row>
    <row r="57" spans="1:10" ht="25.5" customHeight="1">
      <c r="A57" s="293"/>
      <c r="B57" s="300" t="s">
        <v>1790</v>
      </c>
      <c r="C57" s="745" t="s">
        <v>1791</v>
      </c>
      <c r="D57" s="746"/>
      <c r="E57" s="746"/>
      <c r="F57" s="301" t="s">
        <v>614</v>
      </c>
      <c r="G57" s="302">
        <f>'Rozpočet Pol'!I169</f>
        <v>0</v>
      </c>
      <c r="H57" s="302">
        <f>'Rozpočet Pol'!K169</f>
        <v>0</v>
      </c>
      <c r="I57" s="747">
        <f t="shared" si="1"/>
        <v>0</v>
      </c>
      <c r="J57" s="747"/>
    </row>
    <row r="58" spans="1:10" ht="25.5" customHeight="1">
      <c r="A58" s="303"/>
      <c r="B58" s="304" t="s">
        <v>1777</v>
      </c>
      <c r="C58" s="304"/>
      <c r="D58" s="305"/>
      <c r="E58" s="305"/>
      <c r="F58" s="306"/>
      <c r="G58" s="307">
        <f>SUM(G47:G57)</f>
        <v>0</v>
      </c>
      <c r="H58" s="307">
        <f>SUM(H47:H57)</f>
        <v>0</v>
      </c>
      <c r="I58" s="744">
        <f>SUM(I47:I57)</f>
        <v>0</v>
      </c>
      <c r="J58" s="744"/>
    </row>
    <row r="59" spans="6:10" ht="12">
      <c r="F59" s="261"/>
      <c r="G59" s="261"/>
      <c r="H59" s="261"/>
      <c r="I59" s="261"/>
      <c r="J59" s="261"/>
    </row>
    <row r="60" spans="6:10" ht="12">
      <c r="F60" s="261"/>
      <c r="G60" s="261"/>
      <c r="H60" s="261"/>
      <c r="I60" s="261"/>
      <c r="J60" s="261"/>
    </row>
    <row r="61" spans="6:10" ht="12">
      <c r="F61" s="261"/>
      <c r="G61" s="261"/>
      <c r="H61" s="261"/>
      <c r="I61" s="261"/>
      <c r="J61" s="261"/>
    </row>
  </sheetData>
  <sheetProtection algorithmName="SHA-512" hashValue="QwlOOdGr7fdbumQq6MQNCMUWoEB0AFX1obL31FuDVRclMnaY2RyKZ5fzWu4qfHtqEWuC6Kxrr3zDNWlS1owJ0w==" saltValue="gRRwec9pN0Efub3BtTgQjw==" spinCount="100000" sheet="1" objects="1" scenarios="1"/>
  <mergeCells count="61">
    <mergeCell ref="I58:J58"/>
    <mergeCell ref="C55:E55"/>
    <mergeCell ref="I55:J55"/>
    <mergeCell ref="C56:E56"/>
    <mergeCell ref="I56:J56"/>
    <mergeCell ref="C57:E57"/>
    <mergeCell ref="I57:J57"/>
    <mergeCell ref="C52:E52"/>
    <mergeCell ref="I52:J52"/>
    <mergeCell ref="C53:E53"/>
    <mergeCell ref="I53:J53"/>
    <mergeCell ref="C54:E54"/>
    <mergeCell ref="I54:J54"/>
    <mergeCell ref="C49:E49"/>
    <mergeCell ref="I49:J49"/>
    <mergeCell ref="C50:E50"/>
    <mergeCell ref="I50:J50"/>
    <mergeCell ref="C51:E51"/>
    <mergeCell ref="I51:J51"/>
    <mergeCell ref="B40:E40"/>
    <mergeCell ref="I46:J46"/>
    <mergeCell ref="C47:E47"/>
    <mergeCell ref="I47:J47"/>
    <mergeCell ref="C48:E48"/>
    <mergeCell ref="I48:J48"/>
    <mergeCell ref="C39:E39"/>
    <mergeCell ref="E21:F21"/>
    <mergeCell ref="G21:H21"/>
    <mergeCell ref="I21:J21"/>
    <mergeCell ref="G23:I23"/>
    <mergeCell ref="G24:I24"/>
    <mergeCell ref="G25:I25"/>
    <mergeCell ref="G26:I26"/>
    <mergeCell ref="G27:I27"/>
    <mergeCell ref="G28:I28"/>
    <mergeCell ref="G29:I29"/>
    <mergeCell ref="D35:E35"/>
    <mergeCell ref="E19:F19"/>
    <mergeCell ref="G19:H19"/>
    <mergeCell ref="I19:J19"/>
    <mergeCell ref="E20:F20"/>
    <mergeCell ref="G20:H20"/>
    <mergeCell ref="I20:J20"/>
    <mergeCell ref="E17:F17"/>
    <mergeCell ref="G17:H17"/>
    <mergeCell ref="I17:J17"/>
    <mergeCell ref="E18:F18"/>
    <mergeCell ref="G18:H18"/>
    <mergeCell ref="I18:J18"/>
    <mergeCell ref="E15:F15"/>
    <mergeCell ref="G15:H15"/>
    <mergeCell ref="I15:J15"/>
    <mergeCell ref="E16:F16"/>
    <mergeCell ref="G16:H16"/>
    <mergeCell ref="I16:J16"/>
    <mergeCell ref="D13:G13"/>
    <mergeCell ref="B1:J1"/>
    <mergeCell ref="D2:J2"/>
    <mergeCell ref="D3:J3"/>
    <mergeCell ref="D11:G11"/>
    <mergeCell ref="D12:G12"/>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CE,Tučné"RTS Stavitel +,  © RTS, a.s.&amp;R&amp;9Stránka &amp;P z &amp;N</oddFooter>
  </headerFooter>
  <rowBreaks count="1" manualBreakCount="1">
    <brk id="3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174"/>
  <sheetViews>
    <sheetView zoomScale="85" zoomScaleNormal="85" workbookViewId="0" topLeftCell="A15">
      <selection activeCell="U22" sqref="U22"/>
    </sheetView>
  </sheetViews>
  <sheetFormatPr defaultColWidth="9.140625" defaultRowHeight="12" outlineLevelRow="1"/>
  <cols>
    <col min="1" max="1" width="5.140625" style="188" customWidth="1"/>
    <col min="2" max="2" width="17.7109375" style="355" customWidth="1"/>
    <col min="3" max="3" width="46.7109375" style="355" customWidth="1"/>
    <col min="4" max="4" width="5.421875" style="188" customWidth="1"/>
    <col min="5" max="5" width="12.7109375" style="188" customWidth="1"/>
    <col min="6" max="6" width="12.00390625" style="188" customWidth="1"/>
    <col min="7" max="7" width="15.421875" style="188" customWidth="1"/>
    <col min="8" max="8" width="8.8515625" style="188" customWidth="1"/>
    <col min="9" max="9" width="11.28125" style="188" bestFit="1" customWidth="1"/>
    <col min="10" max="10" width="8.8515625" style="188" customWidth="1"/>
    <col min="11" max="11" width="17.140625" style="188" customWidth="1"/>
    <col min="12" max="19" width="9.140625" style="188" hidden="1" customWidth="1"/>
    <col min="20" max="20" width="6.28125" style="188" customWidth="1"/>
    <col min="21" max="21" width="7.140625" style="188" customWidth="1"/>
    <col min="22" max="28" width="8.8515625" style="188" customWidth="1"/>
    <col min="29" max="39" width="9.140625" style="188" hidden="1" customWidth="1"/>
    <col min="40" max="52" width="8.8515625" style="188" customWidth="1"/>
    <col min="53" max="53" width="89.7109375" style="188" customWidth="1"/>
    <col min="54" max="256" width="8.8515625" style="188" customWidth="1"/>
    <col min="257" max="257" width="5.140625" style="188" customWidth="1"/>
    <col min="258" max="258" width="17.7109375" style="188" customWidth="1"/>
    <col min="259" max="259" width="46.7109375" style="188" customWidth="1"/>
    <col min="260" max="260" width="5.421875" style="188" customWidth="1"/>
    <col min="261" max="261" width="12.7109375" style="188" customWidth="1"/>
    <col min="262" max="262" width="12.00390625" style="188" customWidth="1"/>
    <col min="263" max="263" width="15.421875" style="188" customWidth="1"/>
    <col min="264" max="264" width="8.8515625" style="188" customWidth="1"/>
    <col min="265" max="265" width="11.28125" style="188" bestFit="1" customWidth="1"/>
    <col min="266" max="266" width="8.8515625" style="188" customWidth="1"/>
    <col min="267" max="267" width="12.421875" style="188" bestFit="1" customWidth="1"/>
    <col min="268" max="277" width="9.140625" style="188" hidden="1" customWidth="1"/>
    <col min="278" max="284" width="8.8515625" style="188" customWidth="1"/>
    <col min="285" max="295" width="9.140625" style="188" hidden="1" customWidth="1"/>
    <col min="296" max="308" width="8.8515625" style="188" customWidth="1"/>
    <col min="309" max="309" width="89.7109375" style="188" customWidth="1"/>
    <col min="310" max="512" width="8.8515625" style="188" customWidth="1"/>
    <col min="513" max="513" width="5.140625" style="188" customWidth="1"/>
    <col min="514" max="514" width="17.7109375" style="188" customWidth="1"/>
    <col min="515" max="515" width="46.7109375" style="188" customWidth="1"/>
    <col min="516" max="516" width="5.421875" style="188" customWidth="1"/>
    <col min="517" max="517" width="12.7109375" style="188" customWidth="1"/>
    <col min="518" max="518" width="12.00390625" style="188" customWidth="1"/>
    <col min="519" max="519" width="15.421875" style="188" customWidth="1"/>
    <col min="520" max="520" width="8.8515625" style="188" customWidth="1"/>
    <col min="521" max="521" width="11.28125" style="188" bestFit="1" customWidth="1"/>
    <col min="522" max="522" width="8.8515625" style="188" customWidth="1"/>
    <col min="523" max="523" width="12.421875" style="188" bestFit="1" customWidth="1"/>
    <col min="524" max="533" width="9.140625" style="188" hidden="1" customWidth="1"/>
    <col min="534" max="540" width="8.8515625" style="188" customWidth="1"/>
    <col min="541" max="551" width="9.140625" style="188" hidden="1" customWidth="1"/>
    <col min="552" max="564" width="8.8515625" style="188" customWidth="1"/>
    <col min="565" max="565" width="89.7109375" style="188" customWidth="1"/>
    <col min="566" max="768" width="8.8515625" style="188" customWidth="1"/>
    <col min="769" max="769" width="5.140625" style="188" customWidth="1"/>
    <col min="770" max="770" width="17.7109375" style="188" customWidth="1"/>
    <col min="771" max="771" width="46.7109375" style="188" customWidth="1"/>
    <col min="772" max="772" width="5.421875" style="188" customWidth="1"/>
    <col min="773" max="773" width="12.7109375" style="188" customWidth="1"/>
    <col min="774" max="774" width="12.00390625" style="188" customWidth="1"/>
    <col min="775" max="775" width="15.421875" style="188" customWidth="1"/>
    <col min="776" max="776" width="8.8515625" style="188" customWidth="1"/>
    <col min="777" max="777" width="11.28125" style="188" bestFit="1" customWidth="1"/>
    <col min="778" max="778" width="8.8515625" style="188" customWidth="1"/>
    <col min="779" max="779" width="12.421875" style="188" bestFit="1" customWidth="1"/>
    <col min="780" max="789" width="9.140625" style="188" hidden="1" customWidth="1"/>
    <col min="790" max="796" width="8.8515625" style="188" customWidth="1"/>
    <col min="797" max="807" width="9.140625" style="188" hidden="1" customWidth="1"/>
    <col min="808" max="820" width="8.8515625" style="188" customWidth="1"/>
    <col min="821" max="821" width="89.7109375" style="188" customWidth="1"/>
    <col min="822" max="1024" width="8.8515625" style="188" customWidth="1"/>
    <col min="1025" max="1025" width="5.140625" style="188" customWidth="1"/>
    <col min="1026" max="1026" width="17.7109375" style="188" customWidth="1"/>
    <col min="1027" max="1027" width="46.7109375" style="188" customWidth="1"/>
    <col min="1028" max="1028" width="5.421875" style="188" customWidth="1"/>
    <col min="1029" max="1029" width="12.7109375" style="188" customWidth="1"/>
    <col min="1030" max="1030" width="12.00390625" style="188" customWidth="1"/>
    <col min="1031" max="1031" width="15.421875" style="188" customWidth="1"/>
    <col min="1032" max="1032" width="8.8515625" style="188" customWidth="1"/>
    <col min="1033" max="1033" width="11.28125" style="188" bestFit="1" customWidth="1"/>
    <col min="1034" max="1034" width="8.8515625" style="188" customWidth="1"/>
    <col min="1035" max="1035" width="12.421875" style="188" bestFit="1" customWidth="1"/>
    <col min="1036" max="1045" width="9.140625" style="188" hidden="1" customWidth="1"/>
    <col min="1046" max="1052" width="8.8515625" style="188" customWidth="1"/>
    <col min="1053" max="1063" width="9.140625" style="188" hidden="1" customWidth="1"/>
    <col min="1064" max="1076" width="8.8515625" style="188" customWidth="1"/>
    <col min="1077" max="1077" width="89.7109375" style="188" customWidth="1"/>
    <col min="1078" max="1280" width="8.8515625" style="188" customWidth="1"/>
    <col min="1281" max="1281" width="5.140625" style="188" customWidth="1"/>
    <col min="1282" max="1282" width="17.7109375" style="188" customWidth="1"/>
    <col min="1283" max="1283" width="46.7109375" style="188" customWidth="1"/>
    <col min="1284" max="1284" width="5.421875" style="188" customWidth="1"/>
    <col min="1285" max="1285" width="12.7109375" style="188" customWidth="1"/>
    <col min="1286" max="1286" width="12.00390625" style="188" customWidth="1"/>
    <col min="1287" max="1287" width="15.421875" style="188" customWidth="1"/>
    <col min="1288" max="1288" width="8.8515625" style="188" customWidth="1"/>
    <col min="1289" max="1289" width="11.28125" style="188" bestFit="1" customWidth="1"/>
    <col min="1290" max="1290" width="8.8515625" style="188" customWidth="1"/>
    <col min="1291" max="1291" width="12.421875" style="188" bestFit="1" customWidth="1"/>
    <col min="1292" max="1301" width="9.140625" style="188" hidden="1" customWidth="1"/>
    <col min="1302" max="1308" width="8.8515625" style="188" customWidth="1"/>
    <col min="1309" max="1319" width="9.140625" style="188" hidden="1" customWidth="1"/>
    <col min="1320" max="1332" width="8.8515625" style="188" customWidth="1"/>
    <col min="1333" max="1333" width="89.7109375" style="188" customWidth="1"/>
    <col min="1334" max="1536" width="8.8515625" style="188" customWidth="1"/>
    <col min="1537" max="1537" width="5.140625" style="188" customWidth="1"/>
    <col min="1538" max="1538" width="17.7109375" style="188" customWidth="1"/>
    <col min="1539" max="1539" width="46.7109375" style="188" customWidth="1"/>
    <col min="1540" max="1540" width="5.421875" style="188" customWidth="1"/>
    <col min="1541" max="1541" width="12.7109375" style="188" customWidth="1"/>
    <col min="1542" max="1542" width="12.00390625" style="188" customWidth="1"/>
    <col min="1543" max="1543" width="15.421875" style="188" customWidth="1"/>
    <col min="1544" max="1544" width="8.8515625" style="188" customWidth="1"/>
    <col min="1545" max="1545" width="11.28125" style="188" bestFit="1" customWidth="1"/>
    <col min="1546" max="1546" width="8.8515625" style="188" customWidth="1"/>
    <col min="1547" max="1547" width="12.421875" style="188" bestFit="1" customWidth="1"/>
    <col min="1548" max="1557" width="9.140625" style="188" hidden="1" customWidth="1"/>
    <col min="1558" max="1564" width="8.8515625" style="188" customWidth="1"/>
    <col min="1565" max="1575" width="9.140625" style="188" hidden="1" customWidth="1"/>
    <col min="1576" max="1588" width="8.8515625" style="188" customWidth="1"/>
    <col min="1589" max="1589" width="89.7109375" style="188" customWidth="1"/>
    <col min="1590" max="1792" width="8.8515625" style="188" customWidth="1"/>
    <col min="1793" max="1793" width="5.140625" style="188" customWidth="1"/>
    <col min="1794" max="1794" width="17.7109375" style="188" customWidth="1"/>
    <col min="1795" max="1795" width="46.7109375" style="188" customWidth="1"/>
    <col min="1796" max="1796" width="5.421875" style="188" customWidth="1"/>
    <col min="1797" max="1797" width="12.7109375" style="188" customWidth="1"/>
    <col min="1798" max="1798" width="12.00390625" style="188" customWidth="1"/>
    <col min="1799" max="1799" width="15.421875" style="188" customWidth="1"/>
    <col min="1800" max="1800" width="8.8515625" style="188" customWidth="1"/>
    <col min="1801" max="1801" width="11.28125" style="188" bestFit="1" customWidth="1"/>
    <col min="1802" max="1802" width="8.8515625" style="188" customWidth="1"/>
    <col min="1803" max="1803" width="12.421875" style="188" bestFit="1" customWidth="1"/>
    <col min="1804" max="1813" width="9.140625" style="188" hidden="1" customWidth="1"/>
    <col min="1814" max="1820" width="8.8515625" style="188" customWidth="1"/>
    <col min="1821" max="1831" width="9.140625" style="188" hidden="1" customWidth="1"/>
    <col min="1832" max="1844" width="8.8515625" style="188" customWidth="1"/>
    <col min="1845" max="1845" width="89.7109375" style="188" customWidth="1"/>
    <col min="1846" max="2048" width="8.8515625" style="188" customWidth="1"/>
    <col min="2049" max="2049" width="5.140625" style="188" customWidth="1"/>
    <col min="2050" max="2050" width="17.7109375" style="188" customWidth="1"/>
    <col min="2051" max="2051" width="46.7109375" style="188" customWidth="1"/>
    <col min="2052" max="2052" width="5.421875" style="188" customWidth="1"/>
    <col min="2053" max="2053" width="12.7109375" style="188" customWidth="1"/>
    <col min="2054" max="2054" width="12.00390625" style="188" customWidth="1"/>
    <col min="2055" max="2055" width="15.421875" style="188" customWidth="1"/>
    <col min="2056" max="2056" width="8.8515625" style="188" customWidth="1"/>
    <col min="2057" max="2057" width="11.28125" style="188" bestFit="1" customWidth="1"/>
    <col min="2058" max="2058" width="8.8515625" style="188" customWidth="1"/>
    <col min="2059" max="2059" width="12.421875" style="188" bestFit="1" customWidth="1"/>
    <col min="2060" max="2069" width="9.140625" style="188" hidden="1" customWidth="1"/>
    <col min="2070" max="2076" width="8.8515625" style="188" customWidth="1"/>
    <col min="2077" max="2087" width="9.140625" style="188" hidden="1" customWidth="1"/>
    <col min="2088" max="2100" width="8.8515625" style="188" customWidth="1"/>
    <col min="2101" max="2101" width="89.7109375" style="188" customWidth="1"/>
    <col min="2102" max="2304" width="8.8515625" style="188" customWidth="1"/>
    <col min="2305" max="2305" width="5.140625" style="188" customWidth="1"/>
    <col min="2306" max="2306" width="17.7109375" style="188" customWidth="1"/>
    <col min="2307" max="2307" width="46.7109375" style="188" customWidth="1"/>
    <col min="2308" max="2308" width="5.421875" style="188" customWidth="1"/>
    <col min="2309" max="2309" width="12.7109375" style="188" customWidth="1"/>
    <col min="2310" max="2310" width="12.00390625" style="188" customWidth="1"/>
    <col min="2311" max="2311" width="15.421875" style="188" customWidth="1"/>
    <col min="2312" max="2312" width="8.8515625" style="188" customWidth="1"/>
    <col min="2313" max="2313" width="11.28125" style="188" bestFit="1" customWidth="1"/>
    <col min="2314" max="2314" width="8.8515625" style="188" customWidth="1"/>
    <col min="2315" max="2315" width="12.421875" style="188" bestFit="1" customWidth="1"/>
    <col min="2316" max="2325" width="9.140625" style="188" hidden="1" customWidth="1"/>
    <col min="2326" max="2332" width="8.8515625" style="188" customWidth="1"/>
    <col min="2333" max="2343" width="9.140625" style="188" hidden="1" customWidth="1"/>
    <col min="2344" max="2356" width="8.8515625" style="188" customWidth="1"/>
    <col min="2357" max="2357" width="89.7109375" style="188" customWidth="1"/>
    <col min="2358" max="2560" width="8.8515625" style="188" customWidth="1"/>
    <col min="2561" max="2561" width="5.140625" style="188" customWidth="1"/>
    <col min="2562" max="2562" width="17.7109375" style="188" customWidth="1"/>
    <col min="2563" max="2563" width="46.7109375" style="188" customWidth="1"/>
    <col min="2564" max="2564" width="5.421875" style="188" customWidth="1"/>
    <col min="2565" max="2565" width="12.7109375" style="188" customWidth="1"/>
    <col min="2566" max="2566" width="12.00390625" style="188" customWidth="1"/>
    <col min="2567" max="2567" width="15.421875" style="188" customWidth="1"/>
    <col min="2568" max="2568" width="8.8515625" style="188" customWidth="1"/>
    <col min="2569" max="2569" width="11.28125" style="188" bestFit="1" customWidth="1"/>
    <col min="2570" max="2570" width="8.8515625" style="188" customWidth="1"/>
    <col min="2571" max="2571" width="12.421875" style="188" bestFit="1" customWidth="1"/>
    <col min="2572" max="2581" width="9.140625" style="188" hidden="1" customWidth="1"/>
    <col min="2582" max="2588" width="8.8515625" style="188" customWidth="1"/>
    <col min="2589" max="2599" width="9.140625" style="188" hidden="1" customWidth="1"/>
    <col min="2600" max="2612" width="8.8515625" style="188" customWidth="1"/>
    <col min="2613" max="2613" width="89.7109375" style="188" customWidth="1"/>
    <col min="2614" max="2816" width="8.8515625" style="188" customWidth="1"/>
    <col min="2817" max="2817" width="5.140625" style="188" customWidth="1"/>
    <col min="2818" max="2818" width="17.7109375" style="188" customWidth="1"/>
    <col min="2819" max="2819" width="46.7109375" style="188" customWidth="1"/>
    <col min="2820" max="2820" width="5.421875" style="188" customWidth="1"/>
    <col min="2821" max="2821" width="12.7109375" style="188" customWidth="1"/>
    <col min="2822" max="2822" width="12.00390625" style="188" customWidth="1"/>
    <col min="2823" max="2823" width="15.421875" style="188" customWidth="1"/>
    <col min="2824" max="2824" width="8.8515625" style="188" customWidth="1"/>
    <col min="2825" max="2825" width="11.28125" style="188" bestFit="1" customWidth="1"/>
    <col min="2826" max="2826" width="8.8515625" style="188" customWidth="1"/>
    <col min="2827" max="2827" width="12.421875" style="188" bestFit="1" customWidth="1"/>
    <col min="2828" max="2837" width="9.140625" style="188" hidden="1" customWidth="1"/>
    <col min="2838" max="2844" width="8.8515625" style="188" customWidth="1"/>
    <col min="2845" max="2855" width="9.140625" style="188" hidden="1" customWidth="1"/>
    <col min="2856" max="2868" width="8.8515625" style="188" customWidth="1"/>
    <col min="2869" max="2869" width="89.7109375" style="188" customWidth="1"/>
    <col min="2870" max="3072" width="8.8515625" style="188" customWidth="1"/>
    <col min="3073" max="3073" width="5.140625" style="188" customWidth="1"/>
    <col min="3074" max="3074" width="17.7109375" style="188" customWidth="1"/>
    <col min="3075" max="3075" width="46.7109375" style="188" customWidth="1"/>
    <col min="3076" max="3076" width="5.421875" style="188" customWidth="1"/>
    <col min="3077" max="3077" width="12.7109375" style="188" customWidth="1"/>
    <col min="3078" max="3078" width="12.00390625" style="188" customWidth="1"/>
    <col min="3079" max="3079" width="15.421875" style="188" customWidth="1"/>
    <col min="3080" max="3080" width="8.8515625" style="188" customWidth="1"/>
    <col min="3081" max="3081" width="11.28125" style="188" bestFit="1" customWidth="1"/>
    <col min="3082" max="3082" width="8.8515625" style="188" customWidth="1"/>
    <col min="3083" max="3083" width="12.421875" style="188" bestFit="1" customWidth="1"/>
    <col min="3084" max="3093" width="9.140625" style="188" hidden="1" customWidth="1"/>
    <col min="3094" max="3100" width="8.8515625" style="188" customWidth="1"/>
    <col min="3101" max="3111" width="9.140625" style="188" hidden="1" customWidth="1"/>
    <col min="3112" max="3124" width="8.8515625" style="188" customWidth="1"/>
    <col min="3125" max="3125" width="89.7109375" style="188" customWidth="1"/>
    <col min="3126" max="3328" width="8.8515625" style="188" customWidth="1"/>
    <col min="3329" max="3329" width="5.140625" style="188" customWidth="1"/>
    <col min="3330" max="3330" width="17.7109375" style="188" customWidth="1"/>
    <col min="3331" max="3331" width="46.7109375" style="188" customWidth="1"/>
    <col min="3332" max="3332" width="5.421875" style="188" customWidth="1"/>
    <col min="3333" max="3333" width="12.7109375" style="188" customWidth="1"/>
    <col min="3334" max="3334" width="12.00390625" style="188" customWidth="1"/>
    <col min="3335" max="3335" width="15.421875" style="188" customWidth="1"/>
    <col min="3336" max="3336" width="8.8515625" style="188" customWidth="1"/>
    <col min="3337" max="3337" width="11.28125" style="188" bestFit="1" customWidth="1"/>
    <col min="3338" max="3338" width="8.8515625" style="188" customWidth="1"/>
    <col min="3339" max="3339" width="12.421875" style="188" bestFit="1" customWidth="1"/>
    <col min="3340" max="3349" width="9.140625" style="188" hidden="1" customWidth="1"/>
    <col min="3350" max="3356" width="8.8515625" style="188" customWidth="1"/>
    <col min="3357" max="3367" width="9.140625" style="188" hidden="1" customWidth="1"/>
    <col min="3368" max="3380" width="8.8515625" style="188" customWidth="1"/>
    <col min="3381" max="3381" width="89.7109375" style="188" customWidth="1"/>
    <col min="3382" max="3584" width="8.8515625" style="188" customWidth="1"/>
    <col min="3585" max="3585" width="5.140625" style="188" customWidth="1"/>
    <col min="3586" max="3586" width="17.7109375" style="188" customWidth="1"/>
    <col min="3587" max="3587" width="46.7109375" style="188" customWidth="1"/>
    <col min="3588" max="3588" width="5.421875" style="188" customWidth="1"/>
    <col min="3589" max="3589" width="12.7109375" style="188" customWidth="1"/>
    <col min="3590" max="3590" width="12.00390625" style="188" customWidth="1"/>
    <col min="3591" max="3591" width="15.421875" style="188" customWidth="1"/>
    <col min="3592" max="3592" width="8.8515625" style="188" customWidth="1"/>
    <col min="3593" max="3593" width="11.28125" style="188" bestFit="1" customWidth="1"/>
    <col min="3594" max="3594" width="8.8515625" style="188" customWidth="1"/>
    <col min="3595" max="3595" width="12.421875" style="188" bestFit="1" customWidth="1"/>
    <col min="3596" max="3605" width="9.140625" style="188" hidden="1" customWidth="1"/>
    <col min="3606" max="3612" width="8.8515625" style="188" customWidth="1"/>
    <col min="3613" max="3623" width="9.140625" style="188" hidden="1" customWidth="1"/>
    <col min="3624" max="3636" width="8.8515625" style="188" customWidth="1"/>
    <col min="3637" max="3637" width="89.7109375" style="188" customWidth="1"/>
    <col min="3638" max="3840" width="8.8515625" style="188" customWidth="1"/>
    <col min="3841" max="3841" width="5.140625" style="188" customWidth="1"/>
    <col min="3842" max="3842" width="17.7109375" style="188" customWidth="1"/>
    <col min="3843" max="3843" width="46.7109375" style="188" customWidth="1"/>
    <col min="3844" max="3844" width="5.421875" style="188" customWidth="1"/>
    <col min="3845" max="3845" width="12.7109375" style="188" customWidth="1"/>
    <col min="3846" max="3846" width="12.00390625" style="188" customWidth="1"/>
    <col min="3847" max="3847" width="15.421875" style="188" customWidth="1"/>
    <col min="3848" max="3848" width="8.8515625" style="188" customWidth="1"/>
    <col min="3849" max="3849" width="11.28125" style="188" bestFit="1" customWidth="1"/>
    <col min="3850" max="3850" width="8.8515625" style="188" customWidth="1"/>
    <col min="3851" max="3851" width="12.421875" style="188" bestFit="1" customWidth="1"/>
    <col min="3852" max="3861" width="9.140625" style="188" hidden="1" customWidth="1"/>
    <col min="3862" max="3868" width="8.8515625" style="188" customWidth="1"/>
    <col min="3869" max="3879" width="9.140625" style="188" hidden="1" customWidth="1"/>
    <col min="3880" max="3892" width="8.8515625" style="188" customWidth="1"/>
    <col min="3893" max="3893" width="89.7109375" style="188" customWidth="1"/>
    <col min="3894" max="4096" width="8.8515625" style="188" customWidth="1"/>
    <col min="4097" max="4097" width="5.140625" style="188" customWidth="1"/>
    <col min="4098" max="4098" width="17.7109375" style="188" customWidth="1"/>
    <col min="4099" max="4099" width="46.7109375" style="188" customWidth="1"/>
    <col min="4100" max="4100" width="5.421875" style="188" customWidth="1"/>
    <col min="4101" max="4101" width="12.7109375" style="188" customWidth="1"/>
    <col min="4102" max="4102" width="12.00390625" style="188" customWidth="1"/>
    <col min="4103" max="4103" width="15.421875" style="188" customWidth="1"/>
    <col min="4104" max="4104" width="8.8515625" style="188" customWidth="1"/>
    <col min="4105" max="4105" width="11.28125" style="188" bestFit="1" customWidth="1"/>
    <col min="4106" max="4106" width="8.8515625" style="188" customWidth="1"/>
    <col min="4107" max="4107" width="12.421875" style="188" bestFit="1" customWidth="1"/>
    <col min="4108" max="4117" width="9.140625" style="188" hidden="1" customWidth="1"/>
    <col min="4118" max="4124" width="8.8515625" style="188" customWidth="1"/>
    <col min="4125" max="4135" width="9.140625" style="188" hidden="1" customWidth="1"/>
    <col min="4136" max="4148" width="8.8515625" style="188" customWidth="1"/>
    <col min="4149" max="4149" width="89.7109375" style="188" customWidth="1"/>
    <col min="4150" max="4352" width="8.8515625" style="188" customWidth="1"/>
    <col min="4353" max="4353" width="5.140625" style="188" customWidth="1"/>
    <col min="4354" max="4354" width="17.7109375" style="188" customWidth="1"/>
    <col min="4355" max="4355" width="46.7109375" style="188" customWidth="1"/>
    <col min="4356" max="4356" width="5.421875" style="188" customWidth="1"/>
    <col min="4357" max="4357" width="12.7109375" style="188" customWidth="1"/>
    <col min="4358" max="4358" width="12.00390625" style="188" customWidth="1"/>
    <col min="4359" max="4359" width="15.421875" style="188" customWidth="1"/>
    <col min="4360" max="4360" width="8.8515625" style="188" customWidth="1"/>
    <col min="4361" max="4361" width="11.28125" style="188" bestFit="1" customWidth="1"/>
    <col min="4362" max="4362" width="8.8515625" style="188" customWidth="1"/>
    <col min="4363" max="4363" width="12.421875" style="188" bestFit="1" customWidth="1"/>
    <col min="4364" max="4373" width="9.140625" style="188" hidden="1" customWidth="1"/>
    <col min="4374" max="4380" width="8.8515625" style="188" customWidth="1"/>
    <col min="4381" max="4391" width="9.140625" style="188" hidden="1" customWidth="1"/>
    <col min="4392" max="4404" width="8.8515625" style="188" customWidth="1"/>
    <col min="4405" max="4405" width="89.7109375" style="188" customWidth="1"/>
    <col min="4406" max="4608" width="8.8515625" style="188" customWidth="1"/>
    <col min="4609" max="4609" width="5.140625" style="188" customWidth="1"/>
    <col min="4610" max="4610" width="17.7109375" style="188" customWidth="1"/>
    <col min="4611" max="4611" width="46.7109375" style="188" customWidth="1"/>
    <col min="4612" max="4612" width="5.421875" style="188" customWidth="1"/>
    <col min="4613" max="4613" width="12.7109375" style="188" customWidth="1"/>
    <col min="4614" max="4614" width="12.00390625" style="188" customWidth="1"/>
    <col min="4615" max="4615" width="15.421875" style="188" customWidth="1"/>
    <col min="4616" max="4616" width="8.8515625" style="188" customWidth="1"/>
    <col min="4617" max="4617" width="11.28125" style="188" bestFit="1" customWidth="1"/>
    <col min="4618" max="4618" width="8.8515625" style="188" customWidth="1"/>
    <col min="4619" max="4619" width="12.421875" style="188" bestFit="1" customWidth="1"/>
    <col min="4620" max="4629" width="9.140625" style="188" hidden="1" customWidth="1"/>
    <col min="4630" max="4636" width="8.8515625" style="188" customWidth="1"/>
    <col min="4637" max="4647" width="9.140625" style="188" hidden="1" customWidth="1"/>
    <col min="4648" max="4660" width="8.8515625" style="188" customWidth="1"/>
    <col min="4661" max="4661" width="89.7109375" style="188" customWidth="1"/>
    <col min="4662" max="4864" width="8.8515625" style="188" customWidth="1"/>
    <col min="4865" max="4865" width="5.140625" style="188" customWidth="1"/>
    <col min="4866" max="4866" width="17.7109375" style="188" customWidth="1"/>
    <col min="4867" max="4867" width="46.7109375" style="188" customWidth="1"/>
    <col min="4868" max="4868" width="5.421875" style="188" customWidth="1"/>
    <col min="4869" max="4869" width="12.7109375" style="188" customWidth="1"/>
    <col min="4870" max="4870" width="12.00390625" style="188" customWidth="1"/>
    <col min="4871" max="4871" width="15.421875" style="188" customWidth="1"/>
    <col min="4872" max="4872" width="8.8515625" style="188" customWidth="1"/>
    <col min="4873" max="4873" width="11.28125" style="188" bestFit="1" customWidth="1"/>
    <col min="4874" max="4874" width="8.8515625" style="188" customWidth="1"/>
    <col min="4875" max="4875" width="12.421875" style="188" bestFit="1" customWidth="1"/>
    <col min="4876" max="4885" width="9.140625" style="188" hidden="1" customWidth="1"/>
    <col min="4886" max="4892" width="8.8515625" style="188" customWidth="1"/>
    <col min="4893" max="4903" width="9.140625" style="188" hidden="1" customWidth="1"/>
    <col min="4904" max="4916" width="8.8515625" style="188" customWidth="1"/>
    <col min="4917" max="4917" width="89.7109375" style="188" customWidth="1"/>
    <col min="4918" max="5120" width="8.8515625" style="188" customWidth="1"/>
    <col min="5121" max="5121" width="5.140625" style="188" customWidth="1"/>
    <col min="5122" max="5122" width="17.7109375" style="188" customWidth="1"/>
    <col min="5123" max="5123" width="46.7109375" style="188" customWidth="1"/>
    <col min="5124" max="5124" width="5.421875" style="188" customWidth="1"/>
    <col min="5125" max="5125" width="12.7109375" style="188" customWidth="1"/>
    <col min="5126" max="5126" width="12.00390625" style="188" customWidth="1"/>
    <col min="5127" max="5127" width="15.421875" style="188" customWidth="1"/>
    <col min="5128" max="5128" width="8.8515625" style="188" customWidth="1"/>
    <col min="5129" max="5129" width="11.28125" style="188" bestFit="1" customWidth="1"/>
    <col min="5130" max="5130" width="8.8515625" style="188" customWidth="1"/>
    <col min="5131" max="5131" width="12.421875" style="188" bestFit="1" customWidth="1"/>
    <col min="5132" max="5141" width="9.140625" style="188" hidden="1" customWidth="1"/>
    <col min="5142" max="5148" width="8.8515625" style="188" customWidth="1"/>
    <col min="5149" max="5159" width="9.140625" style="188" hidden="1" customWidth="1"/>
    <col min="5160" max="5172" width="8.8515625" style="188" customWidth="1"/>
    <col min="5173" max="5173" width="89.7109375" style="188" customWidth="1"/>
    <col min="5174" max="5376" width="8.8515625" style="188" customWidth="1"/>
    <col min="5377" max="5377" width="5.140625" style="188" customWidth="1"/>
    <col min="5378" max="5378" width="17.7109375" style="188" customWidth="1"/>
    <col min="5379" max="5379" width="46.7109375" style="188" customWidth="1"/>
    <col min="5380" max="5380" width="5.421875" style="188" customWidth="1"/>
    <col min="5381" max="5381" width="12.7109375" style="188" customWidth="1"/>
    <col min="5382" max="5382" width="12.00390625" style="188" customWidth="1"/>
    <col min="5383" max="5383" width="15.421875" style="188" customWidth="1"/>
    <col min="5384" max="5384" width="8.8515625" style="188" customWidth="1"/>
    <col min="5385" max="5385" width="11.28125" style="188" bestFit="1" customWidth="1"/>
    <col min="5386" max="5386" width="8.8515625" style="188" customWidth="1"/>
    <col min="5387" max="5387" width="12.421875" style="188" bestFit="1" customWidth="1"/>
    <col min="5388" max="5397" width="9.140625" style="188" hidden="1" customWidth="1"/>
    <col min="5398" max="5404" width="8.8515625" style="188" customWidth="1"/>
    <col min="5405" max="5415" width="9.140625" style="188" hidden="1" customWidth="1"/>
    <col min="5416" max="5428" width="8.8515625" style="188" customWidth="1"/>
    <col min="5429" max="5429" width="89.7109375" style="188" customWidth="1"/>
    <col min="5430" max="5632" width="8.8515625" style="188" customWidth="1"/>
    <col min="5633" max="5633" width="5.140625" style="188" customWidth="1"/>
    <col min="5634" max="5634" width="17.7109375" style="188" customWidth="1"/>
    <col min="5635" max="5635" width="46.7109375" style="188" customWidth="1"/>
    <col min="5636" max="5636" width="5.421875" style="188" customWidth="1"/>
    <col min="5637" max="5637" width="12.7109375" style="188" customWidth="1"/>
    <col min="5638" max="5638" width="12.00390625" style="188" customWidth="1"/>
    <col min="5639" max="5639" width="15.421875" style="188" customWidth="1"/>
    <col min="5640" max="5640" width="8.8515625" style="188" customWidth="1"/>
    <col min="5641" max="5641" width="11.28125" style="188" bestFit="1" customWidth="1"/>
    <col min="5642" max="5642" width="8.8515625" style="188" customWidth="1"/>
    <col min="5643" max="5643" width="12.421875" style="188" bestFit="1" customWidth="1"/>
    <col min="5644" max="5653" width="9.140625" style="188" hidden="1" customWidth="1"/>
    <col min="5654" max="5660" width="8.8515625" style="188" customWidth="1"/>
    <col min="5661" max="5671" width="9.140625" style="188" hidden="1" customWidth="1"/>
    <col min="5672" max="5684" width="8.8515625" style="188" customWidth="1"/>
    <col min="5685" max="5685" width="89.7109375" style="188" customWidth="1"/>
    <col min="5686" max="5888" width="8.8515625" style="188" customWidth="1"/>
    <col min="5889" max="5889" width="5.140625" style="188" customWidth="1"/>
    <col min="5890" max="5890" width="17.7109375" style="188" customWidth="1"/>
    <col min="5891" max="5891" width="46.7109375" style="188" customWidth="1"/>
    <col min="5892" max="5892" width="5.421875" style="188" customWidth="1"/>
    <col min="5893" max="5893" width="12.7109375" style="188" customWidth="1"/>
    <col min="5894" max="5894" width="12.00390625" style="188" customWidth="1"/>
    <col min="5895" max="5895" width="15.421875" style="188" customWidth="1"/>
    <col min="5896" max="5896" width="8.8515625" style="188" customWidth="1"/>
    <col min="5897" max="5897" width="11.28125" style="188" bestFit="1" customWidth="1"/>
    <col min="5898" max="5898" width="8.8515625" style="188" customWidth="1"/>
    <col min="5899" max="5899" width="12.421875" style="188" bestFit="1" customWidth="1"/>
    <col min="5900" max="5909" width="9.140625" style="188" hidden="1" customWidth="1"/>
    <col min="5910" max="5916" width="8.8515625" style="188" customWidth="1"/>
    <col min="5917" max="5927" width="9.140625" style="188" hidden="1" customWidth="1"/>
    <col min="5928" max="5940" width="8.8515625" style="188" customWidth="1"/>
    <col min="5941" max="5941" width="89.7109375" style="188" customWidth="1"/>
    <col min="5942" max="6144" width="8.8515625" style="188" customWidth="1"/>
    <col min="6145" max="6145" width="5.140625" style="188" customWidth="1"/>
    <col min="6146" max="6146" width="17.7109375" style="188" customWidth="1"/>
    <col min="6147" max="6147" width="46.7109375" style="188" customWidth="1"/>
    <col min="6148" max="6148" width="5.421875" style="188" customWidth="1"/>
    <col min="6149" max="6149" width="12.7109375" style="188" customWidth="1"/>
    <col min="6150" max="6150" width="12.00390625" style="188" customWidth="1"/>
    <col min="6151" max="6151" width="15.421875" style="188" customWidth="1"/>
    <col min="6152" max="6152" width="8.8515625" style="188" customWidth="1"/>
    <col min="6153" max="6153" width="11.28125" style="188" bestFit="1" customWidth="1"/>
    <col min="6154" max="6154" width="8.8515625" style="188" customWidth="1"/>
    <col min="6155" max="6155" width="12.421875" style="188" bestFit="1" customWidth="1"/>
    <col min="6156" max="6165" width="9.140625" style="188" hidden="1" customWidth="1"/>
    <col min="6166" max="6172" width="8.8515625" style="188" customWidth="1"/>
    <col min="6173" max="6183" width="9.140625" style="188" hidden="1" customWidth="1"/>
    <col min="6184" max="6196" width="8.8515625" style="188" customWidth="1"/>
    <col min="6197" max="6197" width="89.7109375" style="188" customWidth="1"/>
    <col min="6198" max="6400" width="8.8515625" style="188" customWidth="1"/>
    <col min="6401" max="6401" width="5.140625" style="188" customWidth="1"/>
    <col min="6402" max="6402" width="17.7109375" style="188" customWidth="1"/>
    <col min="6403" max="6403" width="46.7109375" style="188" customWidth="1"/>
    <col min="6404" max="6404" width="5.421875" style="188" customWidth="1"/>
    <col min="6405" max="6405" width="12.7109375" style="188" customWidth="1"/>
    <col min="6406" max="6406" width="12.00390625" style="188" customWidth="1"/>
    <col min="6407" max="6407" width="15.421875" style="188" customWidth="1"/>
    <col min="6408" max="6408" width="8.8515625" style="188" customWidth="1"/>
    <col min="6409" max="6409" width="11.28125" style="188" bestFit="1" customWidth="1"/>
    <col min="6410" max="6410" width="8.8515625" style="188" customWidth="1"/>
    <col min="6411" max="6411" width="12.421875" style="188" bestFit="1" customWidth="1"/>
    <col min="6412" max="6421" width="9.140625" style="188" hidden="1" customWidth="1"/>
    <col min="6422" max="6428" width="8.8515625" style="188" customWidth="1"/>
    <col min="6429" max="6439" width="9.140625" style="188" hidden="1" customWidth="1"/>
    <col min="6440" max="6452" width="8.8515625" style="188" customWidth="1"/>
    <col min="6453" max="6453" width="89.7109375" style="188" customWidth="1"/>
    <col min="6454" max="6656" width="8.8515625" style="188" customWidth="1"/>
    <col min="6657" max="6657" width="5.140625" style="188" customWidth="1"/>
    <col min="6658" max="6658" width="17.7109375" style="188" customWidth="1"/>
    <col min="6659" max="6659" width="46.7109375" style="188" customWidth="1"/>
    <col min="6660" max="6660" width="5.421875" style="188" customWidth="1"/>
    <col min="6661" max="6661" width="12.7109375" style="188" customWidth="1"/>
    <col min="6662" max="6662" width="12.00390625" style="188" customWidth="1"/>
    <col min="6663" max="6663" width="15.421875" style="188" customWidth="1"/>
    <col min="6664" max="6664" width="8.8515625" style="188" customWidth="1"/>
    <col min="6665" max="6665" width="11.28125" style="188" bestFit="1" customWidth="1"/>
    <col min="6666" max="6666" width="8.8515625" style="188" customWidth="1"/>
    <col min="6667" max="6667" width="12.421875" style="188" bestFit="1" customWidth="1"/>
    <col min="6668" max="6677" width="9.140625" style="188" hidden="1" customWidth="1"/>
    <col min="6678" max="6684" width="8.8515625" style="188" customWidth="1"/>
    <col min="6685" max="6695" width="9.140625" style="188" hidden="1" customWidth="1"/>
    <col min="6696" max="6708" width="8.8515625" style="188" customWidth="1"/>
    <col min="6709" max="6709" width="89.7109375" style="188" customWidth="1"/>
    <col min="6710" max="6912" width="8.8515625" style="188" customWidth="1"/>
    <col min="6913" max="6913" width="5.140625" style="188" customWidth="1"/>
    <col min="6914" max="6914" width="17.7109375" style="188" customWidth="1"/>
    <col min="6915" max="6915" width="46.7109375" style="188" customWidth="1"/>
    <col min="6916" max="6916" width="5.421875" style="188" customWidth="1"/>
    <col min="6917" max="6917" width="12.7109375" style="188" customWidth="1"/>
    <col min="6918" max="6918" width="12.00390625" style="188" customWidth="1"/>
    <col min="6919" max="6919" width="15.421875" style="188" customWidth="1"/>
    <col min="6920" max="6920" width="8.8515625" style="188" customWidth="1"/>
    <col min="6921" max="6921" width="11.28125" style="188" bestFit="1" customWidth="1"/>
    <col min="6922" max="6922" width="8.8515625" style="188" customWidth="1"/>
    <col min="6923" max="6923" width="12.421875" style="188" bestFit="1" customWidth="1"/>
    <col min="6924" max="6933" width="9.140625" style="188" hidden="1" customWidth="1"/>
    <col min="6934" max="6940" width="8.8515625" style="188" customWidth="1"/>
    <col min="6941" max="6951" width="9.140625" style="188" hidden="1" customWidth="1"/>
    <col min="6952" max="6964" width="8.8515625" style="188" customWidth="1"/>
    <col min="6965" max="6965" width="89.7109375" style="188" customWidth="1"/>
    <col min="6966" max="7168" width="8.8515625" style="188" customWidth="1"/>
    <col min="7169" max="7169" width="5.140625" style="188" customWidth="1"/>
    <col min="7170" max="7170" width="17.7109375" style="188" customWidth="1"/>
    <col min="7171" max="7171" width="46.7109375" style="188" customWidth="1"/>
    <col min="7172" max="7172" width="5.421875" style="188" customWidth="1"/>
    <col min="7173" max="7173" width="12.7109375" style="188" customWidth="1"/>
    <col min="7174" max="7174" width="12.00390625" style="188" customWidth="1"/>
    <col min="7175" max="7175" width="15.421875" style="188" customWidth="1"/>
    <col min="7176" max="7176" width="8.8515625" style="188" customWidth="1"/>
    <col min="7177" max="7177" width="11.28125" style="188" bestFit="1" customWidth="1"/>
    <col min="7178" max="7178" width="8.8515625" style="188" customWidth="1"/>
    <col min="7179" max="7179" width="12.421875" style="188" bestFit="1" customWidth="1"/>
    <col min="7180" max="7189" width="9.140625" style="188" hidden="1" customWidth="1"/>
    <col min="7190" max="7196" width="8.8515625" style="188" customWidth="1"/>
    <col min="7197" max="7207" width="9.140625" style="188" hidden="1" customWidth="1"/>
    <col min="7208" max="7220" width="8.8515625" style="188" customWidth="1"/>
    <col min="7221" max="7221" width="89.7109375" style="188" customWidth="1"/>
    <col min="7222" max="7424" width="8.8515625" style="188" customWidth="1"/>
    <col min="7425" max="7425" width="5.140625" style="188" customWidth="1"/>
    <col min="7426" max="7426" width="17.7109375" style="188" customWidth="1"/>
    <col min="7427" max="7427" width="46.7109375" style="188" customWidth="1"/>
    <col min="7428" max="7428" width="5.421875" style="188" customWidth="1"/>
    <col min="7429" max="7429" width="12.7109375" style="188" customWidth="1"/>
    <col min="7430" max="7430" width="12.00390625" style="188" customWidth="1"/>
    <col min="7431" max="7431" width="15.421875" style="188" customWidth="1"/>
    <col min="7432" max="7432" width="8.8515625" style="188" customWidth="1"/>
    <col min="7433" max="7433" width="11.28125" style="188" bestFit="1" customWidth="1"/>
    <col min="7434" max="7434" width="8.8515625" style="188" customWidth="1"/>
    <col min="7435" max="7435" width="12.421875" style="188" bestFit="1" customWidth="1"/>
    <col min="7436" max="7445" width="9.140625" style="188" hidden="1" customWidth="1"/>
    <col min="7446" max="7452" width="8.8515625" style="188" customWidth="1"/>
    <col min="7453" max="7463" width="9.140625" style="188" hidden="1" customWidth="1"/>
    <col min="7464" max="7476" width="8.8515625" style="188" customWidth="1"/>
    <col min="7477" max="7477" width="89.7109375" style="188" customWidth="1"/>
    <col min="7478" max="7680" width="8.8515625" style="188" customWidth="1"/>
    <col min="7681" max="7681" width="5.140625" style="188" customWidth="1"/>
    <col min="7682" max="7682" width="17.7109375" style="188" customWidth="1"/>
    <col min="7683" max="7683" width="46.7109375" style="188" customWidth="1"/>
    <col min="7684" max="7684" width="5.421875" style="188" customWidth="1"/>
    <col min="7685" max="7685" width="12.7109375" style="188" customWidth="1"/>
    <col min="7686" max="7686" width="12.00390625" style="188" customWidth="1"/>
    <col min="7687" max="7687" width="15.421875" style="188" customWidth="1"/>
    <col min="7688" max="7688" width="8.8515625" style="188" customWidth="1"/>
    <col min="7689" max="7689" width="11.28125" style="188" bestFit="1" customWidth="1"/>
    <col min="7690" max="7690" width="8.8515625" style="188" customWidth="1"/>
    <col min="7691" max="7691" width="12.421875" style="188" bestFit="1" customWidth="1"/>
    <col min="7692" max="7701" width="9.140625" style="188" hidden="1" customWidth="1"/>
    <col min="7702" max="7708" width="8.8515625" style="188" customWidth="1"/>
    <col min="7709" max="7719" width="9.140625" style="188" hidden="1" customWidth="1"/>
    <col min="7720" max="7732" width="8.8515625" style="188" customWidth="1"/>
    <col min="7733" max="7733" width="89.7109375" style="188" customWidth="1"/>
    <col min="7734" max="7936" width="8.8515625" style="188" customWidth="1"/>
    <col min="7937" max="7937" width="5.140625" style="188" customWidth="1"/>
    <col min="7938" max="7938" width="17.7109375" style="188" customWidth="1"/>
    <col min="7939" max="7939" width="46.7109375" style="188" customWidth="1"/>
    <col min="7940" max="7940" width="5.421875" style="188" customWidth="1"/>
    <col min="7941" max="7941" width="12.7109375" style="188" customWidth="1"/>
    <col min="7942" max="7942" width="12.00390625" style="188" customWidth="1"/>
    <col min="7943" max="7943" width="15.421875" style="188" customWidth="1"/>
    <col min="7944" max="7944" width="8.8515625" style="188" customWidth="1"/>
    <col min="7945" max="7945" width="11.28125" style="188" bestFit="1" customWidth="1"/>
    <col min="7946" max="7946" width="8.8515625" style="188" customWidth="1"/>
    <col min="7947" max="7947" width="12.421875" style="188" bestFit="1" customWidth="1"/>
    <col min="7948" max="7957" width="9.140625" style="188" hidden="1" customWidth="1"/>
    <col min="7958" max="7964" width="8.8515625" style="188" customWidth="1"/>
    <col min="7965" max="7975" width="9.140625" style="188" hidden="1" customWidth="1"/>
    <col min="7976" max="7988" width="8.8515625" style="188" customWidth="1"/>
    <col min="7989" max="7989" width="89.7109375" style="188" customWidth="1"/>
    <col min="7990" max="8192" width="8.8515625" style="188" customWidth="1"/>
    <col min="8193" max="8193" width="5.140625" style="188" customWidth="1"/>
    <col min="8194" max="8194" width="17.7109375" style="188" customWidth="1"/>
    <col min="8195" max="8195" width="46.7109375" style="188" customWidth="1"/>
    <col min="8196" max="8196" width="5.421875" style="188" customWidth="1"/>
    <col min="8197" max="8197" width="12.7109375" style="188" customWidth="1"/>
    <col min="8198" max="8198" width="12.00390625" style="188" customWidth="1"/>
    <col min="8199" max="8199" width="15.421875" style="188" customWidth="1"/>
    <col min="8200" max="8200" width="8.8515625" style="188" customWidth="1"/>
    <col min="8201" max="8201" width="11.28125" style="188" bestFit="1" customWidth="1"/>
    <col min="8202" max="8202" width="8.8515625" style="188" customWidth="1"/>
    <col min="8203" max="8203" width="12.421875" style="188" bestFit="1" customWidth="1"/>
    <col min="8204" max="8213" width="9.140625" style="188" hidden="1" customWidth="1"/>
    <col min="8214" max="8220" width="8.8515625" style="188" customWidth="1"/>
    <col min="8221" max="8231" width="9.140625" style="188" hidden="1" customWidth="1"/>
    <col min="8232" max="8244" width="8.8515625" style="188" customWidth="1"/>
    <col min="8245" max="8245" width="89.7109375" style="188" customWidth="1"/>
    <col min="8246" max="8448" width="8.8515625" style="188" customWidth="1"/>
    <col min="8449" max="8449" width="5.140625" style="188" customWidth="1"/>
    <col min="8450" max="8450" width="17.7109375" style="188" customWidth="1"/>
    <col min="8451" max="8451" width="46.7109375" style="188" customWidth="1"/>
    <col min="8452" max="8452" width="5.421875" style="188" customWidth="1"/>
    <col min="8453" max="8453" width="12.7109375" style="188" customWidth="1"/>
    <col min="8454" max="8454" width="12.00390625" style="188" customWidth="1"/>
    <col min="8455" max="8455" width="15.421875" style="188" customWidth="1"/>
    <col min="8456" max="8456" width="8.8515625" style="188" customWidth="1"/>
    <col min="8457" max="8457" width="11.28125" style="188" bestFit="1" customWidth="1"/>
    <col min="8458" max="8458" width="8.8515625" style="188" customWidth="1"/>
    <col min="8459" max="8459" width="12.421875" style="188" bestFit="1" customWidth="1"/>
    <col min="8460" max="8469" width="9.140625" style="188" hidden="1" customWidth="1"/>
    <col min="8470" max="8476" width="8.8515625" style="188" customWidth="1"/>
    <col min="8477" max="8487" width="9.140625" style="188" hidden="1" customWidth="1"/>
    <col min="8488" max="8500" width="8.8515625" style="188" customWidth="1"/>
    <col min="8501" max="8501" width="89.7109375" style="188" customWidth="1"/>
    <col min="8502" max="8704" width="8.8515625" style="188" customWidth="1"/>
    <col min="8705" max="8705" width="5.140625" style="188" customWidth="1"/>
    <col min="8706" max="8706" width="17.7109375" style="188" customWidth="1"/>
    <col min="8707" max="8707" width="46.7109375" style="188" customWidth="1"/>
    <col min="8708" max="8708" width="5.421875" style="188" customWidth="1"/>
    <col min="8709" max="8709" width="12.7109375" style="188" customWidth="1"/>
    <col min="8710" max="8710" width="12.00390625" style="188" customWidth="1"/>
    <col min="8711" max="8711" width="15.421875" style="188" customWidth="1"/>
    <col min="8712" max="8712" width="8.8515625" style="188" customWidth="1"/>
    <col min="8713" max="8713" width="11.28125" style="188" bestFit="1" customWidth="1"/>
    <col min="8714" max="8714" width="8.8515625" style="188" customWidth="1"/>
    <col min="8715" max="8715" width="12.421875" style="188" bestFit="1" customWidth="1"/>
    <col min="8716" max="8725" width="9.140625" style="188" hidden="1" customWidth="1"/>
    <col min="8726" max="8732" width="8.8515625" style="188" customWidth="1"/>
    <col min="8733" max="8743" width="9.140625" style="188" hidden="1" customWidth="1"/>
    <col min="8744" max="8756" width="8.8515625" style="188" customWidth="1"/>
    <col min="8757" max="8757" width="89.7109375" style="188" customWidth="1"/>
    <col min="8758" max="8960" width="8.8515625" style="188" customWidth="1"/>
    <col min="8961" max="8961" width="5.140625" style="188" customWidth="1"/>
    <col min="8962" max="8962" width="17.7109375" style="188" customWidth="1"/>
    <col min="8963" max="8963" width="46.7109375" style="188" customWidth="1"/>
    <col min="8964" max="8964" width="5.421875" style="188" customWidth="1"/>
    <col min="8965" max="8965" width="12.7109375" style="188" customWidth="1"/>
    <col min="8966" max="8966" width="12.00390625" style="188" customWidth="1"/>
    <col min="8967" max="8967" width="15.421875" style="188" customWidth="1"/>
    <col min="8968" max="8968" width="8.8515625" style="188" customWidth="1"/>
    <col min="8969" max="8969" width="11.28125" style="188" bestFit="1" customWidth="1"/>
    <col min="8970" max="8970" width="8.8515625" style="188" customWidth="1"/>
    <col min="8971" max="8971" width="12.421875" style="188" bestFit="1" customWidth="1"/>
    <col min="8972" max="8981" width="9.140625" style="188" hidden="1" customWidth="1"/>
    <col min="8982" max="8988" width="8.8515625" style="188" customWidth="1"/>
    <col min="8989" max="8999" width="9.140625" style="188" hidden="1" customWidth="1"/>
    <col min="9000" max="9012" width="8.8515625" style="188" customWidth="1"/>
    <col min="9013" max="9013" width="89.7109375" style="188" customWidth="1"/>
    <col min="9014" max="9216" width="8.8515625" style="188" customWidth="1"/>
    <col min="9217" max="9217" width="5.140625" style="188" customWidth="1"/>
    <col min="9218" max="9218" width="17.7109375" style="188" customWidth="1"/>
    <col min="9219" max="9219" width="46.7109375" style="188" customWidth="1"/>
    <col min="9220" max="9220" width="5.421875" style="188" customWidth="1"/>
    <col min="9221" max="9221" width="12.7109375" style="188" customWidth="1"/>
    <col min="9222" max="9222" width="12.00390625" style="188" customWidth="1"/>
    <col min="9223" max="9223" width="15.421875" style="188" customWidth="1"/>
    <col min="9224" max="9224" width="8.8515625" style="188" customWidth="1"/>
    <col min="9225" max="9225" width="11.28125" style="188" bestFit="1" customWidth="1"/>
    <col min="9226" max="9226" width="8.8515625" style="188" customWidth="1"/>
    <col min="9227" max="9227" width="12.421875" style="188" bestFit="1" customWidth="1"/>
    <col min="9228" max="9237" width="9.140625" style="188" hidden="1" customWidth="1"/>
    <col min="9238" max="9244" width="8.8515625" style="188" customWidth="1"/>
    <col min="9245" max="9255" width="9.140625" style="188" hidden="1" customWidth="1"/>
    <col min="9256" max="9268" width="8.8515625" style="188" customWidth="1"/>
    <col min="9269" max="9269" width="89.7109375" style="188" customWidth="1"/>
    <col min="9270" max="9472" width="8.8515625" style="188" customWidth="1"/>
    <col min="9473" max="9473" width="5.140625" style="188" customWidth="1"/>
    <col min="9474" max="9474" width="17.7109375" style="188" customWidth="1"/>
    <col min="9475" max="9475" width="46.7109375" style="188" customWidth="1"/>
    <col min="9476" max="9476" width="5.421875" style="188" customWidth="1"/>
    <col min="9477" max="9477" width="12.7109375" style="188" customWidth="1"/>
    <col min="9478" max="9478" width="12.00390625" style="188" customWidth="1"/>
    <col min="9479" max="9479" width="15.421875" style="188" customWidth="1"/>
    <col min="9480" max="9480" width="8.8515625" style="188" customWidth="1"/>
    <col min="9481" max="9481" width="11.28125" style="188" bestFit="1" customWidth="1"/>
    <col min="9482" max="9482" width="8.8515625" style="188" customWidth="1"/>
    <col min="9483" max="9483" width="12.421875" style="188" bestFit="1" customWidth="1"/>
    <col min="9484" max="9493" width="9.140625" style="188" hidden="1" customWidth="1"/>
    <col min="9494" max="9500" width="8.8515625" style="188" customWidth="1"/>
    <col min="9501" max="9511" width="9.140625" style="188" hidden="1" customWidth="1"/>
    <col min="9512" max="9524" width="8.8515625" style="188" customWidth="1"/>
    <col min="9525" max="9525" width="89.7109375" style="188" customWidth="1"/>
    <col min="9526" max="9728" width="8.8515625" style="188" customWidth="1"/>
    <col min="9729" max="9729" width="5.140625" style="188" customWidth="1"/>
    <col min="9730" max="9730" width="17.7109375" style="188" customWidth="1"/>
    <col min="9731" max="9731" width="46.7109375" style="188" customWidth="1"/>
    <col min="9732" max="9732" width="5.421875" style="188" customWidth="1"/>
    <col min="9733" max="9733" width="12.7109375" style="188" customWidth="1"/>
    <col min="9734" max="9734" width="12.00390625" style="188" customWidth="1"/>
    <col min="9735" max="9735" width="15.421875" style="188" customWidth="1"/>
    <col min="9736" max="9736" width="8.8515625" style="188" customWidth="1"/>
    <col min="9737" max="9737" width="11.28125" style="188" bestFit="1" customWidth="1"/>
    <col min="9738" max="9738" width="8.8515625" style="188" customWidth="1"/>
    <col min="9739" max="9739" width="12.421875" style="188" bestFit="1" customWidth="1"/>
    <col min="9740" max="9749" width="9.140625" style="188" hidden="1" customWidth="1"/>
    <col min="9750" max="9756" width="8.8515625" style="188" customWidth="1"/>
    <col min="9757" max="9767" width="9.140625" style="188" hidden="1" customWidth="1"/>
    <col min="9768" max="9780" width="8.8515625" style="188" customWidth="1"/>
    <col min="9781" max="9781" width="89.7109375" style="188" customWidth="1"/>
    <col min="9782" max="9984" width="8.8515625" style="188" customWidth="1"/>
    <col min="9985" max="9985" width="5.140625" style="188" customWidth="1"/>
    <col min="9986" max="9986" width="17.7109375" style="188" customWidth="1"/>
    <col min="9987" max="9987" width="46.7109375" style="188" customWidth="1"/>
    <col min="9988" max="9988" width="5.421875" style="188" customWidth="1"/>
    <col min="9989" max="9989" width="12.7109375" style="188" customWidth="1"/>
    <col min="9990" max="9990" width="12.00390625" style="188" customWidth="1"/>
    <col min="9991" max="9991" width="15.421875" style="188" customWidth="1"/>
    <col min="9992" max="9992" width="8.8515625" style="188" customWidth="1"/>
    <col min="9993" max="9993" width="11.28125" style="188" bestFit="1" customWidth="1"/>
    <col min="9994" max="9994" width="8.8515625" style="188" customWidth="1"/>
    <col min="9995" max="9995" width="12.421875" style="188" bestFit="1" customWidth="1"/>
    <col min="9996" max="10005" width="9.140625" style="188" hidden="1" customWidth="1"/>
    <col min="10006" max="10012" width="8.8515625" style="188" customWidth="1"/>
    <col min="10013" max="10023" width="9.140625" style="188" hidden="1" customWidth="1"/>
    <col min="10024" max="10036" width="8.8515625" style="188" customWidth="1"/>
    <col min="10037" max="10037" width="89.7109375" style="188" customWidth="1"/>
    <col min="10038" max="10240" width="8.8515625" style="188" customWidth="1"/>
    <col min="10241" max="10241" width="5.140625" style="188" customWidth="1"/>
    <col min="10242" max="10242" width="17.7109375" style="188" customWidth="1"/>
    <col min="10243" max="10243" width="46.7109375" style="188" customWidth="1"/>
    <col min="10244" max="10244" width="5.421875" style="188" customWidth="1"/>
    <col min="10245" max="10245" width="12.7109375" style="188" customWidth="1"/>
    <col min="10246" max="10246" width="12.00390625" style="188" customWidth="1"/>
    <col min="10247" max="10247" width="15.421875" style="188" customWidth="1"/>
    <col min="10248" max="10248" width="8.8515625" style="188" customWidth="1"/>
    <col min="10249" max="10249" width="11.28125" style="188" bestFit="1" customWidth="1"/>
    <col min="10250" max="10250" width="8.8515625" style="188" customWidth="1"/>
    <col min="10251" max="10251" width="12.421875" style="188" bestFit="1" customWidth="1"/>
    <col min="10252" max="10261" width="9.140625" style="188" hidden="1" customWidth="1"/>
    <col min="10262" max="10268" width="8.8515625" style="188" customWidth="1"/>
    <col min="10269" max="10279" width="9.140625" style="188" hidden="1" customWidth="1"/>
    <col min="10280" max="10292" width="8.8515625" style="188" customWidth="1"/>
    <col min="10293" max="10293" width="89.7109375" style="188" customWidth="1"/>
    <col min="10294" max="10496" width="8.8515625" style="188" customWidth="1"/>
    <col min="10497" max="10497" width="5.140625" style="188" customWidth="1"/>
    <col min="10498" max="10498" width="17.7109375" style="188" customWidth="1"/>
    <col min="10499" max="10499" width="46.7109375" style="188" customWidth="1"/>
    <col min="10500" max="10500" width="5.421875" style="188" customWidth="1"/>
    <col min="10501" max="10501" width="12.7109375" style="188" customWidth="1"/>
    <col min="10502" max="10502" width="12.00390625" style="188" customWidth="1"/>
    <col min="10503" max="10503" width="15.421875" style="188" customWidth="1"/>
    <col min="10504" max="10504" width="8.8515625" style="188" customWidth="1"/>
    <col min="10505" max="10505" width="11.28125" style="188" bestFit="1" customWidth="1"/>
    <col min="10506" max="10506" width="8.8515625" style="188" customWidth="1"/>
    <col min="10507" max="10507" width="12.421875" style="188" bestFit="1" customWidth="1"/>
    <col min="10508" max="10517" width="9.140625" style="188" hidden="1" customWidth="1"/>
    <col min="10518" max="10524" width="8.8515625" style="188" customWidth="1"/>
    <col min="10525" max="10535" width="9.140625" style="188" hidden="1" customWidth="1"/>
    <col min="10536" max="10548" width="8.8515625" style="188" customWidth="1"/>
    <col min="10549" max="10549" width="89.7109375" style="188" customWidth="1"/>
    <col min="10550" max="10752" width="8.8515625" style="188" customWidth="1"/>
    <col min="10753" max="10753" width="5.140625" style="188" customWidth="1"/>
    <col min="10754" max="10754" width="17.7109375" style="188" customWidth="1"/>
    <col min="10755" max="10755" width="46.7109375" style="188" customWidth="1"/>
    <col min="10756" max="10756" width="5.421875" style="188" customWidth="1"/>
    <col min="10757" max="10757" width="12.7109375" style="188" customWidth="1"/>
    <col min="10758" max="10758" width="12.00390625" style="188" customWidth="1"/>
    <col min="10759" max="10759" width="15.421875" style="188" customWidth="1"/>
    <col min="10760" max="10760" width="8.8515625" style="188" customWidth="1"/>
    <col min="10761" max="10761" width="11.28125" style="188" bestFit="1" customWidth="1"/>
    <col min="10762" max="10762" width="8.8515625" style="188" customWidth="1"/>
    <col min="10763" max="10763" width="12.421875" style="188" bestFit="1" customWidth="1"/>
    <col min="10764" max="10773" width="9.140625" style="188" hidden="1" customWidth="1"/>
    <col min="10774" max="10780" width="8.8515625" style="188" customWidth="1"/>
    <col min="10781" max="10791" width="9.140625" style="188" hidden="1" customWidth="1"/>
    <col min="10792" max="10804" width="8.8515625" style="188" customWidth="1"/>
    <col min="10805" max="10805" width="89.7109375" style="188" customWidth="1"/>
    <col min="10806" max="11008" width="8.8515625" style="188" customWidth="1"/>
    <col min="11009" max="11009" width="5.140625" style="188" customWidth="1"/>
    <col min="11010" max="11010" width="17.7109375" style="188" customWidth="1"/>
    <col min="11011" max="11011" width="46.7109375" style="188" customWidth="1"/>
    <col min="11012" max="11012" width="5.421875" style="188" customWidth="1"/>
    <col min="11013" max="11013" width="12.7109375" style="188" customWidth="1"/>
    <col min="11014" max="11014" width="12.00390625" style="188" customWidth="1"/>
    <col min="11015" max="11015" width="15.421875" style="188" customWidth="1"/>
    <col min="11016" max="11016" width="8.8515625" style="188" customWidth="1"/>
    <col min="11017" max="11017" width="11.28125" style="188" bestFit="1" customWidth="1"/>
    <col min="11018" max="11018" width="8.8515625" style="188" customWidth="1"/>
    <col min="11019" max="11019" width="12.421875" style="188" bestFit="1" customWidth="1"/>
    <col min="11020" max="11029" width="9.140625" style="188" hidden="1" customWidth="1"/>
    <col min="11030" max="11036" width="8.8515625" style="188" customWidth="1"/>
    <col min="11037" max="11047" width="9.140625" style="188" hidden="1" customWidth="1"/>
    <col min="11048" max="11060" width="8.8515625" style="188" customWidth="1"/>
    <col min="11061" max="11061" width="89.7109375" style="188" customWidth="1"/>
    <col min="11062" max="11264" width="8.8515625" style="188" customWidth="1"/>
    <col min="11265" max="11265" width="5.140625" style="188" customWidth="1"/>
    <col min="11266" max="11266" width="17.7109375" style="188" customWidth="1"/>
    <col min="11267" max="11267" width="46.7109375" style="188" customWidth="1"/>
    <col min="11268" max="11268" width="5.421875" style="188" customWidth="1"/>
    <col min="11269" max="11269" width="12.7109375" style="188" customWidth="1"/>
    <col min="11270" max="11270" width="12.00390625" style="188" customWidth="1"/>
    <col min="11271" max="11271" width="15.421875" style="188" customWidth="1"/>
    <col min="11272" max="11272" width="8.8515625" style="188" customWidth="1"/>
    <col min="11273" max="11273" width="11.28125" style="188" bestFit="1" customWidth="1"/>
    <col min="11274" max="11274" width="8.8515625" style="188" customWidth="1"/>
    <col min="11275" max="11275" width="12.421875" style="188" bestFit="1" customWidth="1"/>
    <col min="11276" max="11285" width="9.140625" style="188" hidden="1" customWidth="1"/>
    <col min="11286" max="11292" width="8.8515625" style="188" customWidth="1"/>
    <col min="11293" max="11303" width="9.140625" style="188" hidden="1" customWidth="1"/>
    <col min="11304" max="11316" width="8.8515625" style="188" customWidth="1"/>
    <col min="11317" max="11317" width="89.7109375" style="188" customWidth="1"/>
    <col min="11318" max="11520" width="8.8515625" style="188" customWidth="1"/>
    <col min="11521" max="11521" width="5.140625" style="188" customWidth="1"/>
    <col min="11522" max="11522" width="17.7109375" style="188" customWidth="1"/>
    <col min="11523" max="11523" width="46.7109375" style="188" customWidth="1"/>
    <col min="11524" max="11524" width="5.421875" style="188" customWidth="1"/>
    <col min="11525" max="11525" width="12.7109375" style="188" customWidth="1"/>
    <col min="11526" max="11526" width="12.00390625" style="188" customWidth="1"/>
    <col min="11527" max="11527" width="15.421875" style="188" customWidth="1"/>
    <col min="11528" max="11528" width="8.8515625" style="188" customWidth="1"/>
    <col min="11529" max="11529" width="11.28125" style="188" bestFit="1" customWidth="1"/>
    <col min="11530" max="11530" width="8.8515625" style="188" customWidth="1"/>
    <col min="11531" max="11531" width="12.421875" style="188" bestFit="1" customWidth="1"/>
    <col min="11532" max="11541" width="9.140625" style="188" hidden="1" customWidth="1"/>
    <col min="11542" max="11548" width="8.8515625" style="188" customWidth="1"/>
    <col min="11549" max="11559" width="9.140625" style="188" hidden="1" customWidth="1"/>
    <col min="11560" max="11572" width="8.8515625" style="188" customWidth="1"/>
    <col min="11573" max="11573" width="89.7109375" style="188" customWidth="1"/>
    <col min="11574" max="11776" width="8.8515625" style="188" customWidth="1"/>
    <col min="11777" max="11777" width="5.140625" style="188" customWidth="1"/>
    <col min="11778" max="11778" width="17.7109375" style="188" customWidth="1"/>
    <col min="11779" max="11779" width="46.7109375" style="188" customWidth="1"/>
    <col min="11780" max="11780" width="5.421875" style="188" customWidth="1"/>
    <col min="11781" max="11781" width="12.7109375" style="188" customWidth="1"/>
    <col min="11782" max="11782" width="12.00390625" style="188" customWidth="1"/>
    <col min="11783" max="11783" width="15.421875" style="188" customWidth="1"/>
    <col min="11784" max="11784" width="8.8515625" style="188" customWidth="1"/>
    <col min="11785" max="11785" width="11.28125" style="188" bestFit="1" customWidth="1"/>
    <col min="11786" max="11786" width="8.8515625" style="188" customWidth="1"/>
    <col min="11787" max="11787" width="12.421875" style="188" bestFit="1" customWidth="1"/>
    <col min="11788" max="11797" width="9.140625" style="188" hidden="1" customWidth="1"/>
    <col min="11798" max="11804" width="8.8515625" style="188" customWidth="1"/>
    <col min="11805" max="11815" width="9.140625" style="188" hidden="1" customWidth="1"/>
    <col min="11816" max="11828" width="8.8515625" style="188" customWidth="1"/>
    <col min="11829" max="11829" width="89.7109375" style="188" customWidth="1"/>
    <col min="11830" max="12032" width="8.8515625" style="188" customWidth="1"/>
    <col min="12033" max="12033" width="5.140625" style="188" customWidth="1"/>
    <col min="12034" max="12034" width="17.7109375" style="188" customWidth="1"/>
    <col min="12035" max="12035" width="46.7109375" style="188" customWidth="1"/>
    <col min="12036" max="12036" width="5.421875" style="188" customWidth="1"/>
    <col min="12037" max="12037" width="12.7109375" style="188" customWidth="1"/>
    <col min="12038" max="12038" width="12.00390625" style="188" customWidth="1"/>
    <col min="12039" max="12039" width="15.421875" style="188" customWidth="1"/>
    <col min="12040" max="12040" width="8.8515625" style="188" customWidth="1"/>
    <col min="12041" max="12041" width="11.28125" style="188" bestFit="1" customWidth="1"/>
    <col min="12042" max="12042" width="8.8515625" style="188" customWidth="1"/>
    <col min="12043" max="12043" width="12.421875" style="188" bestFit="1" customWidth="1"/>
    <col min="12044" max="12053" width="9.140625" style="188" hidden="1" customWidth="1"/>
    <col min="12054" max="12060" width="8.8515625" style="188" customWidth="1"/>
    <col min="12061" max="12071" width="9.140625" style="188" hidden="1" customWidth="1"/>
    <col min="12072" max="12084" width="8.8515625" style="188" customWidth="1"/>
    <col min="12085" max="12085" width="89.7109375" style="188" customWidth="1"/>
    <col min="12086" max="12288" width="8.8515625" style="188" customWidth="1"/>
    <col min="12289" max="12289" width="5.140625" style="188" customWidth="1"/>
    <col min="12290" max="12290" width="17.7109375" style="188" customWidth="1"/>
    <col min="12291" max="12291" width="46.7109375" style="188" customWidth="1"/>
    <col min="12292" max="12292" width="5.421875" style="188" customWidth="1"/>
    <col min="12293" max="12293" width="12.7109375" style="188" customWidth="1"/>
    <col min="12294" max="12294" width="12.00390625" style="188" customWidth="1"/>
    <col min="12295" max="12295" width="15.421875" style="188" customWidth="1"/>
    <col min="12296" max="12296" width="8.8515625" style="188" customWidth="1"/>
    <col min="12297" max="12297" width="11.28125" style="188" bestFit="1" customWidth="1"/>
    <col min="12298" max="12298" width="8.8515625" style="188" customWidth="1"/>
    <col min="12299" max="12299" width="12.421875" style="188" bestFit="1" customWidth="1"/>
    <col min="12300" max="12309" width="9.140625" style="188" hidden="1" customWidth="1"/>
    <col min="12310" max="12316" width="8.8515625" style="188" customWidth="1"/>
    <col min="12317" max="12327" width="9.140625" style="188" hidden="1" customWidth="1"/>
    <col min="12328" max="12340" width="8.8515625" style="188" customWidth="1"/>
    <col min="12341" max="12341" width="89.7109375" style="188" customWidth="1"/>
    <col min="12342" max="12544" width="8.8515625" style="188" customWidth="1"/>
    <col min="12545" max="12545" width="5.140625" style="188" customWidth="1"/>
    <col min="12546" max="12546" width="17.7109375" style="188" customWidth="1"/>
    <col min="12547" max="12547" width="46.7109375" style="188" customWidth="1"/>
    <col min="12548" max="12548" width="5.421875" style="188" customWidth="1"/>
    <col min="12549" max="12549" width="12.7109375" style="188" customWidth="1"/>
    <col min="12550" max="12550" width="12.00390625" style="188" customWidth="1"/>
    <col min="12551" max="12551" width="15.421875" style="188" customWidth="1"/>
    <col min="12552" max="12552" width="8.8515625" style="188" customWidth="1"/>
    <col min="12553" max="12553" width="11.28125" style="188" bestFit="1" customWidth="1"/>
    <col min="12554" max="12554" width="8.8515625" style="188" customWidth="1"/>
    <col min="12555" max="12555" width="12.421875" style="188" bestFit="1" customWidth="1"/>
    <col min="12556" max="12565" width="9.140625" style="188" hidden="1" customWidth="1"/>
    <col min="12566" max="12572" width="8.8515625" style="188" customWidth="1"/>
    <col min="12573" max="12583" width="9.140625" style="188" hidden="1" customWidth="1"/>
    <col min="12584" max="12596" width="8.8515625" style="188" customWidth="1"/>
    <col min="12597" max="12597" width="89.7109375" style="188" customWidth="1"/>
    <col min="12598" max="12800" width="8.8515625" style="188" customWidth="1"/>
    <col min="12801" max="12801" width="5.140625" style="188" customWidth="1"/>
    <col min="12802" max="12802" width="17.7109375" style="188" customWidth="1"/>
    <col min="12803" max="12803" width="46.7109375" style="188" customWidth="1"/>
    <col min="12804" max="12804" width="5.421875" style="188" customWidth="1"/>
    <col min="12805" max="12805" width="12.7109375" style="188" customWidth="1"/>
    <col min="12806" max="12806" width="12.00390625" style="188" customWidth="1"/>
    <col min="12807" max="12807" width="15.421875" style="188" customWidth="1"/>
    <col min="12808" max="12808" width="8.8515625" style="188" customWidth="1"/>
    <col min="12809" max="12809" width="11.28125" style="188" bestFit="1" customWidth="1"/>
    <col min="12810" max="12810" width="8.8515625" style="188" customWidth="1"/>
    <col min="12811" max="12811" width="12.421875" style="188" bestFit="1" customWidth="1"/>
    <col min="12812" max="12821" width="9.140625" style="188" hidden="1" customWidth="1"/>
    <col min="12822" max="12828" width="8.8515625" style="188" customWidth="1"/>
    <col min="12829" max="12839" width="9.140625" style="188" hidden="1" customWidth="1"/>
    <col min="12840" max="12852" width="8.8515625" style="188" customWidth="1"/>
    <col min="12853" max="12853" width="89.7109375" style="188" customWidth="1"/>
    <col min="12854" max="13056" width="8.8515625" style="188" customWidth="1"/>
    <col min="13057" max="13057" width="5.140625" style="188" customWidth="1"/>
    <col min="13058" max="13058" width="17.7109375" style="188" customWidth="1"/>
    <col min="13059" max="13059" width="46.7109375" style="188" customWidth="1"/>
    <col min="13060" max="13060" width="5.421875" style="188" customWidth="1"/>
    <col min="13061" max="13061" width="12.7109375" style="188" customWidth="1"/>
    <col min="13062" max="13062" width="12.00390625" style="188" customWidth="1"/>
    <col min="13063" max="13063" width="15.421875" style="188" customWidth="1"/>
    <col min="13064" max="13064" width="8.8515625" style="188" customWidth="1"/>
    <col min="13065" max="13065" width="11.28125" style="188" bestFit="1" customWidth="1"/>
    <col min="13066" max="13066" width="8.8515625" style="188" customWidth="1"/>
    <col min="13067" max="13067" width="12.421875" style="188" bestFit="1" customWidth="1"/>
    <col min="13068" max="13077" width="9.140625" style="188" hidden="1" customWidth="1"/>
    <col min="13078" max="13084" width="8.8515625" style="188" customWidth="1"/>
    <col min="13085" max="13095" width="9.140625" style="188" hidden="1" customWidth="1"/>
    <col min="13096" max="13108" width="8.8515625" style="188" customWidth="1"/>
    <col min="13109" max="13109" width="89.7109375" style="188" customWidth="1"/>
    <col min="13110" max="13312" width="8.8515625" style="188" customWidth="1"/>
    <col min="13313" max="13313" width="5.140625" style="188" customWidth="1"/>
    <col min="13314" max="13314" width="17.7109375" style="188" customWidth="1"/>
    <col min="13315" max="13315" width="46.7109375" style="188" customWidth="1"/>
    <col min="13316" max="13316" width="5.421875" style="188" customWidth="1"/>
    <col min="13317" max="13317" width="12.7109375" style="188" customWidth="1"/>
    <col min="13318" max="13318" width="12.00390625" style="188" customWidth="1"/>
    <col min="13319" max="13319" width="15.421875" style="188" customWidth="1"/>
    <col min="13320" max="13320" width="8.8515625" style="188" customWidth="1"/>
    <col min="13321" max="13321" width="11.28125" style="188" bestFit="1" customWidth="1"/>
    <col min="13322" max="13322" width="8.8515625" style="188" customWidth="1"/>
    <col min="13323" max="13323" width="12.421875" style="188" bestFit="1" customWidth="1"/>
    <col min="13324" max="13333" width="9.140625" style="188" hidden="1" customWidth="1"/>
    <col min="13334" max="13340" width="8.8515625" style="188" customWidth="1"/>
    <col min="13341" max="13351" width="9.140625" style="188" hidden="1" customWidth="1"/>
    <col min="13352" max="13364" width="8.8515625" style="188" customWidth="1"/>
    <col min="13365" max="13365" width="89.7109375" style="188" customWidth="1"/>
    <col min="13366" max="13568" width="8.8515625" style="188" customWidth="1"/>
    <col min="13569" max="13569" width="5.140625" style="188" customWidth="1"/>
    <col min="13570" max="13570" width="17.7109375" style="188" customWidth="1"/>
    <col min="13571" max="13571" width="46.7109375" style="188" customWidth="1"/>
    <col min="13572" max="13572" width="5.421875" style="188" customWidth="1"/>
    <col min="13573" max="13573" width="12.7109375" style="188" customWidth="1"/>
    <col min="13574" max="13574" width="12.00390625" style="188" customWidth="1"/>
    <col min="13575" max="13575" width="15.421875" style="188" customWidth="1"/>
    <col min="13576" max="13576" width="8.8515625" style="188" customWidth="1"/>
    <col min="13577" max="13577" width="11.28125" style="188" bestFit="1" customWidth="1"/>
    <col min="13578" max="13578" width="8.8515625" style="188" customWidth="1"/>
    <col min="13579" max="13579" width="12.421875" style="188" bestFit="1" customWidth="1"/>
    <col min="13580" max="13589" width="9.140625" style="188" hidden="1" customWidth="1"/>
    <col min="13590" max="13596" width="8.8515625" style="188" customWidth="1"/>
    <col min="13597" max="13607" width="9.140625" style="188" hidden="1" customWidth="1"/>
    <col min="13608" max="13620" width="8.8515625" style="188" customWidth="1"/>
    <col min="13621" max="13621" width="89.7109375" style="188" customWidth="1"/>
    <col min="13622" max="13824" width="8.8515625" style="188" customWidth="1"/>
    <col min="13825" max="13825" width="5.140625" style="188" customWidth="1"/>
    <col min="13826" max="13826" width="17.7109375" style="188" customWidth="1"/>
    <col min="13827" max="13827" width="46.7109375" style="188" customWidth="1"/>
    <col min="13828" max="13828" width="5.421875" style="188" customWidth="1"/>
    <col min="13829" max="13829" width="12.7109375" style="188" customWidth="1"/>
    <col min="13830" max="13830" width="12.00390625" style="188" customWidth="1"/>
    <col min="13831" max="13831" width="15.421875" style="188" customWidth="1"/>
    <col min="13832" max="13832" width="8.8515625" style="188" customWidth="1"/>
    <col min="13833" max="13833" width="11.28125" style="188" bestFit="1" customWidth="1"/>
    <col min="13834" max="13834" width="8.8515625" style="188" customWidth="1"/>
    <col min="13835" max="13835" width="12.421875" style="188" bestFit="1" customWidth="1"/>
    <col min="13836" max="13845" width="9.140625" style="188" hidden="1" customWidth="1"/>
    <col min="13846" max="13852" width="8.8515625" style="188" customWidth="1"/>
    <col min="13853" max="13863" width="9.140625" style="188" hidden="1" customWidth="1"/>
    <col min="13864" max="13876" width="8.8515625" style="188" customWidth="1"/>
    <col min="13877" max="13877" width="89.7109375" style="188" customWidth="1"/>
    <col min="13878" max="14080" width="8.8515625" style="188" customWidth="1"/>
    <col min="14081" max="14081" width="5.140625" style="188" customWidth="1"/>
    <col min="14082" max="14082" width="17.7109375" style="188" customWidth="1"/>
    <col min="14083" max="14083" width="46.7109375" style="188" customWidth="1"/>
    <col min="14084" max="14084" width="5.421875" style="188" customWidth="1"/>
    <col min="14085" max="14085" width="12.7109375" style="188" customWidth="1"/>
    <col min="14086" max="14086" width="12.00390625" style="188" customWidth="1"/>
    <col min="14087" max="14087" width="15.421875" style="188" customWidth="1"/>
    <col min="14088" max="14088" width="8.8515625" style="188" customWidth="1"/>
    <col min="14089" max="14089" width="11.28125" style="188" bestFit="1" customWidth="1"/>
    <col min="14090" max="14090" width="8.8515625" style="188" customWidth="1"/>
    <col min="14091" max="14091" width="12.421875" style="188" bestFit="1" customWidth="1"/>
    <col min="14092" max="14101" width="9.140625" style="188" hidden="1" customWidth="1"/>
    <col min="14102" max="14108" width="8.8515625" style="188" customWidth="1"/>
    <col min="14109" max="14119" width="9.140625" style="188" hidden="1" customWidth="1"/>
    <col min="14120" max="14132" width="8.8515625" style="188" customWidth="1"/>
    <col min="14133" max="14133" width="89.7109375" style="188" customWidth="1"/>
    <col min="14134" max="14336" width="8.8515625" style="188" customWidth="1"/>
    <col min="14337" max="14337" width="5.140625" style="188" customWidth="1"/>
    <col min="14338" max="14338" width="17.7109375" style="188" customWidth="1"/>
    <col min="14339" max="14339" width="46.7109375" style="188" customWidth="1"/>
    <col min="14340" max="14340" width="5.421875" style="188" customWidth="1"/>
    <col min="14341" max="14341" width="12.7109375" style="188" customWidth="1"/>
    <col min="14342" max="14342" width="12.00390625" style="188" customWidth="1"/>
    <col min="14343" max="14343" width="15.421875" style="188" customWidth="1"/>
    <col min="14344" max="14344" width="8.8515625" style="188" customWidth="1"/>
    <col min="14345" max="14345" width="11.28125" style="188" bestFit="1" customWidth="1"/>
    <col min="14346" max="14346" width="8.8515625" style="188" customWidth="1"/>
    <col min="14347" max="14347" width="12.421875" style="188" bestFit="1" customWidth="1"/>
    <col min="14348" max="14357" width="9.140625" style="188" hidden="1" customWidth="1"/>
    <col min="14358" max="14364" width="8.8515625" style="188" customWidth="1"/>
    <col min="14365" max="14375" width="9.140625" style="188" hidden="1" customWidth="1"/>
    <col min="14376" max="14388" width="8.8515625" style="188" customWidth="1"/>
    <col min="14389" max="14389" width="89.7109375" style="188" customWidth="1"/>
    <col min="14390" max="14592" width="8.8515625" style="188" customWidth="1"/>
    <col min="14593" max="14593" width="5.140625" style="188" customWidth="1"/>
    <col min="14594" max="14594" width="17.7109375" style="188" customWidth="1"/>
    <col min="14595" max="14595" width="46.7109375" style="188" customWidth="1"/>
    <col min="14596" max="14596" width="5.421875" style="188" customWidth="1"/>
    <col min="14597" max="14597" width="12.7109375" style="188" customWidth="1"/>
    <col min="14598" max="14598" width="12.00390625" style="188" customWidth="1"/>
    <col min="14599" max="14599" width="15.421875" style="188" customWidth="1"/>
    <col min="14600" max="14600" width="8.8515625" style="188" customWidth="1"/>
    <col min="14601" max="14601" width="11.28125" style="188" bestFit="1" customWidth="1"/>
    <col min="14602" max="14602" width="8.8515625" style="188" customWidth="1"/>
    <col min="14603" max="14603" width="12.421875" style="188" bestFit="1" customWidth="1"/>
    <col min="14604" max="14613" width="9.140625" style="188" hidden="1" customWidth="1"/>
    <col min="14614" max="14620" width="8.8515625" style="188" customWidth="1"/>
    <col min="14621" max="14631" width="9.140625" style="188" hidden="1" customWidth="1"/>
    <col min="14632" max="14644" width="8.8515625" style="188" customWidth="1"/>
    <col min="14645" max="14645" width="89.7109375" style="188" customWidth="1"/>
    <col min="14646" max="14848" width="8.8515625" style="188" customWidth="1"/>
    <col min="14849" max="14849" width="5.140625" style="188" customWidth="1"/>
    <col min="14850" max="14850" width="17.7109375" style="188" customWidth="1"/>
    <col min="14851" max="14851" width="46.7109375" style="188" customWidth="1"/>
    <col min="14852" max="14852" width="5.421875" style="188" customWidth="1"/>
    <col min="14853" max="14853" width="12.7109375" style="188" customWidth="1"/>
    <col min="14854" max="14854" width="12.00390625" style="188" customWidth="1"/>
    <col min="14855" max="14855" width="15.421875" style="188" customWidth="1"/>
    <col min="14856" max="14856" width="8.8515625" style="188" customWidth="1"/>
    <col min="14857" max="14857" width="11.28125" style="188" bestFit="1" customWidth="1"/>
    <col min="14858" max="14858" width="8.8515625" style="188" customWidth="1"/>
    <col min="14859" max="14859" width="12.421875" style="188" bestFit="1" customWidth="1"/>
    <col min="14860" max="14869" width="9.140625" style="188" hidden="1" customWidth="1"/>
    <col min="14870" max="14876" width="8.8515625" style="188" customWidth="1"/>
    <col min="14877" max="14887" width="9.140625" style="188" hidden="1" customWidth="1"/>
    <col min="14888" max="14900" width="8.8515625" style="188" customWidth="1"/>
    <col min="14901" max="14901" width="89.7109375" style="188" customWidth="1"/>
    <col min="14902" max="15104" width="8.8515625" style="188" customWidth="1"/>
    <col min="15105" max="15105" width="5.140625" style="188" customWidth="1"/>
    <col min="15106" max="15106" width="17.7109375" style="188" customWidth="1"/>
    <col min="15107" max="15107" width="46.7109375" style="188" customWidth="1"/>
    <col min="15108" max="15108" width="5.421875" style="188" customWidth="1"/>
    <col min="15109" max="15109" width="12.7109375" style="188" customWidth="1"/>
    <col min="15110" max="15110" width="12.00390625" style="188" customWidth="1"/>
    <col min="15111" max="15111" width="15.421875" style="188" customWidth="1"/>
    <col min="15112" max="15112" width="8.8515625" style="188" customWidth="1"/>
    <col min="15113" max="15113" width="11.28125" style="188" bestFit="1" customWidth="1"/>
    <col min="15114" max="15114" width="8.8515625" style="188" customWidth="1"/>
    <col min="15115" max="15115" width="12.421875" style="188" bestFit="1" customWidth="1"/>
    <col min="15116" max="15125" width="9.140625" style="188" hidden="1" customWidth="1"/>
    <col min="15126" max="15132" width="8.8515625" style="188" customWidth="1"/>
    <col min="15133" max="15143" width="9.140625" style="188" hidden="1" customWidth="1"/>
    <col min="15144" max="15156" width="8.8515625" style="188" customWidth="1"/>
    <col min="15157" max="15157" width="89.7109375" style="188" customWidth="1"/>
    <col min="15158" max="15360" width="8.8515625" style="188" customWidth="1"/>
    <col min="15361" max="15361" width="5.140625" style="188" customWidth="1"/>
    <col min="15362" max="15362" width="17.7109375" style="188" customWidth="1"/>
    <col min="15363" max="15363" width="46.7109375" style="188" customWidth="1"/>
    <col min="15364" max="15364" width="5.421875" style="188" customWidth="1"/>
    <col min="15365" max="15365" width="12.7109375" style="188" customWidth="1"/>
    <col min="15366" max="15366" width="12.00390625" style="188" customWidth="1"/>
    <col min="15367" max="15367" width="15.421875" style="188" customWidth="1"/>
    <col min="15368" max="15368" width="8.8515625" style="188" customWidth="1"/>
    <col min="15369" max="15369" width="11.28125" style="188" bestFit="1" customWidth="1"/>
    <col min="15370" max="15370" width="8.8515625" style="188" customWidth="1"/>
    <col min="15371" max="15371" width="12.421875" style="188" bestFit="1" customWidth="1"/>
    <col min="15372" max="15381" width="9.140625" style="188" hidden="1" customWidth="1"/>
    <col min="15382" max="15388" width="8.8515625" style="188" customWidth="1"/>
    <col min="15389" max="15399" width="9.140625" style="188" hidden="1" customWidth="1"/>
    <col min="15400" max="15412" width="8.8515625" style="188" customWidth="1"/>
    <col min="15413" max="15413" width="89.7109375" style="188" customWidth="1"/>
    <col min="15414" max="15616" width="8.8515625" style="188" customWidth="1"/>
    <col min="15617" max="15617" width="5.140625" style="188" customWidth="1"/>
    <col min="15618" max="15618" width="17.7109375" style="188" customWidth="1"/>
    <col min="15619" max="15619" width="46.7109375" style="188" customWidth="1"/>
    <col min="15620" max="15620" width="5.421875" style="188" customWidth="1"/>
    <col min="15621" max="15621" width="12.7109375" style="188" customWidth="1"/>
    <col min="15622" max="15622" width="12.00390625" style="188" customWidth="1"/>
    <col min="15623" max="15623" width="15.421875" style="188" customWidth="1"/>
    <col min="15624" max="15624" width="8.8515625" style="188" customWidth="1"/>
    <col min="15625" max="15625" width="11.28125" style="188" bestFit="1" customWidth="1"/>
    <col min="15626" max="15626" width="8.8515625" style="188" customWidth="1"/>
    <col min="15627" max="15627" width="12.421875" style="188" bestFit="1" customWidth="1"/>
    <col min="15628" max="15637" width="9.140625" style="188" hidden="1" customWidth="1"/>
    <col min="15638" max="15644" width="8.8515625" style="188" customWidth="1"/>
    <col min="15645" max="15655" width="9.140625" style="188" hidden="1" customWidth="1"/>
    <col min="15656" max="15668" width="8.8515625" style="188" customWidth="1"/>
    <col min="15669" max="15669" width="89.7109375" style="188" customWidth="1"/>
    <col min="15670" max="15872" width="8.8515625" style="188" customWidth="1"/>
    <col min="15873" max="15873" width="5.140625" style="188" customWidth="1"/>
    <col min="15874" max="15874" width="17.7109375" style="188" customWidth="1"/>
    <col min="15875" max="15875" width="46.7109375" style="188" customWidth="1"/>
    <col min="15876" max="15876" width="5.421875" style="188" customWidth="1"/>
    <col min="15877" max="15877" width="12.7109375" style="188" customWidth="1"/>
    <col min="15878" max="15878" width="12.00390625" style="188" customWidth="1"/>
    <col min="15879" max="15879" width="15.421875" style="188" customWidth="1"/>
    <col min="15880" max="15880" width="8.8515625" style="188" customWidth="1"/>
    <col min="15881" max="15881" width="11.28125" style="188" bestFit="1" customWidth="1"/>
    <col min="15882" max="15882" width="8.8515625" style="188" customWidth="1"/>
    <col min="15883" max="15883" width="12.421875" style="188" bestFit="1" customWidth="1"/>
    <col min="15884" max="15893" width="9.140625" style="188" hidden="1" customWidth="1"/>
    <col min="15894" max="15900" width="8.8515625" style="188" customWidth="1"/>
    <col min="15901" max="15911" width="9.140625" style="188" hidden="1" customWidth="1"/>
    <col min="15912" max="15924" width="8.8515625" style="188" customWidth="1"/>
    <col min="15925" max="15925" width="89.7109375" style="188" customWidth="1"/>
    <col min="15926" max="16128" width="8.8515625" style="188" customWidth="1"/>
    <col min="16129" max="16129" width="5.140625" style="188" customWidth="1"/>
    <col min="16130" max="16130" width="17.7109375" style="188" customWidth="1"/>
    <col min="16131" max="16131" width="46.7109375" style="188" customWidth="1"/>
    <col min="16132" max="16132" width="5.421875" style="188" customWidth="1"/>
    <col min="16133" max="16133" width="12.7109375" style="188" customWidth="1"/>
    <col min="16134" max="16134" width="12.00390625" style="188" customWidth="1"/>
    <col min="16135" max="16135" width="15.421875" style="188" customWidth="1"/>
    <col min="16136" max="16136" width="8.8515625" style="188" customWidth="1"/>
    <col min="16137" max="16137" width="11.28125" style="188" bestFit="1" customWidth="1"/>
    <col min="16138" max="16138" width="8.8515625" style="188" customWidth="1"/>
    <col min="16139" max="16139" width="12.421875" style="188" bestFit="1" customWidth="1"/>
    <col min="16140" max="16149" width="9.140625" style="188" hidden="1" customWidth="1"/>
    <col min="16150" max="16156" width="8.8515625" style="188" customWidth="1"/>
    <col min="16157" max="16167" width="9.140625" style="188" hidden="1" customWidth="1"/>
    <col min="16168" max="16180" width="8.8515625" style="188" customWidth="1"/>
    <col min="16181" max="16181" width="89.7109375" style="188" customWidth="1"/>
    <col min="16182" max="16384" width="8.8515625" style="188" customWidth="1"/>
  </cols>
  <sheetData>
    <row r="1" spans="1:31" ht="15.75" customHeight="1">
      <c r="A1" s="753" t="s">
        <v>1792</v>
      </c>
      <c r="B1" s="753"/>
      <c r="C1" s="753"/>
      <c r="D1" s="753"/>
      <c r="E1" s="753"/>
      <c r="F1" s="753"/>
      <c r="G1" s="753"/>
      <c r="AE1" s="188" t="s">
        <v>1793</v>
      </c>
    </row>
    <row r="2" spans="1:31" ht="25.15" customHeight="1">
      <c r="A2" s="308" t="s">
        <v>1794</v>
      </c>
      <c r="B2" s="309"/>
      <c r="C2" s="754" t="s">
        <v>17</v>
      </c>
      <c r="D2" s="755"/>
      <c r="E2" s="755"/>
      <c r="F2" s="755"/>
      <c r="G2" s="756"/>
      <c r="AE2" s="188" t="s">
        <v>83</v>
      </c>
    </row>
    <row r="3" spans="1:31" ht="25.15" customHeight="1">
      <c r="A3" s="310" t="s">
        <v>1795</v>
      </c>
      <c r="B3" s="311"/>
      <c r="C3" s="757" t="s">
        <v>1737</v>
      </c>
      <c r="D3" s="758"/>
      <c r="E3" s="758"/>
      <c r="F3" s="758"/>
      <c r="G3" s="759"/>
      <c r="AE3" s="188" t="s">
        <v>1796</v>
      </c>
    </row>
    <row r="4" spans="1:31" ht="25.15" customHeight="1" hidden="1">
      <c r="A4" s="310" t="s">
        <v>1797</v>
      </c>
      <c r="B4" s="311"/>
      <c r="C4" s="757"/>
      <c r="D4" s="758"/>
      <c r="E4" s="758"/>
      <c r="F4" s="758"/>
      <c r="G4" s="759"/>
      <c r="AE4" s="188" t="s">
        <v>1798</v>
      </c>
    </row>
    <row r="5" spans="1:31" ht="12" hidden="1">
      <c r="A5" s="312" t="s">
        <v>1799</v>
      </c>
      <c r="B5" s="313"/>
      <c r="C5" s="313"/>
      <c r="D5" s="314"/>
      <c r="E5" s="314"/>
      <c r="F5" s="314"/>
      <c r="G5" s="315"/>
      <c r="AE5" s="188" t="s">
        <v>1800</v>
      </c>
    </row>
    <row r="7" spans="1:21" ht="51">
      <c r="A7" s="316" t="s">
        <v>1801</v>
      </c>
      <c r="B7" s="317" t="s">
        <v>1802</v>
      </c>
      <c r="C7" s="317" t="s">
        <v>1803</v>
      </c>
      <c r="D7" s="316" t="s">
        <v>133</v>
      </c>
      <c r="E7" s="316" t="s">
        <v>1804</v>
      </c>
      <c r="F7" s="318" t="s">
        <v>1805</v>
      </c>
      <c r="G7" s="319" t="s">
        <v>1754</v>
      </c>
      <c r="H7" s="320" t="s">
        <v>1752</v>
      </c>
      <c r="I7" s="320" t="s">
        <v>1806</v>
      </c>
      <c r="J7" s="320" t="s">
        <v>1753</v>
      </c>
      <c r="K7" s="320" t="s">
        <v>1807</v>
      </c>
      <c r="L7" s="320" t="s">
        <v>41</v>
      </c>
      <c r="M7" s="320" t="s">
        <v>1808</v>
      </c>
      <c r="N7" s="320" t="s">
        <v>1809</v>
      </c>
      <c r="O7" s="320" t="s">
        <v>1810</v>
      </c>
      <c r="P7" s="320" t="s">
        <v>1811</v>
      </c>
      <c r="Q7" s="320" t="s">
        <v>1812</v>
      </c>
      <c r="R7" s="320" t="s">
        <v>1813</v>
      </c>
      <c r="S7" s="320" t="s">
        <v>1814</v>
      </c>
      <c r="T7" s="320" t="s">
        <v>1815</v>
      </c>
      <c r="U7" s="321" t="s">
        <v>1816</v>
      </c>
    </row>
    <row r="8" spans="1:21" ht="12">
      <c r="A8" s="322" t="s">
        <v>1817</v>
      </c>
      <c r="B8" s="323" t="s">
        <v>84</v>
      </c>
      <c r="C8" s="324" t="s">
        <v>147</v>
      </c>
      <c r="D8" s="325"/>
      <c r="E8" s="326"/>
      <c r="F8" s="327"/>
      <c r="G8" s="327">
        <f>SUMIF(AE9:AE19,"&lt;&gt;NOR",G9:G19)</f>
        <v>0</v>
      </c>
      <c r="H8" s="327"/>
      <c r="I8" s="327">
        <f>SUM(I9:I19)</f>
        <v>0</v>
      </c>
      <c r="J8" s="327"/>
      <c r="K8" s="327">
        <f>SUM(K9:K19)</f>
        <v>0</v>
      </c>
      <c r="L8" s="327"/>
      <c r="M8" s="327">
        <f>SUM(M9:M19)</f>
        <v>0</v>
      </c>
      <c r="N8" s="325"/>
      <c r="O8" s="325">
        <f>SUM(O9:O19)</f>
        <v>30.394</v>
      </c>
      <c r="P8" s="325"/>
      <c r="Q8" s="325">
        <f>SUM(Q9:Q19)</f>
        <v>0</v>
      </c>
      <c r="R8" s="325"/>
      <c r="S8" s="325"/>
      <c r="T8" s="322"/>
      <c r="U8" s="325">
        <f>SUM(U9:U19)</f>
        <v>294.88999999999993</v>
      </c>
    </row>
    <row r="9" spans="1:60" ht="12" outlineLevel="1">
      <c r="A9" s="328">
        <v>1</v>
      </c>
      <c r="B9" s="328" t="s">
        <v>1818</v>
      </c>
      <c r="C9" s="329" t="s">
        <v>1819</v>
      </c>
      <c r="D9" s="330" t="s">
        <v>161</v>
      </c>
      <c r="E9" s="331">
        <v>65</v>
      </c>
      <c r="F9" s="332">
        <f>H9+J9</f>
        <v>0</v>
      </c>
      <c r="G9" s="332">
        <f>E9*F9</f>
        <v>0</v>
      </c>
      <c r="H9" s="332"/>
      <c r="I9" s="332">
        <f aca="true" t="shared" si="0" ref="I9:I19">ROUND(E9*H9,2)</f>
        <v>0</v>
      </c>
      <c r="J9" s="627"/>
      <c r="K9" s="332">
        <f aca="true" t="shared" si="1" ref="K9:K19">ROUND(E9*J9,2)</f>
        <v>0</v>
      </c>
      <c r="L9" s="332">
        <v>21</v>
      </c>
      <c r="M9" s="332">
        <f aca="true" t="shared" si="2" ref="M9:M19">G9*(1+L9/100)</f>
        <v>0</v>
      </c>
      <c r="N9" s="330">
        <v>0</v>
      </c>
      <c r="O9" s="330">
        <f aca="true" t="shared" si="3" ref="O9:O19">ROUND(E9*N9,5)</f>
        <v>0</v>
      </c>
      <c r="P9" s="330">
        <v>0</v>
      </c>
      <c r="Q9" s="330">
        <f aca="true" t="shared" si="4" ref="Q9:Q19">ROUND(E9*P9,5)</f>
        <v>0</v>
      </c>
      <c r="R9" s="330"/>
      <c r="S9" s="330"/>
      <c r="T9" s="333">
        <v>1.0593</v>
      </c>
      <c r="U9" s="330">
        <f aca="true" t="shared" si="5" ref="U9:U19">ROUND(E9*T9,2)</f>
        <v>68.85</v>
      </c>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ht="12" outlineLevel="1">
      <c r="A10" s="328">
        <v>2</v>
      </c>
      <c r="B10" s="328" t="s">
        <v>1820</v>
      </c>
      <c r="C10" s="329" t="s">
        <v>1821</v>
      </c>
      <c r="D10" s="330" t="s">
        <v>161</v>
      </c>
      <c r="E10" s="331">
        <v>115</v>
      </c>
      <c r="F10" s="332">
        <f aca="true" t="shared" si="6" ref="F10:F22">H10+J10</f>
        <v>0</v>
      </c>
      <c r="G10" s="332">
        <f aca="true" t="shared" si="7" ref="G10:G22">E10*F10</f>
        <v>0</v>
      </c>
      <c r="H10" s="332"/>
      <c r="I10" s="332">
        <f t="shared" si="0"/>
        <v>0</v>
      </c>
      <c r="J10" s="627"/>
      <c r="K10" s="332">
        <f t="shared" si="1"/>
        <v>0</v>
      </c>
      <c r="L10" s="332">
        <v>21</v>
      </c>
      <c r="M10" s="332">
        <f t="shared" si="2"/>
        <v>0</v>
      </c>
      <c r="N10" s="330">
        <v>0</v>
      </c>
      <c r="O10" s="330">
        <f t="shared" si="3"/>
        <v>0</v>
      </c>
      <c r="P10" s="330">
        <v>0</v>
      </c>
      <c r="Q10" s="330">
        <f t="shared" si="4"/>
        <v>0</v>
      </c>
      <c r="R10" s="330"/>
      <c r="S10" s="330"/>
      <c r="T10" s="333">
        <v>0.0431</v>
      </c>
      <c r="U10" s="330">
        <f t="shared" si="5"/>
        <v>4.96</v>
      </c>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row>
    <row r="11" spans="1:60" ht="12" outlineLevel="1">
      <c r="A11" s="328">
        <v>3</v>
      </c>
      <c r="B11" s="328" t="s">
        <v>1822</v>
      </c>
      <c r="C11" s="329" t="s">
        <v>1823</v>
      </c>
      <c r="D11" s="330" t="s">
        <v>161</v>
      </c>
      <c r="E11" s="331">
        <v>48</v>
      </c>
      <c r="F11" s="332">
        <f t="shared" si="6"/>
        <v>0</v>
      </c>
      <c r="G11" s="332">
        <f t="shared" si="7"/>
        <v>0</v>
      </c>
      <c r="H11" s="332"/>
      <c r="I11" s="332">
        <f t="shared" si="0"/>
        <v>0</v>
      </c>
      <c r="J11" s="627"/>
      <c r="K11" s="332">
        <f t="shared" si="1"/>
        <v>0</v>
      </c>
      <c r="L11" s="332">
        <v>21</v>
      </c>
      <c r="M11" s="332">
        <f t="shared" si="2"/>
        <v>0</v>
      </c>
      <c r="N11" s="330">
        <v>0</v>
      </c>
      <c r="O11" s="330">
        <f t="shared" si="3"/>
        <v>0</v>
      </c>
      <c r="P11" s="330">
        <v>0</v>
      </c>
      <c r="Q11" s="330">
        <f t="shared" si="4"/>
        <v>0</v>
      </c>
      <c r="R11" s="330"/>
      <c r="S11" s="330"/>
      <c r="T11" s="333">
        <v>1.826</v>
      </c>
      <c r="U11" s="330">
        <f t="shared" si="5"/>
        <v>87.65</v>
      </c>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row>
    <row r="12" spans="1:60" ht="12" outlineLevel="1">
      <c r="A12" s="328">
        <v>4</v>
      </c>
      <c r="B12" s="328" t="s">
        <v>1824</v>
      </c>
      <c r="C12" s="329" t="s">
        <v>1825</v>
      </c>
      <c r="D12" s="330" t="s">
        <v>161</v>
      </c>
      <c r="E12" s="331">
        <v>116</v>
      </c>
      <c r="F12" s="332">
        <f t="shared" si="6"/>
        <v>0</v>
      </c>
      <c r="G12" s="332">
        <f t="shared" si="7"/>
        <v>0</v>
      </c>
      <c r="H12" s="332"/>
      <c r="I12" s="332">
        <f t="shared" si="0"/>
        <v>0</v>
      </c>
      <c r="J12" s="627"/>
      <c r="K12" s="332">
        <f t="shared" si="1"/>
        <v>0</v>
      </c>
      <c r="L12" s="332">
        <v>21</v>
      </c>
      <c r="M12" s="332">
        <f t="shared" si="2"/>
        <v>0</v>
      </c>
      <c r="N12" s="330">
        <v>0</v>
      </c>
      <c r="O12" s="330">
        <f t="shared" si="3"/>
        <v>0</v>
      </c>
      <c r="P12" s="330">
        <v>0</v>
      </c>
      <c r="Q12" s="330">
        <f t="shared" si="4"/>
        <v>0</v>
      </c>
      <c r="R12" s="330"/>
      <c r="S12" s="330"/>
      <c r="T12" s="333">
        <v>0.519</v>
      </c>
      <c r="U12" s="330">
        <f t="shared" si="5"/>
        <v>60.2</v>
      </c>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row>
    <row r="13" spans="1:60" ht="12" outlineLevel="1">
      <c r="A13" s="328">
        <v>5</v>
      </c>
      <c r="B13" s="328" t="s">
        <v>1826</v>
      </c>
      <c r="C13" s="329" t="s">
        <v>1827</v>
      </c>
      <c r="D13" s="330" t="s">
        <v>161</v>
      </c>
      <c r="E13" s="331">
        <v>3</v>
      </c>
      <c r="F13" s="332">
        <f t="shared" si="6"/>
        <v>0</v>
      </c>
      <c r="G13" s="332">
        <f t="shared" si="7"/>
        <v>0</v>
      </c>
      <c r="H13" s="332"/>
      <c r="I13" s="332">
        <f t="shared" si="0"/>
        <v>0</v>
      </c>
      <c r="J13" s="627"/>
      <c r="K13" s="332">
        <f t="shared" si="1"/>
        <v>0</v>
      </c>
      <c r="L13" s="332">
        <v>21</v>
      </c>
      <c r="M13" s="332">
        <f t="shared" si="2"/>
        <v>0</v>
      </c>
      <c r="N13" s="330">
        <v>0</v>
      </c>
      <c r="O13" s="330">
        <f t="shared" si="3"/>
        <v>0</v>
      </c>
      <c r="P13" s="330">
        <v>0</v>
      </c>
      <c r="Q13" s="330">
        <f t="shared" si="4"/>
        <v>0</v>
      </c>
      <c r="R13" s="330"/>
      <c r="S13" s="330"/>
      <c r="T13" s="333">
        <v>3.533</v>
      </c>
      <c r="U13" s="330">
        <f t="shared" si="5"/>
        <v>10.6</v>
      </c>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row>
    <row r="14" spans="1:60" ht="12" outlineLevel="1">
      <c r="A14" s="328">
        <v>6</v>
      </c>
      <c r="B14" s="328" t="s">
        <v>1828</v>
      </c>
      <c r="C14" s="329" t="s">
        <v>1829</v>
      </c>
      <c r="D14" s="330" t="s">
        <v>161</v>
      </c>
      <c r="E14" s="331">
        <v>58</v>
      </c>
      <c r="F14" s="332">
        <f t="shared" si="6"/>
        <v>0</v>
      </c>
      <c r="G14" s="332">
        <f t="shared" si="7"/>
        <v>0</v>
      </c>
      <c r="H14" s="332"/>
      <c r="I14" s="332">
        <f t="shared" si="0"/>
        <v>0</v>
      </c>
      <c r="J14" s="627"/>
      <c r="K14" s="332">
        <f t="shared" si="1"/>
        <v>0</v>
      </c>
      <c r="L14" s="332">
        <v>21</v>
      </c>
      <c r="M14" s="332">
        <f t="shared" si="2"/>
        <v>0</v>
      </c>
      <c r="N14" s="330">
        <v>0</v>
      </c>
      <c r="O14" s="330">
        <f t="shared" si="3"/>
        <v>0</v>
      </c>
      <c r="P14" s="330">
        <v>0</v>
      </c>
      <c r="Q14" s="330">
        <f t="shared" si="4"/>
        <v>0</v>
      </c>
      <c r="R14" s="330"/>
      <c r="S14" s="330"/>
      <c r="T14" s="333">
        <v>0.074</v>
      </c>
      <c r="U14" s="330">
        <f t="shared" si="5"/>
        <v>4.29</v>
      </c>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4"/>
      <c r="BF14" s="334"/>
      <c r="BG14" s="334"/>
      <c r="BH14" s="334"/>
    </row>
    <row r="15" spans="1:60" ht="12" outlineLevel="1">
      <c r="A15" s="328">
        <v>7</v>
      </c>
      <c r="B15" s="328" t="s">
        <v>1830</v>
      </c>
      <c r="C15" s="329" t="s">
        <v>1831</v>
      </c>
      <c r="D15" s="330" t="s">
        <v>161</v>
      </c>
      <c r="E15" s="331">
        <v>58</v>
      </c>
      <c r="F15" s="332">
        <f t="shared" si="6"/>
        <v>0</v>
      </c>
      <c r="G15" s="332">
        <f t="shared" si="7"/>
        <v>0</v>
      </c>
      <c r="H15" s="332"/>
      <c r="I15" s="332">
        <f t="shared" si="0"/>
        <v>0</v>
      </c>
      <c r="J15" s="627"/>
      <c r="K15" s="332">
        <f t="shared" si="1"/>
        <v>0</v>
      </c>
      <c r="L15" s="332">
        <v>21</v>
      </c>
      <c r="M15" s="332">
        <f t="shared" si="2"/>
        <v>0</v>
      </c>
      <c r="N15" s="330">
        <v>0</v>
      </c>
      <c r="O15" s="330">
        <f t="shared" si="3"/>
        <v>0</v>
      </c>
      <c r="P15" s="330">
        <v>0</v>
      </c>
      <c r="Q15" s="330">
        <f t="shared" si="4"/>
        <v>0</v>
      </c>
      <c r="R15" s="330"/>
      <c r="S15" s="330"/>
      <c r="T15" s="333">
        <v>0.276</v>
      </c>
      <c r="U15" s="330">
        <f t="shared" si="5"/>
        <v>16.01</v>
      </c>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row>
    <row r="16" spans="1:60" ht="22.5" outlineLevel="1">
      <c r="A16" s="328">
        <v>8</v>
      </c>
      <c r="B16" s="328" t="s">
        <v>1832</v>
      </c>
      <c r="C16" s="329" t="s">
        <v>1833</v>
      </c>
      <c r="D16" s="330" t="s">
        <v>161</v>
      </c>
      <c r="E16" s="331">
        <v>18.2</v>
      </c>
      <c r="F16" s="332">
        <f t="shared" si="6"/>
        <v>0</v>
      </c>
      <c r="G16" s="332">
        <f t="shared" si="7"/>
        <v>0</v>
      </c>
      <c r="H16" s="627"/>
      <c r="I16" s="332">
        <f t="shared" si="0"/>
        <v>0</v>
      </c>
      <c r="J16" s="627"/>
      <c r="K16" s="332">
        <f t="shared" si="1"/>
        <v>0</v>
      </c>
      <c r="L16" s="332">
        <v>21</v>
      </c>
      <c r="M16" s="332">
        <f t="shared" si="2"/>
        <v>0</v>
      </c>
      <c r="N16" s="330">
        <v>1.67</v>
      </c>
      <c r="O16" s="330">
        <f t="shared" si="3"/>
        <v>30.394</v>
      </c>
      <c r="P16" s="330">
        <v>0</v>
      </c>
      <c r="Q16" s="330">
        <f t="shared" si="4"/>
        <v>0</v>
      </c>
      <c r="R16" s="330"/>
      <c r="S16" s="330"/>
      <c r="T16" s="333">
        <v>0.213</v>
      </c>
      <c r="U16" s="330">
        <f t="shared" si="5"/>
        <v>3.88</v>
      </c>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row>
    <row r="17" spans="1:60" ht="12" outlineLevel="1">
      <c r="A17" s="328">
        <v>9</v>
      </c>
      <c r="B17" s="328" t="s">
        <v>1834</v>
      </c>
      <c r="C17" s="329" t="s">
        <v>1835</v>
      </c>
      <c r="D17" s="330" t="s">
        <v>161</v>
      </c>
      <c r="E17" s="331">
        <v>58</v>
      </c>
      <c r="F17" s="332">
        <f t="shared" si="6"/>
        <v>0</v>
      </c>
      <c r="G17" s="332">
        <f t="shared" si="7"/>
        <v>0</v>
      </c>
      <c r="H17" s="332"/>
      <c r="I17" s="332">
        <f t="shared" si="0"/>
        <v>0</v>
      </c>
      <c r="J17" s="627"/>
      <c r="K17" s="332">
        <f t="shared" si="1"/>
        <v>0</v>
      </c>
      <c r="L17" s="332">
        <v>21</v>
      </c>
      <c r="M17" s="332">
        <f t="shared" si="2"/>
        <v>0</v>
      </c>
      <c r="N17" s="330">
        <v>0</v>
      </c>
      <c r="O17" s="330">
        <f t="shared" si="3"/>
        <v>0</v>
      </c>
      <c r="P17" s="330">
        <v>0</v>
      </c>
      <c r="Q17" s="330">
        <f t="shared" si="4"/>
        <v>0</v>
      </c>
      <c r="R17" s="330"/>
      <c r="S17" s="330"/>
      <c r="T17" s="333">
        <v>0</v>
      </c>
      <c r="U17" s="330">
        <f t="shared" si="5"/>
        <v>0</v>
      </c>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row>
    <row r="18" spans="1:60" ht="22.5" outlineLevel="1">
      <c r="A18" s="328">
        <v>10</v>
      </c>
      <c r="B18" s="328" t="s">
        <v>1836</v>
      </c>
      <c r="C18" s="329" t="s">
        <v>1837</v>
      </c>
      <c r="D18" s="330" t="s">
        <v>161</v>
      </c>
      <c r="E18" s="331">
        <v>58</v>
      </c>
      <c r="F18" s="332">
        <f t="shared" si="6"/>
        <v>0</v>
      </c>
      <c r="G18" s="332">
        <f t="shared" si="7"/>
        <v>0</v>
      </c>
      <c r="H18" s="332"/>
      <c r="I18" s="332">
        <f t="shared" si="0"/>
        <v>0</v>
      </c>
      <c r="J18" s="627"/>
      <c r="K18" s="332">
        <f t="shared" si="1"/>
        <v>0</v>
      </c>
      <c r="L18" s="332">
        <v>21</v>
      </c>
      <c r="M18" s="332">
        <f t="shared" si="2"/>
        <v>0</v>
      </c>
      <c r="N18" s="330">
        <v>0</v>
      </c>
      <c r="O18" s="330">
        <f t="shared" si="3"/>
        <v>0</v>
      </c>
      <c r="P18" s="330">
        <v>0</v>
      </c>
      <c r="Q18" s="330">
        <f t="shared" si="4"/>
        <v>0</v>
      </c>
      <c r="R18" s="330"/>
      <c r="S18" s="330"/>
      <c r="T18" s="333">
        <v>0.663</v>
      </c>
      <c r="U18" s="330">
        <f t="shared" si="5"/>
        <v>38.45</v>
      </c>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row>
    <row r="19" spans="1:60" ht="12" outlineLevel="1">
      <c r="A19" s="328">
        <v>11</v>
      </c>
      <c r="B19" s="328" t="s">
        <v>1838</v>
      </c>
      <c r="C19" s="329" t="s">
        <v>1839</v>
      </c>
      <c r="D19" s="330" t="s">
        <v>1840</v>
      </c>
      <c r="E19" s="331">
        <v>1</v>
      </c>
      <c r="F19" s="332">
        <f t="shared" si="6"/>
        <v>0</v>
      </c>
      <c r="G19" s="332">
        <f t="shared" si="7"/>
        <v>0</v>
      </c>
      <c r="H19" s="332"/>
      <c r="I19" s="332">
        <f t="shared" si="0"/>
        <v>0</v>
      </c>
      <c r="J19" s="627"/>
      <c r="K19" s="332">
        <f t="shared" si="1"/>
        <v>0</v>
      </c>
      <c r="L19" s="332">
        <v>21</v>
      </c>
      <c r="M19" s="332">
        <f t="shared" si="2"/>
        <v>0</v>
      </c>
      <c r="N19" s="330">
        <v>0</v>
      </c>
      <c r="O19" s="330">
        <f t="shared" si="3"/>
        <v>0</v>
      </c>
      <c r="P19" s="330">
        <v>0</v>
      </c>
      <c r="Q19" s="330">
        <f t="shared" si="4"/>
        <v>0</v>
      </c>
      <c r="R19" s="330"/>
      <c r="S19" s="330"/>
      <c r="T19" s="333">
        <v>0</v>
      </c>
      <c r="U19" s="330">
        <f t="shared" si="5"/>
        <v>0</v>
      </c>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row>
    <row r="20" spans="1:21" ht="12">
      <c r="A20" s="335" t="s">
        <v>1817</v>
      </c>
      <c r="B20" s="335" t="s">
        <v>86</v>
      </c>
      <c r="C20" s="336" t="s">
        <v>1782</v>
      </c>
      <c r="D20" s="337"/>
      <c r="E20" s="338"/>
      <c r="F20" s="339"/>
      <c r="G20" s="339">
        <f>SUMIF(AE21:AE23,"&lt;&gt;NOR",G21:G23)</f>
        <v>0</v>
      </c>
      <c r="H20" s="339"/>
      <c r="I20" s="339">
        <f>SUM(I21:I23)</f>
        <v>0</v>
      </c>
      <c r="J20" s="339"/>
      <c r="K20" s="339">
        <f>SUM(K21:K23)</f>
        <v>0</v>
      </c>
      <c r="L20" s="339"/>
      <c r="M20" s="339">
        <f>SUM(M21:M23)</f>
        <v>0</v>
      </c>
      <c r="N20" s="337"/>
      <c r="O20" s="337">
        <f>SUM(O21:O23)</f>
        <v>3.62628</v>
      </c>
      <c r="P20" s="337"/>
      <c r="Q20" s="337">
        <f>SUM(Q21:Q23)</f>
        <v>0</v>
      </c>
      <c r="R20" s="337"/>
      <c r="S20" s="337"/>
      <c r="T20" s="340"/>
      <c r="U20" s="337">
        <f>SUM(U21:U23)</f>
        <v>30.72</v>
      </c>
    </row>
    <row r="21" spans="1:60" ht="12" outlineLevel="1">
      <c r="A21" s="328">
        <v>12</v>
      </c>
      <c r="B21" s="328" t="s">
        <v>1841</v>
      </c>
      <c r="C21" s="329" t="s">
        <v>1842</v>
      </c>
      <c r="D21" s="330" t="s">
        <v>161</v>
      </c>
      <c r="E21" s="331">
        <v>1</v>
      </c>
      <c r="F21" s="332">
        <f t="shared" si="6"/>
        <v>0</v>
      </c>
      <c r="G21" s="332">
        <f t="shared" si="7"/>
        <v>0</v>
      </c>
      <c r="H21" s="627"/>
      <c r="I21" s="332">
        <f>ROUND(E21*H21,2)</f>
        <v>0</v>
      </c>
      <c r="J21" s="627"/>
      <c r="K21" s="332">
        <f>ROUND(E21*J21,2)</f>
        <v>0</v>
      </c>
      <c r="L21" s="332">
        <v>21</v>
      </c>
      <c r="M21" s="332">
        <f>G21*(1+L21/100)</f>
        <v>0</v>
      </c>
      <c r="N21" s="330">
        <v>2.62628</v>
      </c>
      <c r="O21" s="330">
        <f>ROUND(E21*N21,5)</f>
        <v>2.62628</v>
      </c>
      <c r="P21" s="330">
        <v>0</v>
      </c>
      <c r="Q21" s="330">
        <f>ROUND(E21*P21,5)</f>
        <v>0</v>
      </c>
      <c r="R21" s="330"/>
      <c r="S21" s="330"/>
      <c r="T21" s="333">
        <v>1.038</v>
      </c>
      <c r="U21" s="330">
        <f>ROUND(E21*T21,2)</f>
        <v>1.04</v>
      </c>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row>
    <row r="22" spans="1:60" ht="22.5" outlineLevel="1">
      <c r="A22" s="328">
        <v>13</v>
      </c>
      <c r="B22" s="328" t="s">
        <v>1843</v>
      </c>
      <c r="C22" s="329" t="s">
        <v>1844</v>
      </c>
      <c r="D22" s="330" t="s">
        <v>596</v>
      </c>
      <c r="E22" s="331">
        <v>1</v>
      </c>
      <c r="F22" s="332">
        <f t="shared" si="6"/>
        <v>0</v>
      </c>
      <c r="G22" s="332">
        <f t="shared" si="7"/>
        <v>0</v>
      </c>
      <c r="H22" s="627"/>
      <c r="I22" s="332">
        <f>ROUND(E22*H22,2)</f>
        <v>0</v>
      </c>
      <c r="J22" s="627"/>
      <c r="K22" s="332">
        <f>ROUND(E22*J22,2)</f>
        <v>0</v>
      </c>
      <c r="L22" s="332">
        <v>21</v>
      </c>
      <c r="M22" s="332">
        <f>G22*(1+L22/100)</f>
        <v>0</v>
      </c>
      <c r="N22" s="330">
        <v>1</v>
      </c>
      <c r="O22" s="330">
        <f>ROUND(E22*N22,5)</f>
        <v>1</v>
      </c>
      <c r="P22" s="330">
        <v>0</v>
      </c>
      <c r="Q22" s="330">
        <f>ROUND(E22*P22,5)</f>
        <v>0</v>
      </c>
      <c r="R22" s="330"/>
      <c r="S22" s="330"/>
      <c r="T22" s="333">
        <v>29.67519</v>
      </c>
      <c r="U22" s="330">
        <f>ROUND(E22*T22,2)</f>
        <v>29.68</v>
      </c>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334"/>
      <c r="BG22" s="334"/>
      <c r="BH22" s="334"/>
    </row>
    <row r="23" spans="1:60" ht="12" outlineLevel="1">
      <c r="A23" s="328"/>
      <c r="B23" s="328"/>
      <c r="C23" s="748" t="s">
        <v>1845</v>
      </c>
      <c r="D23" s="749"/>
      <c r="E23" s="750"/>
      <c r="F23" s="751"/>
      <c r="G23" s="752"/>
      <c r="H23" s="332"/>
      <c r="I23" s="332"/>
      <c r="J23" s="332"/>
      <c r="K23" s="332"/>
      <c r="L23" s="332"/>
      <c r="M23" s="332"/>
      <c r="N23" s="330"/>
      <c r="O23" s="330"/>
      <c r="P23" s="330"/>
      <c r="Q23" s="330"/>
      <c r="R23" s="330"/>
      <c r="S23" s="330"/>
      <c r="T23" s="333"/>
      <c r="U23" s="330"/>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41" t="str">
        <f>C23</f>
        <v>akumulační box 60 ks, spojka 80 ks, klip 186 ks, geotextílie 43 m2</v>
      </c>
      <c r="BB23" s="334"/>
      <c r="BC23" s="334"/>
      <c r="BD23" s="334"/>
      <c r="BE23" s="334"/>
      <c r="BF23" s="334"/>
      <c r="BG23" s="334"/>
      <c r="BH23" s="334"/>
    </row>
    <row r="24" spans="1:21" ht="12">
      <c r="A24" s="335" t="s">
        <v>1817</v>
      </c>
      <c r="B24" s="335" t="s">
        <v>152</v>
      </c>
      <c r="C24" s="336" t="s">
        <v>417</v>
      </c>
      <c r="D24" s="337"/>
      <c r="E24" s="338"/>
      <c r="F24" s="339"/>
      <c r="G24" s="339">
        <f>SUMIF(AE25:AE25,"&lt;&gt;NOR",G25:G25)</f>
        <v>0</v>
      </c>
      <c r="H24" s="339"/>
      <c r="I24" s="339">
        <f>SUM(I25:I25)</f>
        <v>0</v>
      </c>
      <c r="J24" s="339"/>
      <c r="K24" s="339">
        <f>SUM(K25:K25)</f>
        <v>0</v>
      </c>
      <c r="L24" s="339"/>
      <c r="M24" s="339">
        <f>SUM(M25:M25)</f>
        <v>0</v>
      </c>
      <c r="N24" s="337"/>
      <c r="O24" s="337">
        <f>SUM(O25:O25)</f>
        <v>13.23539</v>
      </c>
      <c r="P24" s="337"/>
      <c r="Q24" s="337">
        <f>SUM(Q25:Q25)</f>
        <v>0</v>
      </c>
      <c r="R24" s="337"/>
      <c r="S24" s="337"/>
      <c r="T24" s="340"/>
      <c r="U24" s="337">
        <f>SUM(U25:U25)</f>
        <v>11.87</v>
      </c>
    </row>
    <row r="25" spans="1:60" ht="12" outlineLevel="1">
      <c r="A25" s="328">
        <v>14</v>
      </c>
      <c r="B25" s="328" t="s">
        <v>1846</v>
      </c>
      <c r="C25" s="329" t="s">
        <v>1847</v>
      </c>
      <c r="D25" s="330" t="s">
        <v>161</v>
      </c>
      <c r="E25" s="331">
        <v>7</v>
      </c>
      <c r="F25" s="332">
        <f>H25+J25</f>
        <v>0</v>
      </c>
      <c r="G25" s="332">
        <f>E25*F25</f>
        <v>0</v>
      </c>
      <c r="H25" s="627"/>
      <c r="I25" s="332">
        <f>ROUND(E25*H25,2)</f>
        <v>0</v>
      </c>
      <c r="J25" s="627"/>
      <c r="K25" s="332">
        <f>ROUND(E25*J25,2)</f>
        <v>0</v>
      </c>
      <c r="L25" s="332">
        <v>21</v>
      </c>
      <c r="M25" s="332">
        <f>G25*(1+L25/100)</f>
        <v>0</v>
      </c>
      <c r="N25" s="330">
        <v>1.89077</v>
      </c>
      <c r="O25" s="330">
        <f>ROUND(E25*N25,5)</f>
        <v>13.23539</v>
      </c>
      <c r="P25" s="330">
        <v>0</v>
      </c>
      <c r="Q25" s="330">
        <f>ROUND(E25*P25,5)</f>
        <v>0</v>
      </c>
      <c r="R25" s="330"/>
      <c r="S25" s="330"/>
      <c r="T25" s="333">
        <v>1.695</v>
      </c>
      <c r="U25" s="330">
        <f>ROUND(E25*T25,2)</f>
        <v>11.87</v>
      </c>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row>
    <row r="26" spans="1:31" ht="12">
      <c r="A26" s="335" t="s">
        <v>1817</v>
      </c>
      <c r="B26" s="335" t="s">
        <v>179</v>
      </c>
      <c r="C26" s="336" t="s">
        <v>1783</v>
      </c>
      <c r="D26" s="337"/>
      <c r="E26" s="338"/>
      <c r="F26" s="339"/>
      <c r="G26" s="339">
        <f>SUMIF(AE27:AE44,"&lt;&gt;NOR",G27:G44)</f>
        <v>205410</v>
      </c>
      <c r="H26" s="339"/>
      <c r="I26" s="339">
        <f>SUM(I27:I44)</f>
        <v>0</v>
      </c>
      <c r="J26" s="339"/>
      <c r="K26" s="339">
        <f>SUM(K27:K44)</f>
        <v>0</v>
      </c>
      <c r="L26" s="339"/>
      <c r="M26" s="339">
        <f>SUM(M27:M44)</f>
        <v>248546.1</v>
      </c>
      <c r="N26" s="337"/>
      <c r="O26" s="337">
        <f>SUM(O27:O44)</f>
        <v>6.195399999999999</v>
      </c>
      <c r="P26" s="337"/>
      <c r="Q26" s="337">
        <f>SUM(Q27:Q44)</f>
        <v>0</v>
      </c>
      <c r="R26" s="337"/>
      <c r="S26" s="337"/>
      <c r="T26" s="340"/>
      <c r="U26" s="337">
        <f>SUM(U27:U44)</f>
        <v>34.1</v>
      </c>
      <c r="AE26" s="188" t="s">
        <v>1848</v>
      </c>
    </row>
    <row r="27" spans="1:60" ht="22.5" outlineLevel="1">
      <c r="A27" s="328">
        <v>15</v>
      </c>
      <c r="B27" s="328" t="s">
        <v>1849</v>
      </c>
      <c r="C27" s="329" t="s">
        <v>1850</v>
      </c>
      <c r="D27" s="330" t="s">
        <v>601</v>
      </c>
      <c r="E27" s="331">
        <v>22</v>
      </c>
      <c r="F27" s="332">
        <f aca="true" t="shared" si="8" ref="F27:F43">H27+J27</f>
        <v>0</v>
      </c>
      <c r="G27" s="332">
        <v>28380</v>
      </c>
      <c r="H27" s="627"/>
      <c r="I27" s="332">
        <f aca="true" t="shared" si="9" ref="I27:I43">ROUND(E27*H27,2)</f>
        <v>0</v>
      </c>
      <c r="J27" s="627"/>
      <c r="K27" s="332">
        <f aca="true" t="shared" si="10" ref="K27:K43">ROUND(E27*J27,2)</f>
        <v>0</v>
      </c>
      <c r="L27" s="332">
        <v>21</v>
      </c>
      <c r="M27" s="332">
        <f aca="true" t="shared" si="11" ref="M27:M43">G27*(1+L27/100)</f>
        <v>34339.799999999996</v>
      </c>
      <c r="N27" s="330">
        <v>0.009</v>
      </c>
      <c r="O27" s="330">
        <f aca="true" t="shared" si="12" ref="O27:O43">ROUND(E27*N27,5)</f>
        <v>0.198</v>
      </c>
      <c r="P27" s="330">
        <v>0</v>
      </c>
      <c r="Q27" s="330">
        <f aca="true" t="shared" si="13" ref="Q27:Q43">ROUND(E27*P27,5)</f>
        <v>0</v>
      </c>
      <c r="R27" s="330"/>
      <c r="S27" s="330"/>
      <c r="T27" s="333">
        <v>0.24782</v>
      </c>
      <c r="U27" s="330">
        <f aca="true" t="shared" si="14" ref="U27:U43">ROUND(E27*T27,2)</f>
        <v>5.45</v>
      </c>
      <c r="V27" s="334"/>
      <c r="W27" s="334"/>
      <c r="X27" s="334"/>
      <c r="Y27" s="334"/>
      <c r="Z27" s="334"/>
      <c r="AA27" s="334"/>
      <c r="AB27" s="334"/>
      <c r="AC27" s="334"/>
      <c r="AD27" s="334"/>
      <c r="AE27" s="334" t="s">
        <v>1851</v>
      </c>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row>
    <row r="28" spans="1:60" ht="22.5" outlineLevel="1">
      <c r="A28" s="328">
        <v>16</v>
      </c>
      <c r="B28" s="328" t="s">
        <v>1852</v>
      </c>
      <c r="C28" s="329" t="s">
        <v>1853</v>
      </c>
      <c r="D28" s="330" t="s">
        <v>601</v>
      </c>
      <c r="E28" s="331">
        <v>13</v>
      </c>
      <c r="F28" s="332">
        <f t="shared" si="8"/>
        <v>0</v>
      </c>
      <c r="G28" s="332">
        <v>8710</v>
      </c>
      <c r="H28" s="627"/>
      <c r="I28" s="332">
        <f t="shared" si="9"/>
        <v>0</v>
      </c>
      <c r="J28" s="627"/>
      <c r="K28" s="332">
        <f t="shared" si="10"/>
        <v>0</v>
      </c>
      <c r="L28" s="332">
        <v>21</v>
      </c>
      <c r="M28" s="332">
        <f t="shared" si="11"/>
        <v>10539.1</v>
      </c>
      <c r="N28" s="330">
        <v>0.008</v>
      </c>
      <c r="O28" s="330">
        <f t="shared" si="12"/>
        <v>0.104</v>
      </c>
      <c r="P28" s="330">
        <v>0</v>
      </c>
      <c r="Q28" s="330">
        <f t="shared" si="13"/>
        <v>0</v>
      </c>
      <c r="R28" s="330"/>
      <c r="S28" s="330"/>
      <c r="T28" s="333">
        <v>0.24782</v>
      </c>
      <c r="U28" s="330">
        <f t="shared" si="14"/>
        <v>3.22</v>
      </c>
      <c r="V28" s="334"/>
      <c r="W28" s="334"/>
      <c r="X28" s="334"/>
      <c r="Y28" s="334"/>
      <c r="Z28" s="334"/>
      <c r="AA28" s="334"/>
      <c r="AB28" s="334"/>
      <c r="AC28" s="334"/>
      <c r="AD28" s="334"/>
      <c r="AE28" s="334" t="s">
        <v>1851</v>
      </c>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row>
    <row r="29" spans="1:60" ht="22.5" outlineLevel="1">
      <c r="A29" s="328">
        <v>17</v>
      </c>
      <c r="B29" s="328" t="s">
        <v>1854</v>
      </c>
      <c r="C29" s="329" t="s">
        <v>1855</v>
      </c>
      <c r="D29" s="330" t="s">
        <v>601</v>
      </c>
      <c r="E29" s="331">
        <v>2</v>
      </c>
      <c r="F29" s="332">
        <f t="shared" si="8"/>
        <v>0</v>
      </c>
      <c r="G29" s="332">
        <v>10400</v>
      </c>
      <c r="H29" s="627"/>
      <c r="I29" s="332">
        <f t="shared" si="9"/>
        <v>0</v>
      </c>
      <c r="J29" s="627"/>
      <c r="K29" s="332">
        <f t="shared" si="10"/>
        <v>0</v>
      </c>
      <c r="L29" s="332">
        <v>21</v>
      </c>
      <c r="M29" s="332">
        <f t="shared" si="11"/>
        <v>12584</v>
      </c>
      <c r="N29" s="330">
        <v>0.08205</v>
      </c>
      <c r="O29" s="330">
        <f t="shared" si="12"/>
        <v>0.1641</v>
      </c>
      <c r="P29" s="330">
        <v>0</v>
      </c>
      <c r="Q29" s="330">
        <f t="shared" si="13"/>
        <v>0</v>
      </c>
      <c r="R29" s="330"/>
      <c r="S29" s="330"/>
      <c r="T29" s="333">
        <v>0.12391</v>
      </c>
      <c r="U29" s="330">
        <f t="shared" si="14"/>
        <v>0.25</v>
      </c>
      <c r="V29" s="334"/>
      <c r="W29" s="334"/>
      <c r="X29" s="334"/>
      <c r="Y29" s="334"/>
      <c r="Z29" s="334"/>
      <c r="AA29" s="334"/>
      <c r="AB29" s="334"/>
      <c r="AC29" s="334"/>
      <c r="AD29" s="334"/>
      <c r="AE29" s="334" t="s">
        <v>1851</v>
      </c>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row>
    <row r="30" spans="1:60" ht="22.5" outlineLevel="1">
      <c r="A30" s="328">
        <v>18</v>
      </c>
      <c r="B30" s="328" t="s">
        <v>1856</v>
      </c>
      <c r="C30" s="329" t="s">
        <v>1857</v>
      </c>
      <c r="D30" s="330" t="s">
        <v>601</v>
      </c>
      <c r="E30" s="331">
        <v>1</v>
      </c>
      <c r="F30" s="332">
        <f t="shared" si="8"/>
        <v>0</v>
      </c>
      <c r="G30" s="332">
        <v>3990</v>
      </c>
      <c r="H30" s="627"/>
      <c r="I30" s="332">
        <f t="shared" si="9"/>
        <v>0</v>
      </c>
      <c r="J30" s="627"/>
      <c r="K30" s="332">
        <f t="shared" si="10"/>
        <v>0</v>
      </c>
      <c r="L30" s="332">
        <v>21</v>
      </c>
      <c r="M30" s="332">
        <f t="shared" si="11"/>
        <v>4827.9</v>
      </c>
      <c r="N30" s="330">
        <v>0.08205</v>
      </c>
      <c r="O30" s="330">
        <f t="shared" si="12"/>
        <v>0.08205</v>
      </c>
      <c r="P30" s="330">
        <v>0</v>
      </c>
      <c r="Q30" s="330">
        <f t="shared" si="13"/>
        <v>0</v>
      </c>
      <c r="R30" s="330"/>
      <c r="S30" s="330"/>
      <c r="T30" s="333">
        <v>0.12391</v>
      </c>
      <c r="U30" s="330">
        <f t="shared" si="14"/>
        <v>0.12</v>
      </c>
      <c r="V30" s="334"/>
      <c r="W30" s="334"/>
      <c r="X30" s="334"/>
      <c r="Y30" s="334"/>
      <c r="Z30" s="334"/>
      <c r="AA30" s="334"/>
      <c r="AB30" s="334"/>
      <c r="AC30" s="334"/>
      <c r="AD30" s="334"/>
      <c r="AE30" s="334" t="s">
        <v>1851</v>
      </c>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row>
    <row r="31" spans="1:60" ht="22.5" outlineLevel="1">
      <c r="A31" s="328">
        <v>19</v>
      </c>
      <c r="B31" s="328" t="s">
        <v>1858</v>
      </c>
      <c r="C31" s="329" t="s">
        <v>1859</v>
      </c>
      <c r="D31" s="330" t="s">
        <v>601</v>
      </c>
      <c r="E31" s="331">
        <v>3</v>
      </c>
      <c r="F31" s="332">
        <f t="shared" si="8"/>
        <v>0</v>
      </c>
      <c r="G31" s="332">
        <v>405</v>
      </c>
      <c r="H31" s="627"/>
      <c r="I31" s="332">
        <f t="shared" si="9"/>
        <v>0</v>
      </c>
      <c r="J31" s="627"/>
      <c r="K31" s="332">
        <f t="shared" si="10"/>
        <v>0</v>
      </c>
      <c r="L31" s="332">
        <v>21</v>
      </c>
      <c r="M31" s="332">
        <f t="shared" si="11"/>
        <v>490.05</v>
      </c>
      <c r="N31" s="330">
        <v>0.00042</v>
      </c>
      <c r="O31" s="330">
        <f t="shared" si="12"/>
        <v>0.00126</v>
      </c>
      <c r="P31" s="330">
        <v>0</v>
      </c>
      <c r="Q31" s="330">
        <f t="shared" si="13"/>
        <v>0</v>
      </c>
      <c r="R31" s="330"/>
      <c r="S31" s="330"/>
      <c r="T31" s="333">
        <v>0.02</v>
      </c>
      <c r="U31" s="330">
        <f t="shared" si="14"/>
        <v>0.06</v>
      </c>
      <c r="V31" s="334"/>
      <c r="W31" s="334"/>
      <c r="X31" s="334"/>
      <c r="Y31" s="334"/>
      <c r="Z31" s="334"/>
      <c r="AA31" s="334"/>
      <c r="AB31" s="334"/>
      <c r="AC31" s="334"/>
      <c r="AD31" s="334"/>
      <c r="AE31" s="334" t="s">
        <v>1851</v>
      </c>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row>
    <row r="32" spans="1:60" ht="22.5" outlineLevel="1">
      <c r="A32" s="328">
        <v>20</v>
      </c>
      <c r="B32" s="328" t="s">
        <v>1860</v>
      </c>
      <c r="C32" s="329" t="s">
        <v>1861</v>
      </c>
      <c r="D32" s="330" t="s">
        <v>601</v>
      </c>
      <c r="E32" s="331">
        <v>1</v>
      </c>
      <c r="F32" s="332">
        <f t="shared" si="8"/>
        <v>0</v>
      </c>
      <c r="G32" s="332">
        <v>980</v>
      </c>
      <c r="H32" s="627"/>
      <c r="I32" s="332">
        <f t="shared" si="9"/>
        <v>0</v>
      </c>
      <c r="J32" s="627"/>
      <c r="K32" s="332">
        <f t="shared" si="10"/>
        <v>0</v>
      </c>
      <c r="L32" s="332">
        <v>21</v>
      </c>
      <c r="M32" s="332">
        <f t="shared" si="11"/>
        <v>1185.8</v>
      </c>
      <c r="N32" s="330">
        <v>0.00042</v>
      </c>
      <c r="O32" s="330">
        <f t="shared" si="12"/>
        <v>0.00042</v>
      </c>
      <c r="P32" s="330">
        <v>0</v>
      </c>
      <c r="Q32" s="330">
        <f t="shared" si="13"/>
        <v>0</v>
      </c>
      <c r="R32" s="330"/>
      <c r="S32" s="330"/>
      <c r="T32" s="333">
        <v>0.02</v>
      </c>
      <c r="U32" s="330">
        <f t="shared" si="14"/>
        <v>0.02</v>
      </c>
      <c r="V32" s="334"/>
      <c r="W32" s="334"/>
      <c r="X32" s="334"/>
      <c r="Y32" s="334"/>
      <c r="Z32" s="334"/>
      <c r="AA32" s="334"/>
      <c r="AB32" s="334"/>
      <c r="AC32" s="334"/>
      <c r="AD32" s="334"/>
      <c r="AE32" s="334" t="s">
        <v>1851</v>
      </c>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row>
    <row r="33" spans="1:60" ht="22.5" outlineLevel="1">
      <c r="A33" s="328">
        <v>21</v>
      </c>
      <c r="B33" s="328" t="s">
        <v>1862</v>
      </c>
      <c r="C33" s="329" t="s">
        <v>1863</v>
      </c>
      <c r="D33" s="330" t="s">
        <v>601</v>
      </c>
      <c r="E33" s="331">
        <v>2</v>
      </c>
      <c r="F33" s="332">
        <f t="shared" si="8"/>
        <v>0</v>
      </c>
      <c r="G33" s="332">
        <v>100</v>
      </c>
      <c r="H33" s="627"/>
      <c r="I33" s="332">
        <f t="shared" si="9"/>
        <v>0</v>
      </c>
      <c r="J33" s="627"/>
      <c r="K33" s="332">
        <f t="shared" si="10"/>
        <v>0</v>
      </c>
      <c r="L33" s="332">
        <v>21</v>
      </c>
      <c r="M33" s="332">
        <f t="shared" si="11"/>
        <v>121</v>
      </c>
      <c r="N33" s="330">
        <v>0.00042</v>
      </c>
      <c r="O33" s="330">
        <f t="shared" si="12"/>
        <v>0.00084</v>
      </c>
      <c r="P33" s="330">
        <v>0</v>
      </c>
      <c r="Q33" s="330">
        <f t="shared" si="13"/>
        <v>0</v>
      </c>
      <c r="R33" s="330"/>
      <c r="S33" s="330"/>
      <c r="T33" s="333">
        <v>0.02</v>
      </c>
      <c r="U33" s="330">
        <f t="shared" si="14"/>
        <v>0.04</v>
      </c>
      <c r="V33" s="334"/>
      <c r="W33" s="334"/>
      <c r="X33" s="334"/>
      <c r="Y33" s="334"/>
      <c r="Z33" s="334"/>
      <c r="AA33" s="334"/>
      <c r="AB33" s="334"/>
      <c r="AC33" s="334"/>
      <c r="AD33" s="334"/>
      <c r="AE33" s="334" t="s">
        <v>1851</v>
      </c>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row>
    <row r="34" spans="1:60" ht="22.5" outlineLevel="1">
      <c r="A34" s="328">
        <v>22</v>
      </c>
      <c r="B34" s="328" t="s">
        <v>1864</v>
      </c>
      <c r="C34" s="329" t="s">
        <v>1865</v>
      </c>
      <c r="D34" s="330" t="s">
        <v>227</v>
      </c>
      <c r="E34" s="331">
        <v>22</v>
      </c>
      <c r="F34" s="332">
        <f t="shared" si="8"/>
        <v>0</v>
      </c>
      <c r="G34" s="332">
        <v>7590</v>
      </c>
      <c r="H34" s="627"/>
      <c r="I34" s="332">
        <f t="shared" si="9"/>
        <v>0</v>
      </c>
      <c r="J34" s="627"/>
      <c r="K34" s="332">
        <f t="shared" si="10"/>
        <v>0</v>
      </c>
      <c r="L34" s="332">
        <v>21</v>
      </c>
      <c r="M34" s="332">
        <f t="shared" si="11"/>
        <v>9183.9</v>
      </c>
      <c r="N34" s="330">
        <v>0.1126</v>
      </c>
      <c r="O34" s="330">
        <f t="shared" si="12"/>
        <v>2.4772</v>
      </c>
      <c r="P34" s="330">
        <v>0</v>
      </c>
      <c r="Q34" s="330">
        <f t="shared" si="13"/>
        <v>0</v>
      </c>
      <c r="R34" s="330"/>
      <c r="S34" s="330"/>
      <c r="T34" s="333">
        <v>0.5525</v>
      </c>
      <c r="U34" s="330">
        <f t="shared" si="14"/>
        <v>12.16</v>
      </c>
      <c r="V34" s="334"/>
      <c r="W34" s="334"/>
      <c r="X34" s="334"/>
      <c r="Y34" s="334"/>
      <c r="Z34" s="334"/>
      <c r="AA34" s="334"/>
      <c r="AB34" s="334"/>
      <c r="AC34" s="334"/>
      <c r="AD34" s="334"/>
      <c r="AE34" s="334" t="s">
        <v>1851</v>
      </c>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row>
    <row r="35" spans="1:60" ht="22.5" outlineLevel="1">
      <c r="A35" s="328">
        <v>23</v>
      </c>
      <c r="B35" s="328" t="s">
        <v>1866</v>
      </c>
      <c r="C35" s="329" t="s">
        <v>1867</v>
      </c>
      <c r="D35" s="330" t="s">
        <v>227</v>
      </c>
      <c r="E35" s="331">
        <v>13</v>
      </c>
      <c r="F35" s="332">
        <f t="shared" si="8"/>
        <v>0</v>
      </c>
      <c r="G35" s="332">
        <v>4095</v>
      </c>
      <c r="H35" s="627"/>
      <c r="I35" s="332">
        <f t="shared" si="9"/>
        <v>0</v>
      </c>
      <c r="J35" s="627"/>
      <c r="K35" s="332">
        <f t="shared" si="10"/>
        <v>0</v>
      </c>
      <c r="L35" s="332">
        <v>21</v>
      </c>
      <c r="M35" s="332">
        <f t="shared" si="11"/>
        <v>4954.95</v>
      </c>
      <c r="N35" s="330">
        <v>0.0901</v>
      </c>
      <c r="O35" s="330">
        <f t="shared" si="12"/>
        <v>1.1713</v>
      </c>
      <c r="P35" s="330">
        <v>0</v>
      </c>
      <c r="Q35" s="330">
        <f t="shared" si="13"/>
        <v>0</v>
      </c>
      <c r="R35" s="330"/>
      <c r="S35" s="330"/>
      <c r="T35" s="333">
        <v>0.4415</v>
      </c>
      <c r="U35" s="330">
        <f t="shared" si="14"/>
        <v>5.74</v>
      </c>
      <c r="V35" s="334"/>
      <c r="W35" s="334"/>
      <c r="X35" s="334"/>
      <c r="Y35" s="334"/>
      <c r="Z35" s="334"/>
      <c r="AA35" s="334"/>
      <c r="AB35" s="334"/>
      <c r="AC35" s="334"/>
      <c r="AD35" s="334"/>
      <c r="AE35" s="334" t="s">
        <v>1851</v>
      </c>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row>
    <row r="36" spans="1:60" ht="22.5" outlineLevel="1">
      <c r="A36" s="328">
        <v>24</v>
      </c>
      <c r="B36" s="328" t="s">
        <v>1868</v>
      </c>
      <c r="C36" s="329" t="s">
        <v>1869</v>
      </c>
      <c r="D36" s="330" t="s">
        <v>601</v>
      </c>
      <c r="E36" s="331">
        <v>1</v>
      </c>
      <c r="F36" s="332">
        <f t="shared" si="8"/>
        <v>0</v>
      </c>
      <c r="G36" s="332">
        <v>2350</v>
      </c>
      <c r="H36" s="627"/>
      <c r="I36" s="332">
        <f t="shared" si="9"/>
        <v>0</v>
      </c>
      <c r="J36" s="627"/>
      <c r="K36" s="332">
        <f t="shared" si="10"/>
        <v>0</v>
      </c>
      <c r="L36" s="332">
        <v>21</v>
      </c>
      <c r="M36" s="332">
        <f t="shared" si="11"/>
        <v>2843.5</v>
      </c>
      <c r="N36" s="330">
        <v>0.12895</v>
      </c>
      <c r="O36" s="330">
        <f t="shared" si="12"/>
        <v>0.12895</v>
      </c>
      <c r="P36" s="330">
        <v>0</v>
      </c>
      <c r="Q36" s="330">
        <f t="shared" si="13"/>
        <v>0</v>
      </c>
      <c r="R36" s="330"/>
      <c r="S36" s="330"/>
      <c r="T36" s="333">
        <v>0.51</v>
      </c>
      <c r="U36" s="330">
        <f t="shared" si="14"/>
        <v>0.51</v>
      </c>
      <c r="V36" s="334"/>
      <c r="W36" s="334"/>
      <c r="X36" s="334"/>
      <c r="Y36" s="334"/>
      <c r="Z36" s="334"/>
      <c r="AA36" s="334"/>
      <c r="AB36" s="334"/>
      <c r="AC36" s="334"/>
      <c r="AD36" s="334"/>
      <c r="AE36" s="334" t="s">
        <v>1870</v>
      </c>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row>
    <row r="37" spans="1:60" ht="22.5" outlineLevel="1">
      <c r="A37" s="328">
        <v>25</v>
      </c>
      <c r="B37" s="328" t="s">
        <v>1871</v>
      </c>
      <c r="C37" s="329" t="s">
        <v>1872</v>
      </c>
      <c r="D37" s="330" t="s">
        <v>601</v>
      </c>
      <c r="E37" s="331">
        <v>45</v>
      </c>
      <c r="F37" s="332">
        <f t="shared" si="8"/>
        <v>0</v>
      </c>
      <c r="G37" s="332">
        <v>39150</v>
      </c>
      <c r="H37" s="627"/>
      <c r="I37" s="332">
        <f t="shared" si="9"/>
        <v>0</v>
      </c>
      <c r="J37" s="627"/>
      <c r="K37" s="332">
        <f t="shared" si="10"/>
        <v>0</v>
      </c>
      <c r="L37" s="332">
        <v>21</v>
      </c>
      <c r="M37" s="332">
        <f t="shared" si="11"/>
        <v>47371.5</v>
      </c>
      <c r="N37" s="330">
        <v>0.00357</v>
      </c>
      <c r="O37" s="330">
        <f t="shared" si="12"/>
        <v>0.16065</v>
      </c>
      <c r="P37" s="330">
        <v>0</v>
      </c>
      <c r="Q37" s="330">
        <f t="shared" si="13"/>
        <v>0</v>
      </c>
      <c r="R37" s="330"/>
      <c r="S37" s="330"/>
      <c r="T37" s="333">
        <v>0.05</v>
      </c>
      <c r="U37" s="330">
        <f t="shared" si="14"/>
        <v>2.25</v>
      </c>
      <c r="V37" s="334"/>
      <c r="W37" s="334"/>
      <c r="X37" s="334"/>
      <c r="Y37" s="334"/>
      <c r="Z37" s="334"/>
      <c r="AA37" s="334"/>
      <c r="AB37" s="334"/>
      <c r="AC37" s="334"/>
      <c r="AD37" s="334"/>
      <c r="AE37" s="334" t="s">
        <v>1851</v>
      </c>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row>
    <row r="38" spans="1:60" ht="22.5" outlineLevel="1">
      <c r="A38" s="328">
        <v>26</v>
      </c>
      <c r="B38" s="328" t="s">
        <v>1858</v>
      </c>
      <c r="C38" s="329" t="s">
        <v>1873</v>
      </c>
      <c r="D38" s="330" t="s">
        <v>601</v>
      </c>
      <c r="E38" s="331">
        <v>1</v>
      </c>
      <c r="F38" s="332">
        <f t="shared" si="8"/>
        <v>0</v>
      </c>
      <c r="G38" s="332">
        <v>3550</v>
      </c>
      <c r="H38" s="627"/>
      <c r="I38" s="332">
        <f t="shared" si="9"/>
        <v>0</v>
      </c>
      <c r="J38" s="627"/>
      <c r="K38" s="332">
        <f t="shared" si="10"/>
        <v>0</v>
      </c>
      <c r="L38" s="332">
        <v>21</v>
      </c>
      <c r="M38" s="332">
        <f t="shared" si="11"/>
        <v>4295.5</v>
      </c>
      <c r="N38" s="330">
        <v>0.00179</v>
      </c>
      <c r="O38" s="330">
        <f t="shared" si="12"/>
        <v>0.00179</v>
      </c>
      <c r="P38" s="330">
        <v>0</v>
      </c>
      <c r="Q38" s="330">
        <f t="shared" si="13"/>
        <v>0</v>
      </c>
      <c r="R38" s="330"/>
      <c r="S38" s="330"/>
      <c r="T38" s="333">
        <v>0.05</v>
      </c>
      <c r="U38" s="330">
        <f t="shared" si="14"/>
        <v>0.05</v>
      </c>
      <c r="V38" s="334"/>
      <c r="W38" s="334"/>
      <c r="X38" s="334"/>
      <c r="Y38" s="334"/>
      <c r="Z38" s="334"/>
      <c r="AA38" s="334"/>
      <c r="AB38" s="334"/>
      <c r="AC38" s="334"/>
      <c r="AD38" s="334"/>
      <c r="AE38" s="334" t="s">
        <v>1851</v>
      </c>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row>
    <row r="39" spans="1:60" ht="22.5" outlineLevel="1">
      <c r="A39" s="328">
        <v>27</v>
      </c>
      <c r="B39" s="328" t="s">
        <v>1860</v>
      </c>
      <c r="C39" s="329" t="s">
        <v>1874</v>
      </c>
      <c r="D39" s="330" t="s">
        <v>601</v>
      </c>
      <c r="E39" s="331">
        <v>11</v>
      </c>
      <c r="F39" s="332">
        <f t="shared" si="8"/>
        <v>0</v>
      </c>
      <c r="G39" s="332">
        <v>68090</v>
      </c>
      <c r="H39" s="627"/>
      <c r="I39" s="332">
        <f t="shared" si="9"/>
        <v>0</v>
      </c>
      <c r="J39" s="627"/>
      <c r="K39" s="332">
        <f t="shared" si="10"/>
        <v>0</v>
      </c>
      <c r="L39" s="332">
        <v>21</v>
      </c>
      <c r="M39" s="332">
        <f t="shared" si="11"/>
        <v>82388.9</v>
      </c>
      <c r="N39" s="330">
        <v>0.00179</v>
      </c>
      <c r="O39" s="330">
        <f t="shared" si="12"/>
        <v>0.01969</v>
      </c>
      <c r="P39" s="330">
        <v>0</v>
      </c>
      <c r="Q39" s="330">
        <f t="shared" si="13"/>
        <v>0</v>
      </c>
      <c r="R39" s="330"/>
      <c r="S39" s="330"/>
      <c r="T39" s="333">
        <v>0.05</v>
      </c>
      <c r="U39" s="330">
        <f t="shared" si="14"/>
        <v>0.55</v>
      </c>
      <c r="V39" s="334"/>
      <c r="W39" s="334"/>
      <c r="X39" s="334"/>
      <c r="Y39" s="334"/>
      <c r="Z39" s="334"/>
      <c r="AA39" s="334"/>
      <c r="AB39" s="334"/>
      <c r="AC39" s="334"/>
      <c r="AD39" s="334"/>
      <c r="AE39" s="334" t="s">
        <v>1851</v>
      </c>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row>
    <row r="40" spans="1:60" ht="22.5" outlineLevel="1">
      <c r="A40" s="328">
        <v>28</v>
      </c>
      <c r="B40" s="328" t="s">
        <v>1875</v>
      </c>
      <c r="C40" s="329" t="s">
        <v>1876</v>
      </c>
      <c r="D40" s="330" t="s">
        <v>601</v>
      </c>
      <c r="E40" s="331">
        <v>3</v>
      </c>
      <c r="F40" s="332">
        <f t="shared" si="8"/>
        <v>0</v>
      </c>
      <c r="G40" s="332">
        <v>19770</v>
      </c>
      <c r="H40" s="627"/>
      <c r="I40" s="332">
        <f t="shared" si="9"/>
        <v>0</v>
      </c>
      <c r="J40" s="627"/>
      <c r="K40" s="332">
        <f t="shared" si="10"/>
        <v>0</v>
      </c>
      <c r="L40" s="332">
        <v>21</v>
      </c>
      <c r="M40" s="332">
        <f t="shared" si="11"/>
        <v>23921.7</v>
      </c>
      <c r="N40" s="330">
        <v>0.00179</v>
      </c>
      <c r="O40" s="330">
        <f t="shared" si="12"/>
        <v>0.00537</v>
      </c>
      <c r="P40" s="330">
        <v>0</v>
      </c>
      <c r="Q40" s="330">
        <f t="shared" si="13"/>
        <v>0</v>
      </c>
      <c r="R40" s="330"/>
      <c r="S40" s="330"/>
      <c r="T40" s="333">
        <v>0.05</v>
      </c>
      <c r="U40" s="330">
        <f t="shared" si="14"/>
        <v>0.15</v>
      </c>
      <c r="V40" s="334"/>
      <c r="W40" s="334"/>
      <c r="X40" s="334"/>
      <c r="Y40" s="334"/>
      <c r="Z40" s="334"/>
      <c r="AA40" s="334"/>
      <c r="AB40" s="334"/>
      <c r="AC40" s="334"/>
      <c r="AD40" s="334"/>
      <c r="AE40" s="334" t="s">
        <v>1851</v>
      </c>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row>
    <row r="41" spans="1:60" ht="12" outlineLevel="1">
      <c r="A41" s="328">
        <v>29</v>
      </c>
      <c r="B41" s="328" t="s">
        <v>1877</v>
      </c>
      <c r="C41" s="329" t="s">
        <v>1878</v>
      </c>
      <c r="D41" s="330" t="s">
        <v>601</v>
      </c>
      <c r="E41" s="331">
        <v>16</v>
      </c>
      <c r="F41" s="332">
        <f t="shared" si="8"/>
        <v>0</v>
      </c>
      <c r="G41" s="332">
        <v>1536</v>
      </c>
      <c r="H41" s="627"/>
      <c r="I41" s="332">
        <f t="shared" si="9"/>
        <v>0</v>
      </c>
      <c r="J41" s="627"/>
      <c r="K41" s="332">
        <f t="shared" si="10"/>
        <v>0</v>
      </c>
      <c r="L41" s="332">
        <v>21</v>
      </c>
      <c r="M41" s="332">
        <f t="shared" si="11"/>
        <v>1858.56</v>
      </c>
      <c r="N41" s="330">
        <v>0.0595</v>
      </c>
      <c r="O41" s="330">
        <f t="shared" si="12"/>
        <v>0.952</v>
      </c>
      <c r="P41" s="330">
        <v>0</v>
      </c>
      <c r="Q41" s="330">
        <f t="shared" si="13"/>
        <v>0</v>
      </c>
      <c r="R41" s="330"/>
      <c r="S41" s="330"/>
      <c r="T41" s="333">
        <v>0</v>
      </c>
      <c r="U41" s="330">
        <f t="shared" si="14"/>
        <v>0</v>
      </c>
      <c r="V41" s="334"/>
      <c r="W41" s="334"/>
      <c r="X41" s="334"/>
      <c r="Y41" s="334"/>
      <c r="Z41" s="334"/>
      <c r="AA41" s="334"/>
      <c r="AB41" s="334"/>
      <c r="AC41" s="334"/>
      <c r="AD41" s="334"/>
      <c r="AE41" s="334" t="s">
        <v>1879</v>
      </c>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row>
    <row r="42" spans="1:60" ht="22.5" outlineLevel="1">
      <c r="A42" s="328">
        <v>30</v>
      </c>
      <c r="B42" s="328" t="s">
        <v>1880</v>
      </c>
      <c r="C42" s="329" t="s">
        <v>1881</v>
      </c>
      <c r="D42" s="330" t="s">
        <v>227</v>
      </c>
      <c r="E42" s="331">
        <v>8</v>
      </c>
      <c r="F42" s="332">
        <f t="shared" si="8"/>
        <v>0</v>
      </c>
      <c r="G42" s="332">
        <v>2364</v>
      </c>
      <c r="H42" s="627"/>
      <c r="I42" s="332">
        <f t="shared" si="9"/>
        <v>0</v>
      </c>
      <c r="J42" s="627"/>
      <c r="K42" s="332">
        <f t="shared" si="10"/>
        <v>0</v>
      </c>
      <c r="L42" s="332">
        <v>21</v>
      </c>
      <c r="M42" s="332">
        <f t="shared" si="11"/>
        <v>2860.44</v>
      </c>
      <c r="N42" s="330">
        <v>0.0901</v>
      </c>
      <c r="O42" s="330">
        <f t="shared" si="12"/>
        <v>0.7208</v>
      </c>
      <c r="P42" s="330">
        <v>0</v>
      </c>
      <c r="Q42" s="330">
        <f t="shared" si="13"/>
        <v>0</v>
      </c>
      <c r="R42" s="330"/>
      <c r="S42" s="330"/>
      <c r="T42" s="333">
        <v>0.4415</v>
      </c>
      <c r="U42" s="330">
        <f t="shared" si="14"/>
        <v>3.53</v>
      </c>
      <c r="V42" s="334"/>
      <c r="W42" s="334"/>
      <c r="X42" s="334"/>
      <c r="Y42" s="334"/>
      <c r="Z42" s="334"/>
      <c r="AA42" s="334"/>
      <c r="AB42" s="334"/>
      <c r="AC42" s="334"/>
      <c r="AD42" s="334"/>
      <c r="AE42" s="334" t="s">
        <v>1851</v>
      </c>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row>
    <row r="43" spans="1:60" ht="22.5" outlineLevel="1">
      <c r="A43" s="328">
        <v>31</v>
      </c>
      <c r="B43" s="328" t="s">
        <v>1882</v>
      </c>
      <c r="C43" s="329" t="s">
        <v>1883</v>
      </c>
      <c r="D43" s="330" t="s">
        <v>601</v>
      </c>
      <c r="E43" s="331">
        <v>1</v>
      </c>
      <c r="F43" s="332">
        <f t="shared" si="8"/>
        <v>0</v>
      </c>
      <c r="G43" s="332">
        <v>3950</v>
      </c>
      <c r="H43" s="627"/>
      <c r="I43" s="332">
        <f t="shared" si="9"/>
        <v>0</v>
      </c>
      <c r="J43" s="627"/>
      <c r="K43" s="332">
        <f t="shared" si="10"/>
        <v>0</v>
      </c>
      <c r="L43" s="332">
        <v>21</v>
      </c>
      <c r="M43" s="332">
        <f t="shared" si="11"/>
        <v>4779.5</v>
      </c>
      <c r="N43" s="330">
        <v>0.00698</v>
      </c>
      <c r="O43" s="330">
        <f t="shared" si="12"/>
        <v>0.00698</v>
      </c>
      <c r="P43" s="330">
        <v>0</v>
      </c>
      <c r="Q43" s="330">
        <f t="shared" si="13"/>
        <v>0</v>
      </c>
      <c r="R43" s="330"/>
      <c r="S43" s="330"/>
      <c r="T43" s="333">
        <v>0</v>
      </c>
      <c r="U43" s="330">
        <f t="shared" si="14"/>
        <v>0</v>
      </c>
      <c r="V43" s="334"/>
      <c r="W43" s="334"/>
      <c r="X43" s="334"/>
      <c r="Y43" s="334"/>
      <c r="Z43" s="334"/>
      <c r="AA43" s="334"/>
      <c r="AB43" s="334"/>
      <c r="AC43" s="334"/>
      <c r="AD43" s="334"/>
      <c r="AE43" s="334" t="s">
        <v>1879</v>
      </c>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row>
    <row r="44" spans="1:60" ht="12" outlineLevel="1">
      <c r="A44" s="328"/>
      <c r="B44" s="328"/>
      <c r="C44" s="748" t="s">
        <v>1884</v>
      </c>
      <c r="D44" s="749"/>
      <c r="E44" s="750"/>
      <c r="F44" s="751"/>
      <c r="G44" s="752"/>
      <c r="H44" s="332"/>
      <c r="I44" s="332"/>
      <c r="J44" s="332"/>
      <c r="K44" s="332"/>
      <c r="L44" s="332"/>
      <c r="M44" s="332"/>
      <c r="N44" s="330"/>
      <c r="O44" s="330"/>
      <c r="P44" s="330"/>
      <c r="Q44" s="330"/>
      <c r="R44" s="330"/>
      <c r="S44" s="330"/>
      <c r="T44" s="333"/>
      <c r="U44" s="330"/>
      <c r="V44" s="334"/>
      <c r="W44" s="334"/>
      <c r="X44" s="334"/>
      <c r="Y44" s="334"/>
      <c r="Z44" s="334"/>
      <c r="AA44" s="334"/>
      <c r="AB44" s="334"/>
      <c r="AC44" s="334"/>
      <c r="AD44" s="334"/>
      <c r="AE44" s="334" t="s">
        <v>1885</v>
      </c>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41" t="str">
        <f>C44</f>
        <v>odvodňovací kroužek, nástavec</v>
      </c>
      <c r="BB44" s="334"/>
      <c r="BC44" s="334"/>
      <c r="BD44" s="334"/>
      <c r="BE44" s="334"/>
      <c r="BF44" s="334"/>
      <c r="BG44" s="334"/>
      <c r="BH44" s="334"/>
    </row>
    <row r="45" spans="1:31" ht="12">
      <c r="A45" s="335" t="s">
        <v>1817</v>
      </c>
      <c r="B45" s="335" t="s">
        <v>195</v>
      </c>
      <c r="C45" s="336" t="s">
        <v>1643</v>
      </c>
      <c r="D45" s="337"/>
      <c r="E45" s="338"/>
      <c r="F45" s="339"/>
      <c r="G45" s="339">
        <f>SUMIF(AE46:AE69,"&lt;&gt;NOR",G46:G69)</f>
        <v>119276.1</v>
      </c>
      <c r="H45" s="339"/>
      <c r="I45" s="339">
        <f>SUM(I46:I69)</f>
        <v>0</v>
      </c>
      <c r="J45" s="339"/>
      <c r="K45" s="339">
        <f>SUM(K46:K69)</f>
        <v>0</v>
      </c>
      <c r="L45" s="339"/>
      <c r="M45" s="339">
        <f>SUM(M46:M69)</f>
        <v>144324.08100000003</v>
      </c>
      <c r="N45" s="337"/>
      <c r="O45" s="337">
        <f>SUM(O46:O69)</f>
        <v>3.50236</v>
      </c>
      <c r="P45" s="337"/>
      <c r="Q45" s="337">
        <f>SUM(Q46:Q69)</f>
        <v>0</v>
      </c>
      <c r="R45" s="337"/>
      <c r="S45" s="337"/>
      <c r="T45" s="340"/>
      <c r="U45" s="337">
        <f>SUM(U46:U69)</f>
        <v>91.96000000000001</v>
      </c>
      <c r="AE45" s="188" t="s">
        <v>1848</v>
      </c>
    </row>
    <row r="46" spans="1:60" ht="12" outlineLevel="1">
      <c r="A46" s="328">
        <v>32</v>
      </c>
      <c r="B46" s="328" t="s">
        <v>1886</v>
      </c>
      <c r="C46" s="329" t="s">
        <v>1887</v>
      </c>
      <c r="D46" s="330" t="s">
        <v>601</v>
      </c>
      <c r="E46" s="331">
        <v>15</v>
      </c>
      <c r="F46" s="332">
        <v>354.5</v>
      </c>
      <c r="G46" s="332">
        <v>5317.5</v>
      </c>
      <c r="H46" s="627"/>
      <c r="I46" s="332">
        <f aca="true" t="shared" si="15" ref="I46:I64">ROUND(E46*H46,2)</f>
        <v>0</v>
      </c>
      <c r="J46" s="332"/>
      <c r="K46" s="332">
        <f aca="true" t="shared" si="16" ref="K46:K64">ROUND(E46*J46,2)</f>
        <v>0</v>
      </c>
      <c r="L46" s="332">
        <v>21</v>
      </c>
      <c r="M46" s="332">
        <f aca="true" t="shared" si="17" ref="M46:M64">G46*(1+L46/100)</f>
        <v>6434.175</v>
      </c>
      <c r="N46" s="330">
        <v>0.0052</v>
      </c>
      <c r="O46" s="330">
        <f aca="true" t="shared" si="18" ref="O46:O64">ROUND(E46*N46,5)</f>
        <v>0.078</v>
      </c>
      <c r="P46" s="330">
        <v>0</v>
      </c>
      <c r="Q46" s="330">
        <f aca="true" t="shared" si="19" ref="Q46:Q64">ROUND(E46*P46,5)</f>
        <v>0</v>
      </c>
      <c r="R46" s="330"/>
      <c r="S46" s="330"/>
      <c r="T46" s="333">
        <v>0</v>
      </c>
      <c r="U46" s="330">
        <f aca="true" t="shared" si="20" ref="U46:U64">ROUND(E46*T46,2)</f>
        <v>0</v>
      </c>
      <c r="V46" s="334"/>
      <c r="W46" s="334"/>
      <c r="X46" s="334"/>
      <c r="Y46" s="334"/>
      <c r="Z46" s="334"/>
      <c r="AA46" s="334"/>
      <c r="AB46" s="334"/>
      <c r="AC46" s="334"/>
      <c r="AD46" s="334"/>
      <c r="AE46" s="334" t="s">
        <v>1879</v>
      </c>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row>
    <row r="47" spans="1:60" ht="12" outlineLevel="1">
      <c r="A47" s="328">
        <v>33</v>
      </c>
      <c r="B47" s="328" t="s">
        <v>1888</v>
      </c>
      <c r="C47" s="329" t="s">
        <v>1889</v>
      </c>
      <c r="D47" s="330" t="s">
        <v>601</v>
      </c>
      <c r="E47" s="331">
        <v>13</v>
      </c>
      <c r="F47" s="332">
        <v>191</v>
      </c>
      <c r="G47" s="332">
        <v>2483</v>
      </c>
      <c r="H47" s="627"/>
      <c r="I47" s="332">
        <f t="shared" si="15"/>
        <v>0</v>
      </c>
      <c r="J47" s="332"/>
      <c r="K47" s="332">
        <f t="shared" si="16"/>
        <v>0</v>
      </c>
      <c r="L47" s="332">
        <v>21</v>
      </c>
      <c r="M47" s="332">
        <f t="shared" si="17"/>
        <v>3004.43</v>
      </c>
      <c r="N47" s="330">
        <v>0.0026</v>
      </c>
      <c r="O47" s="330">
        <f t="shared" si="18"/>
        <v>0.0338</v>
      </c>
      <c r="P47" s="330">
        <v>0</v>
      </c>
      <c r="Q47" s="330">
        <f t="shared" si="19"/>
        <v>0</v>
      </c>
      <c r="R47" s="330"/>
      <c r="S47" s="330"/>
      <c r="T47" s="333">
        <v>0</v>
      </c>
      <c r="U47" s="330">
        <f t="shared" si="20"/>
        <v>0</v>
      </c>
      <c r="V47" s="334"/>
      <c r="W47" s="334"/>
      <c r="X47" s="334"/>
      <c r="Y47" s="334"/>
      <c r="Z47" s="334"/>
      <c r="AA47" s="334"/>
      <c r="AB47" s="334"/>
      <c r="AC47" s="334"/>
      <c r="AD47" s="334"/>
      <c r="AE47" s="334" t="s">
        <v>1879</v>
      </c>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row>
    <row r="48" spans="1:60" ht="12" outlineLevel="1">
      <c r="A48" s="328">
        <v>34</v>
      </c>
      <c r="B48" s="328" t="s">
        <v>1890</v>
      </c>
      <c r="C48" s="329" t="s">
        <v>1891</v>
      </c>
      <c r="D48" s="330" t="s">
        <v>601</v>
      </c>
      <c r="E48" s="331">
        <v>10</v>
      </c>
      <c r="F48" s="332">
        <v>193.5</v>
      </c>
      <c r="G48" s="332">
        <v>1935</v>
      </c>
      <c r="H48" s="627"/>
      <c r="I48" s="332">
        <f t="shared" si="15"/>
        <v>0</v>
      </c>
      <c r="J48" s="332"/>
      <c r="K48" s="332">
        <f t="shared" si="16"/>
        <v>0</v>
      </c>
      <c r="L48" s="332">
        <v>21</v>
      </c>
      <c r="M48" s="332">
        <f t="shared" si="17"/>
        <v>2341.35</v>
      </c>
      <c r="N48" s="330">
        <v>0.003</v>
      </c>
      <c r="O48" s="330">
        <f t="shared" si="18"/>
        <v>0.03</v>
      </c>
      <c r="P48" s="330">
        <v>0</v>
      </c>
      <c r="Q48" s="330">
        <f t="shared" si="19"/>
        <v>0</v>
      </c>
      <c r="R48" s="330"/>
      <c r="S48" s="330"/>
      <c r="T48" s="333">
        <v>0</v>
      </c>
      <c r="U48" s="330">
        <f t="shared" si="20"/>
        <v>0</v>
      </c>
      <c r="V48" s="334"/>
      <c r="W48" s="334"/>
      <c r="X48" s="334"/>
      <c r="Y48" s="334"/>
      <c r="Z48" s="334"/>
      <c r="AA48" s="334"/>
      <c r="AB48" s="334"/>
      <c r="AC48" s="334"/>
      <c r="AD48" s="334"/>
      <c r="AE48" s="334" t="s">
        <v>1879</v>
      </c>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row>
    <row r="49" spans="1:60" ht="12" outlineLevel="1">
      <c r="A49" s="328">
        <v>35</v>
      </c>
      <c r="B49" s="328" t="s">
        <v>1892</v>
      </c>
      <c r="C49" s="329" t="s">
        <v>1893</v>
      </c>
      <c r="D49" s="330" t="s">
        <v>601</v>
      </c>
      <c r="E49" s="331">
        <v>19</v>
      </c>
      <c r="F49" s="332">
        <v>102</v>
      </c>
      <c r="G49" s="332">
        <v>1938</v>
      </c>
      <c r="H49" s="627"/>
      <c r="I49" s="332">
        <f t="shared" si="15"/>
        <v>0</v>
      </c>
      <c r="J49" s="332"/>
      <c r="K49" s="332">
        <f t="shared" si="16"/>
        <v>0</v>
      </c>
      <c r="L49" s="332">
        <v>21</v>
      </c>
      <c r="M49" s="332">
        <f t="shared" si="17"/>
        <v>2344.98</v>
      </c>
      <c r="N49" s="330">
        <v>0.0015</v>
      </c>
      <c r="O49" s="330">
        <f t="shared" si="18"/>
        <v>0.0285</v>
      </c>
      <c r="P49" s="330">
        <v>0</v>
      </c>
      <c r="Q49" s="330">
        <f t="shared" si="19"/>
        <v>0</v>
      </c>
      <c r="R49" s="330"/>
      <c r="S49" s="330"/>
      <c r="T49" s="333">
        <v>0</v>
      </c>
      <c r="U49" s="330">
        <f t="shared" si="20"/>
        <v>0</v>
      </c>
      <c r="V49" s="334"/>
      <c r="W49" s="334"/>
      <c r="X49" s="334"/>
      <c r="Y49" s="334"/>
      <c r="Z49" s="334"/>
      <c r="AA49" s="334"/>
      <c r="AB49" s="334"/>
      <c r="AC49" s="334"/>
      <c r="AD49" s="334"/>
      <c r="AE49" s="334" t="s">
        <v>1879</v>
      </c>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row>
    <row r="50" spans="1:60" ht="12" outlineLevel="1">
      <c r="A50" s="328">
        <v>36</v>
      </c>
      <c r="B50" s="328" t="s">
        <v>1894</v>
      </c>
      <c r="C50" s="329" t="s">
        <v>1895</v>
      </c>
      <c r="D50" s="330" t="s">
        <v>227</v>
      </c>
      <c r="E50" s="331">
        <v>39</v>
      </c>
      <c r="F50" s="332">
        <v>19</v>
      </c>
      <c r="G50" s="332">
        <v>741</v>
      </c>
      <c r="H50" s="627"/>
      <c r="I50" s="332">
        <f t="shared" si="15"/>
        <v>0</v>
      </c>
      <c r="J50" s="627"/>
      <c r="K50" s="332">
        <f t="shared" si="16"/>
        <v>0</v>
      </c>
      <c r="L50" s="332">
        <v>21</v>
      </c>
      <c r="M50" s="332">
        <f t="shared" si="17"/>
        <v>896.61</v>
      </c>
      <c r="N50" s="330">
        <v>0</v>
      </c>
      <c r="O50" s="330">
        <f t="shared" si="18"/>
        <v>0</v>
      </c>
      <c r="P50" s="330">
        <v>0</v>
      </c>
      <c r="Q50" s="330">
        <f t="shared" si="19"/>
        <v>0</v>
      </c>
      <c r="R50" s="330"/>
      <c r="S50" s="330"/>
      <c r="T50" s="333">
        <v>0.066</v>
      </c>
      <c r="U50" s="330">
        <f t="shared" si="20"/>
        <v>2.57</v>
      </c>
      <c r="V50" s="334"/>
      <c r="W50" s="334"/>
      <c r="X50" s="334"/>
      <c r="Y50" s="334"/>
      <c r="Z50" s="334"/>
      <c r="AA50" s="334"/>
      <c r="AB50" s="334"/>
      <c r="AC50" s="334"/>
      <c r="AD50" s="334"/>
      <c r="AE50" s="334" t="s">
        <v>1851</v>
      </c>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row>
    <row r="51" spans="1:60" ht="12" outlineLevel="1">
      <c r="A51" s="328">
        <v>37</v>
      </c>
      <c r="B51" s="328" t="s">
        <v>1896</v>
      </c>
      <c r="C51" s="329" t="s">
        <v>1897</v>
      </c>
      <c r="D51" s="330" t="s">
        <v>227</v>
      </c>
      <c r="E51" s="331">
        <v>43</v>
      </c>
      <c r="F51" s="332">
        <v>25.2</v>
      </c>
      <c r="G51" s="332">
        <v>1083.6</v>
      </c>
      <c r="H51" s="627"/>
      <c r="I51" s="332">
        <f t="shared" si="15"/>
        <v>0</v>
      </c>
      <c r="J51" s="627"/>
      <c r="K51" s="332">
        <f t="shared" si="16"/>
        <v>0</v>
      </c>
      <c r="L51" s="332">
        <v>21</v>
      </c>
      <c r="M51" s="332">
        <f t="shared" si="17"/>
        <v>1311.156</v>
      </c>
      <c r="N51" s="330">
        <v>0</v>
      </c>
      <c r="O51" s="330">
        <f t="shared" si="18"/>
        <v>0</v>
      </c>
      <c r="P51" s="330">
        <v>0</v>
      </c>
      <c r="Q51" s="330">
        <f t="shared" si="19"/>
        <v>0</v>
      </c>
      <c r="R51" s="330"/>
      <c r="S51" s="330"/>
      <c r="T51" s="333">
        <v>0.066</v>
      </c>
      <c r="U51" s="330">
        <f t="shared" si="20"/>
        <v>2.84</v>
      </c>
      <c r="V51" s="334"/>
      <c r="W51" s="334"/>
      <c r="X51" s="334"/>
      <c r="Y51" s="334"/>
      <c r="Z51" s="334"/>
      <c r="AA51" s="334"/>
      <c r="AB51" s="334"/>
      <c r="AC51" s="334"/>
      <c r="AD51" s="334"/>
      <c r="AE51" s="334" t="s">
        <v>1851</v>
      </c>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row>
    <row r="52" spans="1:60" ht="22.5" outlineLevel="1">
      <c r="A52" s="328">
        <v>38</v>
      </c>
      <c r="B52" s="328" t="s">
        <v>1898</v>
      </c>
      <c r="C52" s="329" t="s">
        <v>1899</v>
      </c>
      <c r="D52" s="330" t="s">
        <v>601</v>
      </c>
      <c r="E52" s="331">
        <v>1</v>
      </c>
      <c r="F52" s="332">
        <v>29000</v>
      </c>
      <c r="G52" s="332">
        <v>29000</v>
      </c>
      <c r="H52" s="627"/>
      <c r="I52" s="332">
        <f t="shared" si="15"/>
        <v>0</v>
      </c>
      <c r="J52" s="627"/>
      <c r="K52" s="332">
        <f t="shared" si="16"/>
        <v>0</v>
      </c>
      <c r="L52" s="332">
        <v>21</v>
      </c>
      <c r="M52" s="332">
        <f t="shared" si="17"/>
        <v>35090</v>
      </c>
      <c r="N52" s="330">
        <v>0.8</v>
      </c>
      <c r="O52" s="330">
        <f t="shared" si="18"/>
        <v>0.8</v>
      </c>
      <c r="P52" s="330">
        <v>0</v>
      </c>
      <c r="Q52" s="330">
        <f t="shared" si="19"/>
        <v>0</v>
      </c>
      <c r="R52" s="330"/>
      <c r="S52" s="330"/>
      <c r="T52" s="333">
        <v>33</v>
      </c>
      <c r="U52" s="330">
        <f t="shared" si="20"/>
        <v>33</v>
      </c>
      <c r="V52" s="334"/>
      <c r="W52" s="334"/>
      <c r="X52" s="334"/>
      <c r="Y52" s="334"/>
      <c r="Z52" s="334"/>
      <c r="AA52" s="334"/>
      <c r="AB52" s="334"/>
      <c r="AC52" s="334"/>
      <c r="AD52" s="334"/>
      <c r="AE52" s="334" t="s">
        <v>1851</v>
      </c>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row>
    <row r="53" spans="1:60" ht="22.5" outlineLevel="1">
      <c r="A53" s="328">
        <v>39</v>
      </c>
      <c r="B53" s="328" t="s">
        <v>1900</v>
      </c>
      <c r="C53" s="329" t="s">
        <v>1901</v>
      </c>
      <c r="D53" s="330" t="s">
        <v>601</v>
      </c>
      <c r="E53" s="331">
        <v>1</v>
      </c>
      <c r="F53" s="332">
        <v>6890</v>
      </c>
      <c r="G53" s="332">
        <v>6890</v>
      </c>
      <c r="H53" s="627"/>
      <c r="I53" s="332">
        <f t="shared" si="15"/>
        <v>0</v>
      </c>
      <c r="J53" s="627"/>
      <c r="K53" s="332">
        <f t="shared" si="16"/>
        <v>0</v>
      </c>
      <c r="L53" s="332">
        <v>21</v>
      </c>
      <c r="M53" s="332">
        <f t="shared" si="17"/>
        <v>8336.9</v>
      </c>
      <c r="N53" s="330">
        <v>0.0411</v>
      </c>
      <c r="O53" s="330">
        <f t="shared" si="18"/>
        <v>0.0411</v>
      </c>
      <c r="P53" s="330">
        <v>0</v>
      </c>
      <c r="Q53" s="330">
        <f t="shared" si="19"/>
        <v>0</v>
      </c>
      <c r="R53" s="330"/>
      <c r="S53" s="330"/>
      <c r="T53" s="333">
        <v>1.3387</v>
      </c>
      <c r="U53" s="330">
        <f t="shared" si="20"/>
        <v>1.34</v>
      </c>
      <c r="V53" s="334"/>
      <c r="W53" s="334"/>
      <c r="X53" s="334"/>
      <c r="Y53" s="334"/>
      <c r="Z53" s="334"/>
      <c r="AA53" s="334"/>
      <c r="AB53" s="334"/>
      <c r="AC53" s="334"/>
      <c r="AD53" s="334"/>
      <c r="AE53" s="334" t="s">
        <v>1870</v>
      </c>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row>
    <row r="54" spans="1:60" ht="22.5" outlineLevel="1">
      <c r="A54" s="328">
        <v>40</v>
      </c>
      <c r="B54" s="328" t="s">
        <v>1902</v>
      </c>
      <c r="C54" s="329" t="s">
        <v>1903</v>
      </c>
      <c r="D54" s="330" t="s">
        <v>601</v>
      </c>
      <c r="E54" s="331">
        <v>1</v>
      </c>
      <c r="F54" s="332">
        <v>5245</v>
      </c>
      <c r="G54" s="332">
        <v>5245</v>
      </c>
      <c r="H54" s="627"/>
      <c r="I54" s="332">
        <f t="shared" si="15"/>
        <v>0</v>
      </c>
      <c r="J54" s="627"/>
      <c r="K54" s="332">
        <f t="shared" si="16"/>
        <v>0</v>
      </c>
      <c r="L54" s="332">
        <v>21</v>
      </c>
      <c r="M54" s="332">
        <f t="shared" si="17"/>
        <v>6346.45</v>
      </c>
      <c r="N54" s="330">
        <v>0.0411</v>
      </c>
      <c r="O54" s="330">
        <f t="shared" si="18"/>
        <v>0.0411</v>
      </c>
      <c r="P54" s="330">
        <v>0</v>
      </c>
      <c r="Q54" s="330">
        <f t="shared" si="19"/>
        <v>0</v>
      </c>
      <c r="R54" s="330"/>
      <c r="S54" s="330"/>
      <c r="T54" s="333">
        <v>1.3387</v>
      </c>
      <c r="U54" s="330">
        <f t="shared" si="20"/>
        <v>1.34</v>
      </c>
      <c r="V54" s="334"/>
      <c r="W54" s="334"/>
      <c r="X54" s="334"/>
      <c r="Y54" s="334"/>
      <c r="Z54" s="334"/>
      <c r="AA54" s="334"/>
      <c r="AB54" s="334"/>
      <c r="AC54" s="334"/>
      <c r="AD54" s="334"/>
      <c r="AE54" s="334" t="s">
        <v>1870</v>
      </c>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BE54" s="334"/>
      <c r="BF54" s="334"/>
      <c r="BG54" s="334"/>
      <c r="BH54" s="334"/>
    </row>
    <row r="55" spans="1:60" ht="12" outlineLevel="1">
      <c r="A55" s="328">
        <v>41</v>
      </c>
      <c r="B55" s="328" t="s">
        <v>1904</v>
      </c>
      <c r="C55" s="329" t="s">
        <v>1905</v>
      </c>
      <c r="D55" s="330" t="s">
        <v>601</v>
      </c>
      <c r="E55" s="331">
        <v>1</v>
      </c>
      <c r="F55" s="332">
        <v>890</v>
      </c>
      <c r="G55" s="332">
        <v>890</v>
      </c>
      <c r="H55" s="627"/>
      <c r="I55" s="332">
        <f t="shared" si="15"/>
        <v>0</v>
      </c>
      <c r="J55" s="627"/>
      <c r="K55" s="332">
        <f t="shared" si="16"/>
        <v>0</v>
      </c>
      <c r="L55" s="332">
        <v>21</v>
      </c>
      <c r="M55" s="332">
        <f t="shared" si="17"/>
        <v>1076.8999999999999</v>
      </c>
      <c r="N55" s="330">
        <v>0.04752</v>
      </c>
      <c r="O55" s="330">
        <f t="shared" si="18"/>
        <v>0.04752</v>
      </c>
      <c r="P55" s="330">
        <v>0</v>
      </c>
      <c r="Q55" s="330">
        <f t="shared" si="19"/>
        <v>0</v>
      </c>
      <c r="R55" s="330"/>
      <c r="S55" s="330"/>
      <c r="T55" s="333">
        <v>1.34006</v>
      </c>
      <c r="U55" s="330">
        <f t="shared" si="20"/>
        <v>1.34</v>
      </c>
      <c r="V55" s="334"/>
      <c r="W55" s="334"/>
      <c r="X55" s="334"/>
      <c r="Y55" s="334"/>
      <c r="Z55" s="334"/>
      <c r="AA55" s="334"/>
      <c r="AB55" s="334"/>
      <c r="AC55" s="334"/>
      <c r="AD55" s="334"/>
      <c r="AE55" s="334" t="s">
        <v>1870</v>
      </c>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row>
    <row r="56" spans="1:60" ht="12" outlineLevel="1">
      <c r="A56" s="328">
        <v>42</v>
      </c>
      <c r="B56" s="328" t="s">
        <v>1906</v>
      </c>
      <c r="C56" s="329" t="s">
        <v>1907</v>
      </c>
      <c r="D56" s="330" t="s">
        <v>601</v>
      </c>
      <c r="E56" s="331">
        <v>2</v>
      </c>
      <c r="F56" s="332">
        <v>265</v>
      </c>
      <c r="G56" s="332">
        <v>530</v>
      </c>
      <c r="H56" s="332"/>
      <c r="I56" s="332">
        <f t="shared" si="15"/>
        <v>0</v>
      </c>
      <c r="J56" s="627"/>
      <c r="K56" s="332">
        <f t="shared" si="16"/>
        <v>0</v>
      </c>
      <c r="L56" s="332">
        <v>21</v>
      </c>
      <c r="M56" s="332">
        <f t="shared" si="17"/>
        <v>641.3</v>
      </c>
      <c r="N56" s="330">
        <v>0</v>
      </c>
      <c r="O56" s="330">
        <f t="shared" si="18"/>
        <v>0</v>
      </c>
      <c r="P56" s="330">
        <v>0</v>
      </c>
      <c r="Q56" s="330">
        <f t="shared" si="19"/>
        <v>0</v>
      </c>
      <c r="R56" s="330"/>
      <c r="S56" s="330"/>
      <c r="T56" s="333">
        <v>0.65</v>
      </c>
      <c r="U56" s="330">
        <f t="shared" si="20"/>
        <v>1.3</v>
      </c>
      <c r="V56" s="334"/>
      <c r="W56" s="334"/>
      <c r="X56" s="334"/>
      <c r="Y56" s="334"/>
      <c r="Z56" s="334"/>
      <c r="AA56" s="334"/>
      <c r="AB56" s="334"/>
      <c r="AC56" s="334"/>
      <c r="AD56" s="334"/>
      <c r="AE56" s="334" t="s">
        <v>1851</v>
      </c>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row>
    <row r="57" spans="1:60" ht="12" outlineLevel="1">
      <c r="A57" s="328">
        <v>43</v>
      </c>
      <c r="B57" s="328" t="s">
        <v>1908</v>
      </c>
      <c r="C57" s="329" t="s">
        <v>1909</v>
      </c>
      <c r="D57" s="330" t="s">
        <v>227</v>
      </c>
      <c r="E57" s="331">
        <v>82</v>
      </c>
      <c r="F57" s="332">
        <v>24</v>
      </c>
      <c r="G57" s="332">
        <v>1968</v>
      </c>
      <c r="H57" s="627"/>
      <c r="I57" s="332">
        <f t="shared" si="15"/>
        <v>0</v>
      </c>
      <c r="J57" s="627"/>
      <c r="K57" s="332">
        <f t="shared" si="16"/>
        <v>0</v>
      </c>
      <c r="L57" s="332">
        <v>21</v>
      </c>
      <c r="M57" s="332">
        <f t="shared" si="17"/>
        <v>2381.2799999999997</v>
      </c>
      <c r="N57" s="330">
        <v>0</v>
      </c>
      <c r="O57" s="330">
        <f t="shared" si="18"/>
        <v>0</v>
      </c>
      <c r="P57" s="330">
        <v>0</v>
      </c>
      <c r="Q57" s="330">
        <f t="shared" si="19"/>
        <v>0</v>
      </c>
      <c r="R57" s="330"/>
      <c r="S57" s="330"/>
      <c r="T57" s="333">
        <v>0.059</v>
      </c>
      <c r="U57" s="330">
        <f t="shared" si="20"/>
        <v>4.84</v>
      </c>
      <c r="V57" s="334"/>
      <c r="W57" s="334"/>
      <c r="X57" s="334"/>
      <c r="Y57" s="334"/>
      <c r="Z57" s="334"/>
      <c r="AA57" s="334"/>
      <c r="AB57" s="334"/>
      <c r="AC57" s="334"/>
      <c r="AD57" s="334"/>
      <c r="AE57" s="334" t="s">
        <v>1851</v>
      </c>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row>
    <row r="58" spans="1:60" ht="22.5" outlineLevel="1">
      <c r="A58" s="328">
        <v>44</v>
      </c>
      <c r="B58" s="328" t="s">
        <v>1910</v>
      </c>
      <c r="C58" s="329" t="s">
        <v>1911</v>
      </c>
      <c r="D58" s="330" t="s">
        <v>227</v>
      </c>
      <c r="E58" s="331">
        <v>21</v>
      </c>
      <c r="F58" s="332">
        <v>49.4</v>
      </c>
      <c r="G58" s="332">
        <v>1037.4</v>
      </c>
      <c r="H58" s="627"/>
      <c r="I58" s="332">
        <f t="shared" si="15"/>
        <v>0</v>
      </c>
      <c r="J58" s="332"/>
      <c r="K58" s="332">
        <f t="shared" si="16"/>
        <v>0</v>
      </c>
      <c r="L58" s="332">
        <v>21</v>
      </c>
      <c r="M58" s="332">
        <f t="shared" si="17"/>
        <v>1255.2540000000001</v>
      </c>
      <c r="N58" s="330">
        <v>0.00028</v>
      </c>
      <c r="O58" s="330">
        <f t="shared" si="18"/>
        <v>0.00588</v>
      </c>
      <c r="P58" s="330">
        <v>0</v>
      </c>
      <c r="Q58" s="330">
        <f t="shared" si="19"/>
        <v>0</v>
      </c>
      <c r="R58" s="330"/>
      <c r="S58" s="330"/>
      <c r="T58" s="333">
        <v>0</v>
      </c>
      <c r="U58" s="330">
        <f t="shared" si="20"/>
        <v>0</v>
      </c>
      <c r="V58" s="334"/>
      <c r="W58" s="334"/>
      <c r="X58" s="334"/>
      <c r="Y58" s="334"/>
      <c r="Z58" s="334"/>
      <c r="AA58" s="334"/>
      <c r="AB58" s="334"/>
      <c r="AC58" s="334"/>
      <c r="AD58" s="334"/>
      <c r="AE58" s="334" t="s">
        <v>1879</v>
      </c>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4"/>
      <c r="BG58" s="334"/>
      <c r="BH58" s="334"/>
    </row>
    <row r="59" spans="1:60" ht="22.5" outlineLevel="1">
      <c r="A59" s="328">
        <v>45</v>
      </c>
      <c r="B59" s="328" t="s">
        <v>1912</v>
      </c>
      <c r="C59" s="329" t="s">
        <v>1913</v>
      </c>
      <c r="D59" s="330" t="s">
        <v>227</v>
      </c>
      <c r="E59" s="331">
        <v>35</v>
      </c>
      <c r="F59" s="332">
        <v>46.2</v>
      </c>
      <c r="G59" s="332">
        <v>1617</v>
      </c>
      <c r="H59" s="627"/>
      <c r="I59" s="332">
        <f t="shared" si="15"/>
        <v>0</v>
      </c>
      <c r="J59" s="332"/>
      <c r="K59" s="332">
        <f t="shared" si="16"/>
        <v>0</v>
      </c>
      <c r="L59" s="332">
        <v>21</v>
      </c>
      <c r="M59" s="332">
        <f t="shared" si="17"/>
        <v>1956.57</v>
      </c>
      <c r="N59" s="330">
        <v>0.00022</v>
      </c>
      <c r="O59" s="330">
        <f t="shared" si="18"/>
        <v>0.0077</v>
      </c>
      <c r="P59" s="330">
        <v>0</v>
      </c>
      <c r="Q59" s="330">
        <f t="shared" si="19"/>
        <v>0</v>
      </c>
      <c r="R59" s="330"/>
      <c r="S59" s="330"/>
      <c r="T59" s="333">
        <v>0</v>
      </c>
      <c r="U59" s="330">
        <f t="shared" si="20"/>
        <v>0</v>
      </c>
      <c r="V59" s="334"/>
      <c r="W59" s="334"/>
      <c r="X59" s="334"/>
      <c r="Y59" s="334"/>
      <c r="Z59" s="334"/>
      <c r="AA59" s="334"/>
      <c r="AB59" s="334"/>
      <c r="AC59" s="334"/>
      <c r="AD59" s="334"/>
      <c r="AE59" s="334" t="s">
        <v>1879</v>
      </c>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row>
    <row r="60" spans="1:60" ht="12" outlineLevel="1">
      <c r="A60" s="328">
        <v>46</v>
      </c>
      <c r="B60" s="328" t="s">
        <v>1914</v>
      </c>
      <c r="C60" s="329" t="s">
        <v>1915</v>
      </c>
      <c r="D60" s="330" t="s">
        <v>227</v>
      </c>
      <c r="E60" s="331">
        <v>21</v>
      </c>
      <c r="F60" s="332">
        <v>39</v>
      </c>
      <c r="G60" s="332">
        <v>819</v>
      </c>
      <c r="H60" s="332"/>
      <c r="I60" s="332">
        <f t="shared" si="15"/>
        <v>0</v>
      </c>
      <c r="J60" s="627"/>
      <c r="K60" s="332">
        <f t="shared" si="16"/>
        <v>0</v>
      </c>
      <c r="L60" s="332">
        <v>21</v>
      </c>
      <c r="M60" s="332">
        <f t="shared" si="17"/>
        <v>990.99</v>
      </c>
      <c r="N60" s="330">
        <v>0</v>
      </c>
      <c r="O60" s="330">
        <f t="shared" si="18"/>
        <v>0</v>
      </c>
      <c r="P60" s="330">
        <v>0</v>
      </c>
      <c r="Q60" s="330">
        <f t="shared" si="19"/>
        <v>0</v>
      </c>
      <c r="R60" s="330"/>
      <c r="S60" s="330"/>
      <c r="T60" s="333">
        <v>0.126</v>
      </c>
      <c r="U60" s="330">
        <f t="shared" si="20"/>
        <v>2.65</v>
      </c>
      <c r="V60" s="334"/>
      <c r="W60" s="334"/>
      <c r="X60" s="334"/>
      <c r="Y60" s="334"/>
      <c r="Z60" s="334"/>
      <c r="AA60" s="334"/>
      <c r="AB60" s="334"/>
      <c r="AC60" s="334"/>
      <c r="AD60" s="334"/>
      <c r="AE60" s="334" t="s">
        <v>1851</v>
      </c>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row>
    <row r="61" spans="1:60" ht="12" outlineLevel="1">
      <c r="A61" s="328">
        <v>47</v>
      </c>
      <c r="B61" s="328" t="s">
        <v>1916</v>
      </c>
      <c r="C61" s="329" t="s">
        <v>1917</v>
      </c>
      <c r="D61" s="330" t="s">
        <v>227</v>
      </c>
      <c r="E61" s="331">
        <v>35</v>
      </c>
      <c r="F61" s="332">
        <v>33</v>
      </c>
      <c r="G61" s="332">
        <v>1155</v>
      </c>
      <c r="H61" s="332"/>
      <c r="I61" s="332">
        <f t="shared" si="15"/>
        <v>0</v>
      </c>
      <c r="J61" s="627"/>
      <c r="K61" s="332">
        <f t="shared" si="16"/>
        <v>0</v>
      </c>
      <c r="L61" s="332">
        <v>21</v>
      </c>
      <c r="M61" s="332">
        <f t="shared" si="17"/>
        <v>1397.55</v>
      </c>
      <c r="N61" s="330">
        <v>0</v>
      </c>
      <c r="O61" s="330">
        <f t="shared" si="18"/>
        <v>0</v>
      </c>
      <c r="P61" s="330">
        <v>0</v>
      </c>
      <c r="Q61" s="330">
        <f t="shared" si="19"/>
        <v>0</v>
      </c>
      <c r="R61" s="330"/>
      <c r="S61" s="330"/>
      <c r="T61" s="333">
        <v>0.126</v>
      </c>
      <c r="U61" s="330">
        <f t="shared" si="20"/>
        <v>4.41</v>
      </c>
      <c r="V61" s="334"/>
      <c r="W61" s="334"/>
      <c r="X61" s="334"/>
      <c r="Y61" s="334"/>
      <c r="Z61" s="334"/>
      <c r="AA61" s="334"/>
      <c r="AB61" s="334"/>
      <c r="AC61" s="334"/>
      <c r="AD61" s="334"/>
      <c r="AE61" s="334" t="s">
        <v>1851</v>
      </c>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row>
    <row r="62" spans="1:60" ht="22.5" outlineLevel="1">
      <c r="A62" s="328">
        <v>48</v>
      </c>
      <c r="B62" s="328" t="s">
        <v>1918</v>
      </c>
      <c r="C62" s="329" t="s">
        <v>1919</v>
      </c>
      <c r="D62" s="330" t="s">
        <v>227</v>
      </c>
      <c r="E62" s="331">
        <v>8</v>
      </c>
      <c r="F62" s="332">
        <v>42.2</v>
      </c>
      <c r="G62" s="332">
        <v>337.6</v>
      </c>
      <c r="H62" s="627"/>
      <c r="I62" s="332">
        <f t="shared" si="15"/>
        <v>0</v>
      </c>
      <c r="J62" s="332"/>
      <c r="K62" s="332">
        <f t="shared" si="16"/>
        <v>0</v>
      </c>
      <c r="L62" s="332">
        <v>21</v>
      </c>
      <c r="M62" s="332">
        <f t="shared" si="17"/>
        <v>408.49600000000004</v>
      </c>
      <c r="N62" s="330">
        <v>0.00043</v>
      </c>
      <c r="O62" s="330">
        <f t="shared" si="18"/>
        <v>0.00344</v>
      </c>
      <c r="P62" s="330">
        <v>0</v>
      </c>
      <c r="Q62" s="330">
        <f t="shared" si="19"/>
        <v>0</v>
      </c>
      <c r="R62" s="330"/>
      <c r="S62" s="330"/>
      <c r="T62" s="333">
        <v>0</v>
      </c>
      <c r="U62" s="330">
        <f t="shared" si="20"/>
        <v>0</v>
      </c>
      <c r="V62" s="334"/>
      <c r="W62" s="334"/>
      <c r="X62" s="334"/>
      <c r="Y62" s="334"/>
      <c r="Z62" s="334"/>
      <c r="AA62" s="334"/>
      <c r="AB62" s="334"/>
      <c r="AC62" s="334"/>
      <c r="AD62" s="334"/>
      <c r="AE62" s="334" t="s">
        <v>1879</v>
      </c>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row>
    <row r="63" spans="1:60" ht="12" outlineLevel="1">
      <c r="A63" s="328">
        <v>49</v>
      </c>
      <c r="B63" s="328" t="s">
        <v>1920</v>
      </c>
      <c r="C63" s="329" t="s">
        <v>1921</v>
      </c>
      <c r="D63" s="330" t="s">
        <v>227</v>
      </c>
      <c r="E63" s="331">
        <v>8</v>
      </c>
      <c r="F63" s="332">
        <v>43</v>
      </c>
      <c r="G63" s="332">
        <v>344</v>
      </c>
      <c r="H63" s="332"/>
      <c r="I63" s="332">
        <f t="shared" si="15"/>
        <v>0</v>
      </c>
      <c r="J63" s="332"/>
      <c r="K63" s="332">
        <f t="shared" si="16"/>
        <v>0</v>
      </c>
      <c r="L63" s="332">
        <v>21</v>
      </c>
      <c r="M63" s="332">
        <f t="shared" si="17"/>
        <v>416.24</v>
      </c>
      <c r="N63" s="330">
        <v>0</v>
      </c>
      <c r="O63" s="330">
        <f t="shared" si="18"/>
        <v>0</v>
      </c>
      <c r="P63" s="330">
        <v>0</v>
      </c>
      <c r="Q63" s="330">
        <f t="shared" si="19"/>
        <v>0</v>
      </c>
      <c r="R63" s="330"/>
      <c r="S63" s="330"/>
      <c r="T63" s="333">
        <v>0.126</v>
      </c>
      <c r="U63" s="330">
        <f t="shared" si="20"/>
        <v>1.01</v>
      </c>
      <c r="V63" s="334"/>
      <c r="W63" s="334"/>
      <c r="X63" s="334"/>
      <c r="Y63" s="334"/>
      <c r="Z63" s="334"/>
      <c r="AA63" s="334"/>
      <c r="AB63" s="334"/>
      <c r="AC63" s="334"/>
      <c r="AD63" s="334"/>
      <c r="AE63" s="334" t="s">
        <v>1851</v>
      </c>
      <c r="AF63" s="334"/>
      <c r="AG63" s="334"/>
      <c r="AH63" s="334"/>
      <c r="AI63" s="334"/>
      <c r="AJ63" s="334"/>
      <c r="AK63" s="334"/>
      <c r="AL63" s="334"/>
      <c r="AM63" s="334"/>
      <c r="AN63" s="334"/>
      <c r="AO63" s="334"/>
      <c r="AP63" s="334"/>
      <c r="AQ63" s="334"/>
      <c r="AR63" s="334"/>
      <c r="AS63" s="334"/>
      <c r="AT63" s="334"/>
      <c r="AU63" s="334"/>
      <c r="AV63" s="334"/>
      <c r="AW63" s="334"/>
      <c r="AX63" s="334"/>
      <c r="AY63" s="334"/>
      <c r="AZ63" s="334"/>
      <c r="BA63" s="334"/>
      <c r="BB63" s="334"/>
      <c r="BC63" s="334"/>
      <c r="BD63" s="334"/>
      <c r="BE63" s="334"/>
      <c r="BF63" s="334"/>
      <c r="BG63" s="334"/>
      <c r="BH63" s="334"/>
    </row>
    <row r="64" spans="1:60" ht="22.5" outlineLevel="1">
      <c r="A64" s="328">
        <v>50</v>
      </c>
      <c r="B64" s="328" t="s">
        <v>1922</v>
      </c>
      <c r="C64" s="329" t="s">
        <v>1923</v>
      </c>
      <c r="D64" s="330" t="s">
        <v>601</v>
      </c>
      <c r="E64" s="331">
        <v>1</v>
      </c>
      <c r="F64" s="332">
        <v>38000</v>
      </c>
      <c r="G64" s="332">
        <v>38000</v>
      </c>
      <c r="H64" s="627"/>
      <c r="I64" s="332">
        <f t="shared" si="15"/>
        <v>0</v>
      </c>
      <c r="J64" s="627"/>
      <c r="K64" s="332">
        <f t="shared" si="16"/>
        <v>0</v>
      </c>
      <c r="L64" s="332">
        <v>21</v>
      </c>
      <c r="M64" s="332">
        <f t="shared" si="17"/>
        <v>45980</v>
      </c>
      <c r="N64" s="330">
        <v>1.3</v>
      </c>
      <c r="O64" s="330">
        <f t="shared" si="18"/>
        <v>1.3</v>
      </c>
      <c r="P64" s="330">
        <v>0</v>
      </c>
      <c r="Q64" s="330">
        <f t="shared" si="19"/>
        <v>0</v>
      </c>
      <c r="R64" s="330"/>
      <c r="S64" s="330"/>
      <c r="T64" s="333">
        <v>33</v>
      </c>
      <c r="U64" s="330">
        <f t="shared" si="20"/>
        <v>33</v>
      </c>
      <c r="V64" s="334"/>
      <c r="W64" s="334"/>
      <c r="X64" s="334"/>
      <c r="Y64" s="334"/>
      <c r="Z64" s="334"/>
      <c r="AA64" s="334"/>
      <c r="AB64" s="334"/>
      <c r="AC64" s="334"/>
      <c r="AD64" s="334"/>
      <c r="AE64" s="334" t="s">
        <v>1851</v>
      </c>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c r="BD64" s="334"/>
      <c r="BE64" s="334"/>
      <c r="BF64" s="334"/>
      <c r="BG64" s="334"/>
      <c r="BH64" s="334"/>
    </row>
    <row r="65" spans="1:60" ht="12" outlineLevel="1">
      <c r="A65" s="328"/>
      <c r="B65" s="328"/>
      <c r="C65" s="748" t="s">
        <v>1924</v>
      </c>
      <c r="D65" s="749"/>
      <c r="E65" s="750"/>
      <c r="F65" s="751"/>
      <c r="G65" s="752"/>
      <c r="H65" s="332"/>
      <c r="I65" s="332"/>
      <c r="J65" s="332"/>
      <c r="K65" s="332"/>
      <c r="L65" s="332"/>
      <c r="M65" s="332"/>
      <c r="N65" s="330"/>
      <c r="O65" s="330"/>
      <c r="P65" s="330"/>
      <c r="Q65" s="330"/>
      <c r="R65" s="330"/>
      <c r="S65" s="330"/>
      <c r="T65" s="333"/>
      <c r="U65" s="330"/>
      <c r="V65" s="334"/>
      <c r="W65" s="334"/>
      <c r="X65" s="334"/>
      <c r="Y65" s="334"/>
      <c r="Z65" s="334"/>
      <c r="AA65" s="334"/>
      <c r="AB65" s="334"/>
      <c r="AC65" s="334"/>
      <c r="AD65" s="334"/>
      <c r="AE65" s="334" t="s">
        <v>1885</v>
      </c>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41" t="str">
        <f>C65</f>
        <v>komplet vybavená-čerpadlo 1 1/4" (1,5 kW/400 V)</v>
      </c>
      <c r="BB65" s="334"/>
      <c r="BC65" s="334"/>
      <c r="BD65" s="334"/>
      <c r="BE65" s="334"/>
      <c r="BF65" s="334"/>
      <c r="BG65" s="334"/>
      <c r="BH65" s="334"/>
    </row>
    <row r="66" spans="1:60" ht="12" outlineLevel="1">
      <c r="A66" s="328"/>
      <c r="B66" s="328"/>
      <c r="C66" s="748" t="s">
        <v>1925</v>
      </c>
      <c r="D66" s="749"/>
      <c r="E66" s="750"/>
      <c r="F66" s="751"/>
      <c r="G66" s="752"/>
      <c r="H66" s="332"/>
      <c r="I66" s="332"/>
      <c r="J66" s="332"/>
      <c r="K66" s="332"/>
      <c r="L66" s="332"/>
      <c r="M66" s="332"/>
      <c r="N66" s="330"/>
      <c r="O66" s="330"/>
      <c r="P66" s="330"/>
      <c r="Q66" s="330"/>
      <c r="R66" s="330"/>
      <c r="S66" s="330"/>
      <c r="T66" s="333"/>
      <c r="U66" s="330"/>
      <c r="V66" s="334"/>
      <c r="W66" s="334"/>
      <c r="X66" s="334"/>
      <c r="Y66" s="334"/>
      <c r="Z66" s="334"/>
      <c r="AA66" s="334"/>
      <c r="AB66" s="334"/>
      <c r="AC66" s="334"/>
      <c r="AD66" s="334"/>
      <c r="AE66" s="334" t="s">
        <v>1885</v>
      </c>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41" t="str">
        <f>C66</f>
        <v>Qmax=45 l/min, Hmax=50 m</v>
      </c>
      <c r="BB66" s="334"/>
      <c r="BC66" s="334"/>
      <c r="BD66" s="334"/>
      <c r="BE66" s="334"/>
      <c r="BF66" s="334"/>
      <c r="BG66" s="334"/>
      <c r="BH66" s="334"/>
    </row>
    <row r="67" spans="1:60" ht="12" outlineLevel="1">
      <c r="A67" s="328">
        <v>51</v>
      </c>
      <c r="B67" s="328" t="s">
        <v>1926</v>
      </c>
      <c r="C67" s="329" t="s">
        <v>1927</v>
      </c>
      <c r="D67" s="330" t="s">
        <v>1840</v>
      </c>
      <c r="E67" s="331">
        <v>1</v>
      </c>
      <c r="F67" s="332">
        <v>6900</v>
      </c>
      <c r="G67" s="332">
        <v>6900</v>
      </c>
      <c r="H67" s="332"/>
      <c r="I67" s="332">
        <f>ROUND(E67*H67,2)</f>
        <v>0</v>
      </c>
      <c r="J67" s="627"/>
      <c r="K67" s="332">
        <f>ROUND(E67*J67,2)</f>
        <v>0</v>
      </c>
      <c r="L67" s="332">
        <v>21</v>
      </c>
      <c r="M67" s="332">
        <f>G67*(1+L67/100)</f>
        <v>8349</v>
      </c>
      <c r="N67" s="330">
        <v>0</v>
      </c>
      <c r="O67" s="330">
        <f>ROUND(E67*N67,5)</f>
        <v>0</v>
      </c>
      <c r="P67" s="330">
        <v>0</v>
      </c>
      <c r="Q67" s="330">
        <f>ROUND(E67*P67,5)</f>
        <v>0</v>
      </c>
      <c r="R67" s="330"/>
      <c r="S67" s="330"/>
      <c r="T67" s="333">
        <v>0</v>
      </c>
      <c r="U67" s="330">
        <f>ROUND(E67*T67,2)</f>
        <v>0</v>
      </c>
      <c r="V67" s="334"/>
      <c r="W67" s="334"/>
      <c r="X67" s="334"/>
      <c r="Y67" s="334"/>
      <c r="Z67" s="334"/>
      <c r="AA67" s="334"/>
      <c r="AB67" s="334"/>
      <c r="AC67" s="334"/>
      <c r="AD67" s="334"/>
      <c r="AE67" s="334" t="s">
        <v>1851</v>
      </c>
      <c r="AF67" s="334"/>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c r="BD67" s="334"/>
      <c r="BE67" s="334"/>
      <c r="BF67" s="334"/>
      <c r="BG67" s="334"/>
      <c r="BH67" s="334"/>
    </row>
    <row r="68" spans="1:60" ht="22.5" outlineLevel="1">
      <c r="A68" s="328">
        <v>52</v>
      </c>
      <c r="B68" s="328" t="s">
        <v>1928</v>
      </c>
      <c r="C68" s="329" t="s">
        <v>1929</v>
      </c>
      <c r="D68" s="330" t="s">
        <v>601</v>
      </c>
      <c r="E68" s="331">
        <v>1</v>
      </c>
      <c r="F68" s="332">
        <v>9745</v>
      </c>
      <c r="G68" s="332">
        <v>9745</v>
      </c>
      <c r="H68" s="627"/>
      <c r="I68" s="332">
        <f>ROUND(E68*H68,2)</f>
        <v>0</v>
      </c>
      <c r="J68" s="627"/>
      <c r="K68" s="332">
        <f>ROUND(E68*J68,2)</f>
        <v>0</v>
      </c>
      <c r="L68" s="332">
        <v>21</v>
      </c>
      <c r="M68" s="332">
        <f>G68*(1+L68/100)</f>
        <v>11791.449999999999</v>
      </c>
      <c r="N68" s="330">
        <v>0.57466</v>
      </c>
      <c r="O68" s="330">
        <f>ROUND(E68*N68,5)</f>
        <v>0.57466</v>
      </c>
      <c r="P68" s="330">
        <v>0</v>
      </c>
      <c r="Q68" s="330">
        <f>ROUND(E68*P68,5)</f>
        <v>0</v>
      </c>
      <c r="R68" s="330"/>
      <c r="S68" s="330"/>
      <c r="T68" s="333">
        <v>1.22014</v>
      </c>
      <c r="U68" s="330">
        <f>ROUND(E68*T68,2)</f>
        <v>1.22</v>
      </c>
      <c r="V68" s="334"/>
      <c r="W68" s="334"/>
      <c r="X68" s="334"/>
      <c r="Y68" s="334"/>
      <c r="Z68" s="334"/>
      <c r="AA68" s="334"/>
      <c r="AB68" s="334"/>
      <c r="AC68" s="334"/>
      <c r="AD68" s="334"/>
      <c r="AE68" s="334" t="s">
        <v>1870</v>
      </c>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row>
    <row r="69" spans="1:60" ht="12" outlineLevel="1">
      <c r="A69" s="328">
        <v>53</v>
      </c>
      <c r="B69" s="328" t="s">
        <v>1930</v>
      </c>
      <c r="C69" s="329" t="s">
        <v>1931</v>
      </c>
      <c r="D69" s="330" t="s">
        <v>601</v>
      </c>
      <c r="E69" s="331">
        <v>1</v>
      </c>
      <c r="F69" s="332">
        <v>1300</v>
      </c>
      <c r="G69" s="332">
        <v>1300</v>
      </c>
      <c r="H69" s="627"/>
      <c r="I69" s="332">
        <f>ROUND(E69*H69,2)</f>
        <v>0</v>
      </c>
      <c r="J69" s="627"/>
      <c r="K69" s="332">
        <f>ROUND(E69*J69,2)</f>
        <v>0</v>
      </c>
      <c r="L69" s="332">
        <v>21</v>
      </c>
      <c r="M69" s="332">
        <f>G69*(1+L69/100)</f>
        <v>1573</v>
      </c>
      <c r="N69" s="330">
        <v>0.51066</v>
      </c>
      <c r="O69" s="330">
        <f>ROUND(E69*N69,5)</f>
        <v>0.51066</v>
      </c>
      <c r="P69" s="330">
        <v>0</v>
      </c>
      <c r="Q69" s="330">
        <f>ROUND(E69*P69,5)</f>
        <v>0</v>
      </c>
      <c r="R69" s="330"/>
      <c r="S69" s="330"/>
      <c r="T69" s="333">
        <v>1.0986</v>
      </c>
      <c r="U69" s="330">
        <f>ROUND(E69*T69,2)</f>
        <v>1.1</v>
      </c>
      <c r="V69" s="334"/>
      <c r="W69" s="334"/>
      <c r="X69" s="334"/>
      <c r="Y69" s="334"/>
      <c r="Z69" s="334"/>
      <c r="AA69" s="334"/>
      <c r="AB69" s="334"/>
      <c r="AC69" s="334"/>
      <c r="AD69" s="334"/>
      <c r="AE69" s="334" t="s">
        <v>1851</v>
      </c>
      <c r="AF69" s="334"/>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c r="BC69" s="334"/>
      <c r="BD69" s="334"/>
      <c r="BE69" s="334"/>
      <c r="BF69" s="334"/>
      <c r="BG69" s="334"/>
      <c r="BH69" s="334"/>
    </row>
    <row r="70" spans="1:31" ht="12">
      <c r="A70" s="335" t="s">
        <v>1817</v>
      </c>
      <c r="B70" s="335" t="s">
        <v>677</v>
      </c>
      <c r="C70" s="336" t="s">
        <v>1784</v>
      </c>
      <c r="D70" s="337"/>
      <c r="E70" s="338"/>
      <c r="F70" s="339"/>
      <c r="G70" s="339">
        <f>SUMIF(AE71:AE72,"&lt;&gt;NOR",G71:G72)</f>
        <v>0</v>
      </c>
      <c r="H70" s="339"/>
      <c r="I70" s="339">
        <f>SUM(I71:I72)</f>
        <v>0</v>
      </c>
      <c r="J70" s="339"/>
      <c r="K70" s="339">
        <f>SUM(K71:K72)</f>
        <v>0</v>
      </c>
      <c r="L70" s="339"/>
      <c r="M70" s="339">
        <f>SUM(M71:M72)</f>
        <v>0</v>
      </c>
      <c r="N70" s="337"/>
      <c r="O70" s="337">
        <f>SUM(O71:O72)</f>
        <v>0.01225</v>
      </c>
      <c r="P70" s="337"/>
      <c r="Q70" s="337">
        <f>SUM(Q71:Q72)</f>
        <v>0.255</v>
      </c>
      <c r="R70" s="337"/>
      <c r="S70" s="337"/>
      <c r="T70" s="340"/>
      <c r="U70" s="337">
        <f>SUM(U71:U72)</f>
        <v>7.26</v>
      </c>
      <c r="AE70" s="188" t="s">
        <v>1848</v>
      </c>
    </row>
    <row r="71" spans="1:60" ht="12" outlineLevel="1">
      <c r="A71" s="328">
        <v>54</v>
      </c>
      <c r="B71" s="328" t="s">
        <v>1932</v>
      </c>
      <c r="C71" s="329" t="s">
        <v>1933</v>
      </c>
      <c r="D71" s="330" t="s">
        <v>227</v>
      </c>
      <c r="E71" s="331">
        <v>10</v>
      </c>
      <c r="F71" s="332">
        <f>H71+J71</f>
        <v>0</v>
      </c>
      <c r="G71" s="332">
        <f>I71+K71</f>
        <v>0</v>
      </c>
      <c r="H71" s="627"/>
      <c r="I71" s="332">
        <f>ROUND(E71*H71,2)</f>
        <v>0</v>
      </c>
      <c r="J71" s="627"/>
      <c r="K71" s="332">
        <f>ROUND(E71*J71,2)</f>
        <v>0</v>
      </c>
      <c r="L71" s="332">
        <v>21</v>
      </c>
      <c r="M71" s="332">
        <f>G71*(1+L71/100)</f>
        <v>0</v>
      </c>
      <c r="N71" s="330">
        <v>0.00049</v>
      </c>
      <c r="O71" s="330">
        <f>ROUND(E71*N71,5)</f>
        <v>0.0049</v>
      </c>
      <c r="P71" s="330">
        <v>0.006</v>
      </c>
      <c r="Q71" s="330">
        <f>ROUND(E71*P71,5)</f>
        <v>0.06</v>
      </c>
      <c r="R71" s="330"/>
      <c r="S71" s="330"/>
      <c r="T71" s="333">
        <v>0.274</v>
      </c>
      <c r="U71" s="330">
        <f>ROUND(E71*T71,2)</f>
        <v>2.74</v>
      </c>
      <c r="V71" s="334"/>
      <c r="W71" s="334"/>
      <c r="X71" s="334"/>
      <c r="Y71" s="334"/>
      <c r="Z71" s="334"/>
      <c r="AA71" s="334"/>
      <c r="AB71" s="334"/>
      <c r="AC71" s="334"/>
      <c r="AD71" s="334"/>
      <c r="AE71" s="334" t="s">
        <v>1851</v>
      </c>
      <c r="AF71" s="334"/>
      <c r="AG71" s="334"/>
      <c r="AH71" s="334"/>
      <c r="AI71" s="334"/>
      <c r="AJ71" s="334"/>
      <c r="AK71" s="334"/>
      <c r="AL71" s="334"/>
      <c r="AM71" s="334"/>
      <c r="AN71" s="334"/>
      <c r="AO71" s="334"/>
      <c r="AP71" s="334"/>
      <c r="AQ71" s="334"/>
      <c r="AR71" s="334"/>
      <c r="AS71" s="334"/>
      <c r="AT71" s="334"/>
      <c r="AU71" s="334"/>
      <c r="AV71" s="334"/>
      <c r="AW71" s="334"/>
      <c r="AX71" s="334"/>
      <c r="AY71" s="334"/>
      <c r="AZ71" s="334"/>
      <c r="BA71" s="334"/>
      <c r="BB71" s="334"/>
      <c r="BC71" s="334"/>
      <c r="BD71" s="334"/>
      <c r="BE71" s="334"/>
      <c r="BF71" s="334"/>
      <c r="BG71" s="334"/>
      <c r="BH71" s="334"/>
    </row>
    <row r="72" spans="1:60" ht="12" outlineLevel="1">
      <c r="A72" s="328">
        <v>55</v>
      </c>
      <c r="B72" s="328" t="s">
        <v>1934</v>
      </c>
      <c r="C72" s="329" t="s">
        <v>1935</v>
      </c>
      <c r="D72" s="330" t="s">
        <v>227</v>
      </c>
      <c r="E72" s="331">
        <v>15</v>
      </c>
      <c r="F72" s="332">
        <f>H72+J72</f>
        <v>0</v>
      </c>
      <c r="G72" s="332">
        <f>I72+K72</f>
        <v>0</v>
      </c>
      <c r="H72" s="627"/>
      <c r="I72" s="332">
        <f>ROUND(E72*H72,2)</f>
        <v>0</v>
      </c>
      <c r="J72" s="627"/>
      <c r="K72" s="332">
        <f>ROUND(E72*J72,2)</f>
        <v>0</v>
      </c>
      <c r="L72" s="332">
        <v>21</v>
      </c>
      <c r="M72" s="332">
        <f>G72*(1+L72/100)</f>
        <v>0</v>
      </c>
      <c r="N72" s="330">
        <v>0.00049</v>
      </c>
      <c r="O72" s="330">
        <f>ROUND(E72*N72,5)</f>
        <v>0.00735</v>
      </c>
      <c r="P72" s="330">
        <v>0.013</v>
      </c>
      <c r="Q72" s="330">
        <f>ROUND(E72*P72,5)</f>
        <v>0.195</v>
      </c>
      <c r="R72" s="330"/>
      <c r="S72" s="330"/>
      <c r="T72" s="333">
        <v>0.301</v>
      </c>
      <c r="U72" s="330">
        <f>ROUND(E72*T72,2)</f>
        <v>4.52</v>
      </c>
      <c r="V72" s="334"/>
      <c r="W72" s="334"/>
      <c r="X72" s="334"/>
      <c r="Y72" s="334"/>
      <c r="Z72" s="334"/>
      <c r="AA72" s="334"/>
      <c r="AB72" s="334"/>
      <c r="AC72" s="334"/>
      <c r="AD72" s="334"/>
      <c r="AE72" s="334" t="s">
        <v>1851</v>
      </c>
      <c r="AF72" s="334"/>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c r="BC72" s="334"/>
      <c r="BD72" s="334"/>
      <c r="BE72" s="334"/>
      <c r="BF72" s="334"/>
      <c r="BG72" s="334"/>
      <c r="BH72" s="334"/>
    </row>
    <row r="73" spans="1:31" ht="12">
      <c r="A73" s="335" t="s">
        <v>1817</v>
      </c>
      <c r="B73" s="335" t="s">
        <v>608</v>
      </c>
      <c r="C73" s="336" t="s">
        <v>1785</v>
      </c>
      <c r="D73" s="337"/>
      <c r="E73" s="338"/>
      <c r="F73" s="339"/>
      <c r="G73" s="339">
        <f>SUMIF(AE74:AE74,"&lt;&gt;NOR",G74:G74)</f>
        <v>0</v>
      </c>
      <c r="H73" s="339"/>
      <c r="I73" s="339">
        <f>SUM(I74:I74)</f>
        <v>0</v>
      </c>
      <c r="J73" s="339"/>
      <c r="K73" s="339">
        <f>SUM(K74:K74)</f>
        <v>0</v>
      </c>
      <c r="L73" s="339"/>
      <c r="M73" s="339">
        <f>SUM(M74:M74)</f>
        <v>0</v>
      </c>
      <c r="N73" s="337"/>
      <c r="O73" s="337">
        <f>SUM(O74:O74)</f>
        <v>0</v>
      </c>
      <c r="P73" s="337"/>
      <c r="Q73" s="337">
        <f>SUM(Q74:Q74)</f>
        <v>0</v>
      </c>
      <c r="R73" s="337"/>
      <c r="S73" s="337"/>
      <c r="T73" s="340"/>
      <c r="U73" s="337">
        <f>SUM(U74:U74)</f>
        <v>0.04</v>
      </c>
      <c r="AE73" s="188" t="s">
        <v>1848</v>
      </c>
    </row>
    <row r="74" spans="1:60" ht="12" outlineLevel="1">
      <c r="A74" s="328">
        <v>56</v>
      </c>
      <c r="B74" s="328" t="s">
        <v>1936</v>
      </c>
      <c r="C74" s="329" t="s">
        <v>1937</v>
      </c>
      <c r="D74" s="330" t="s">
        <v>192</v>
      </c>
      <c r="E74" s="331">
        <v>0.2</v>
      </c>
      <c r="F74" s="332">
        <f aca="true" t="shared" si="21" ref="F74:G98">H74+J74</f>
        <v>0</v>
      </c>
      <c r="G74" s="332">
        <f t="shared" si="21"/>
        <v>0</v>
      </c>
      <c r="H74" s="332"/>
      <c r="I74" s="332">
        <f>ROUND(E74*H74,2)</f>
        <v>0</v>
      </c>
      <c r="J74" s="627"/>
      <c r="K74" s="332">
        <f>ROUND(E74*J74,2)</f>
        <v>0</v>
      </c>
      <c r="L74" s="332">
        <v>21</v>
      </c>
      <c r="M74" s="332">
        <f>G74*(1+L74/100)</f>
        <v>0</v>
      </c>
      <c r="N74" s="330">
        <v>0</v>
      </c>
      <c r="O74" s="330">
        <f>ROUND(E74*N74,5)</f>
        <v>0</v>
      </c>
      <c r="P74" s="330">
        <v>0</v>
      </c>
      <c r="Q74" s="330">
        <f>ROUND(E74*P74,5)</f>
        <v>0</v>
      </c>
      <c r="R74" s="330"/>
      <c r="S74" s="330"/>
      <c r="T74" s="333">
        <v>0.2115</v>
      </c>
      <c r="U74" s="330">
        <f>ROUND(E74*T74,2)</f>
        <v>0.04</v>
      </c>
      <c r="V74" s="334"/>
      <c r="W74" s="334"/>
      <c r="X74" s="334"/>
      <c r="Y74" s="334"/>
      <c r="Z74" s="334"/>
      <c r="AA74" s="334"/>
      <c r="AB74" s="334"/>
      <c r="AC74" s="334"/>
      <c r="AD74" s="334"/>
      <c r="AE74" s="334" t="s">
        <v>1851</v>
      </c>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row>
    <row r="75" spans="1:31" ht="12">
      <c r="A75" s="335" t="s">
        <v>1817</v>
      </c>
      <c r="B75" s="335" t="s">
        <v>1448</v>
      </c>
      <c r="C75" s="336" t="s">
        <v>1786</v>
      </c>
      <c r="D75" s="337"/>
      <c r="E75" s="338"/>
      <c r="F75" s="339"/>
      <c r="G75" s="339">
        <f>SUMIF(AE76:AE98,"&lt;&gt;NOR",G76:G98)</f>
        <v>0</v>
      </c>
      <c r="H75" s="339"/>
      <c r="I75" s="339">
        <f>SUM(I76:I98)</f>
        <v>0</v>
      </c>
      <c r="J75" s="339"/>
      <c r="K75" s="339">
        <f>SUM(K76:K98)</f>
        <v>0</v>
      </c>
      <c r="L75" s="339"/>
      <c r="M75" s="339">
        <f>SUM(M76:M98)</f>
        <v>0</v>
      </c>
      <c r="N75" s="337"/>
      <c r="O75" s="337">
        <f>SUM(O76:O98)</f>
        <v>11.788319999999999</v>
      </c>
      <c r="P75" s="337"/>
      <c r="Q75" s="337">
        <f>SUM(Q76:Q98)</f>
        <v>0</v>
      </c>
      <c r="R75" s="337"/>
      <c r="S75" s="337"/>
      <c r="T75" s="340"/>
      <c r="U75" s="337">
        <f>SUM(U76:U98)</f>
        <v>167.82000000000002</v>
      </c>
      <c r="AE75" s="188" t="s">
        <v>1848</v>
      </c>
    </row>
    <row r="76" spans="1:60" ht="12" outlineLevel="1">
      <c r="A76" s="328">
        <v>57</v>
      </c>
      <c r="B76" s="328" t="s">
        <v>1938</v>
      </c>
      <c r="C76" s="329" t="s">
        <v>1939</v>
      </c>
      <c r="D76" s="330" t="s">
        <v>227</v>
      </c>
      <c r="E76" s="331">
        <v>24</v>
      </c>
      <c r="F76" s="332">
        <f t="shared" si="21"/>
        <v>0</v>
      </c>
      <c r="G76" s="332">
        <f t="shared" si="21"/>
        <v>0</v>
      </c>
      <c r="H76" s="627"/>
      <c r="I76" s="332">
        <f aca="true" t="shared" si="22" ref="I76:I98">ROUND(E76*H76,2)</f>
        <v>0</v>
      </c>
      <c r="J76" s="627"/>
      <c r="K76" s="332">
        <f aca="true" t="shared" si="23" ref="K76:K98">ROUND(E76*J76,2)</f>
        <v>0</v>
      </c>
      <c r="L76" s="332">
        <v>21</v>
      </c>
      <c r="M76" s="332">
        <f aca="true" t="shared" si="24" ref="M76:M98">G76*(1+L76/100)</f>
        <v>0</v>
      </c>
      <c r="N76" s="330">
        <v>0.0021</v>
      </c>
      <c r="O76" s="330">
        <f aca="true" t="shared" si="25" ref="O76:O98">ROUND(E76*N76,5)</f>
        <v>0.0504</v>
      </c>
      <c r="P76" s="330">
        <v>0</v>
      </c>
      <c r="Q76" s="330">
        <f aca="true" t="shared" si="26" ref="Q76:Q98">ROUND(E76*P76,5)</f>
        <v>0</v>
      </c>
      <c r="R76" s="330"/>
      <c r="S76" s="330"/>
      <c r="T76" s="333">
        <v>0.8</v>
      </c>
      <c r="U76" s="330">
        <f aca="true" t="shared" si="27" ref="U76:U98">ROUND(E76*T76,2)</f>
        <v>19.2</v>
      </c>
      <c r="V76" s="334"/>
      <c r="W76" s="334"/>
      <c r="X76" s="334"/>
      <c r="Y76" s="334"/>
      <c r="Z76" s="334"/>
      <c r="AA76" s="334"/>
      <c r="AB76" s="334"/>
      <c r="AC76" s="334"/>
      <c r="AD76" s="334"/>
      <c r="AE76" s="334" t="s">
        <v>1851</v>
      </c>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c r="BD76" s="334"/>
      <c r="BE76" s="334"/>
      <c r="BF76" s="334"/>
      <c r="BG76" s="334"/>
      <c r="BH76" s="334"/>
    </row>
    <row r="77" spans="1:60" ht="12" outlineLevel="1">
      <c r="A77" s="328">
        <v>58</v>
      </c>
      <c r="B77" s="328" t="s">
        <v>1940</v>
      </c>
      <c r="C77" s="329" t="s">
        <v>1941</v>
      </c>
      <c r="D77" s="330" t="s">
        <v>227</v>
      </c>
      <c r="E77" s="331">
        <v>13</v>
      </c>
      <c r="F77" s="332">
        <f t="shared" si="21"/>
        <v>0</v>
      </c>
      <c r="G77" s="332">
        <f t="shared" si="21"/>
        <v>0</v>
      </c>
      <c r="H77" s="627"/>
      <c r="I77" s="332">
        <f t="shared" si="22"/>
        <v>0</v>
      </c>
      <c r="J77" s="627"/>
      <c r="K77" s="332">
        <f t="shared" si="23"/>
        <v>0</v>
      </c>
      <c r="L77" s="332">
        <v>21</v>
      </c>
      <c r="M77" s="332">
        <f t="shared" si="24"/>
        <v>0</v>
      </c>
      <c r="N77" s="330">
        <v>0.00252</v>
      </c>
      <c r="O77" s="330">
        <f t="shared" si="25"/>
        <v>0.03276</v>
      </c>
      <c r="P77" s="330">
        <v>0</v>
      </c>
      <c r="Q77" s="330">
        <f t="shared" si="26"/>
        <v>0</v>
      </c>
      <c r="R77" s="330"/>
      <c r="S77" s="330"/>
      <c r="T77" s="333">
        <v>0.8</v>
      </c>
      <c r="U77" s="330">
        <f t="shared" si="27"/>
        <v>10.4</v>
      </c>
      <c r="V77" s="334"/>
      <c r="W77" s="334"/>
      <c r="X77" s="334"/>
      <c r="Y77" s="334"/>
      <c r="Z77" s="334"/>
      <c r="AA77" s="334"/>
      <c r="AB77" s="334"/>
      <c r="AC77" s="334"/>
      <c r="AD77" s="334"/>
      <c r="AE77" s="334" t="s">
        <v>1851</v>
      </c>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c r="BD77" s="334"/>
      <c r="BE77" s="334"/>
      <c r="BF77" s="334"/>
      <c r="BG77" s="334"/>
      <c r="BH77" s="334"/>
    </row>
    <row r="78" spans="1:60" ht="12" outlineLevel="1">
      <c r="A78" s="328">
        <v>59</v>
      </c>
      <c r="B78" s="328" t="s">
        <v>1942</v>
      </c>
      <c r="C78" s="329" t="s">
        <v>1943</v>
      </c>
      <c r="D78" s="330" t="s">
        <v>227</v>
      </c>
      <c r="E78" s="331">
        <v>10</v>
      </c>
      <c r="F78" s="332">
        <f t="shared" si="21"/>
        <v>0</v>
      </c>
      <c r="G78" s="332">
        <f t="shared" si="21"/>
        <v>0</v>
      </c>
      <c r="H78" s="627"/>
      <c r="I78" s="332">
        <f t="shared" si="22"/>
        <v>0</v>
      </c>
      <c r="J78" s="627"/>
      <c r="K78" s="332">
        <f t="shared" si="23"/>
        <v>0</v>
      </c>
      <c r="L78" s="332">
        <v>21</v>
      </c>
      <c r="M78" s="332">
        <f t="shared" si="24"/>
        <v>0</v>
      </c>
      <c r="N78" s="330">
        <v>0.00357</v>
      </c>
      <c r="O78" s="330">
        <f t="shared" si="25"/>
        <v>0.0357</v>
      </c>
      <c r="P78" s="330">
        <v>0</v>
      </c>
      <c r="Q78" s="330">
        <f t="shared" si="26"/>
        <v>0</v>
      </c>
      <c r="R78" s="330"/>
      <c r="S78" s="330"/>
      <c r="T78" s="333">
        <v>0.55</v>
      </c>
      <c r="U78" s="330">
        <f t="shared" si="27"/>
        <v>5.5</v>
      </c>
      <c r="V78" s="334"/>
      <c r="W78" s="334"/>
      <c r="X78" s="334"/>
      <c r="Y78" s="334"/>
      <c r="Z78" s="334"/>
      <c r="AA78" s="334"/>
      <c r="AB78" s="334"/>
      <c r="AC78" s="334"/>
      <c r="AD78" s="334"/>
      <c r="AE78" s="334" t="s">
        <v>1851</v>
      </c>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row>
    <row r="79" spans="1:60" ht="12" outlineLevel="1">
      <c r="A79" s="328">
        <v>60</v>
      </c>
      <c r="B79" s="328" t="s">
        <v>1944</v>
      </c>
      <c r="C79" s="329" t="s">
        <v>1945</v>
      </c>
      <c r="D79" s="330" t="s">
        <v>227</v>
      </c>
      <c r="E79" s="331">
        <v>24</v>
      </c>
      <c r="F79" s="332">
        <f t="shared" si="21"/>
        <v>0</v>
      </c>
      <c r="G79" s="332">
        <f t="shared" si="21"/>
        <v>0</v>
      </c>
      <c r="H79" s="627"/>
      <c r="I79" s="332">
        <f t="shared" si="22"/>
        <v>0</v>
      </c>
      <c r="J79" s="627"/>
      <c r="K79" s="332">
        <f t="shared" si="23"/>
        <v>0</v>
      </c>
      <c r="L79" s="332">
        <v>21</v>
      </c>
      <c r="M79" s="332">
        <f t="shared" si="24"/>
        <v>0</v>
      </c>
      <c r="N79" s="330">
        <v>0.21664</v>
      </c>
      <c r="O79" s="330">
        <f t="shared" si="25"/>
        <v>5.19936</v>
      </c>
      <c r="P79" s="330">
        <v>0</v>
      </c>
      <c r="Q79" s="330">
        <f t="shared" si="26"/>
        <v>0</v>
      </c>
      <c r="R79" s="330"/>
      <c r="S79" s="330"/>
      <c r="T79" s="333">
        <v>1.89974</v>
      </c>
      <c r="U79" s="330">
        <f t="shared" si="27"/>
        <v>45.59</v>
      </c>
      <c r="V79" s="334"/>
      <c r="W79" s="334"/>
      <c r="X79" s="334"/>
      <c r="Y79" s="334"/>
      <c r="Z79" s="334"/>
      <c r="AA79" s="334"/>
      <c r="AB79" s="334"/>
      <c r="AC79" s="334"/>
      <c r="AD79" s="334"/>
      <c r="AE79" s="334" t="s">
        <v>1870</v>
      </c>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row>
    <row r="80" spans="1:60" ht="12" outlineLevel="1">
      <c r="A80" s="328">
        <v>61</v>
      </c>
      <c r="B80" s="328" t="s">
        <v>1946</v>
      </c>
      <c r="C80" s="329" t="s">
        <v>1947</v>
      </c>
      <c r="D80" s="330" t="s">
        <v>227</v>
      </c>
      <c r="E80" s="331">
        <v>13</v>
      </c>
      <c r="F80" s="332">
        <f t="shared" si="21"/>
        <v>0</v>
      </c>
      <c r="G80" s="332">
        <f t="shared" si="21"/>
        <v>0</v>
      </c>
      <c r="H80" s="627"/>
      <c r="I80" s="332">
        <f t="shared" si="22"/>
        <v>0</v>
      </c>
      <c r="J80" s="627"/>
      <c r="K80" s="332">
        <f t="shared" si="23"/>
        <v>0</v>
      </c>
      <c r="L80" s="332">
        <v>21</v>
      </c>
      <c r="M80" s="332">
        <f t="shared" si="24"/>
        <v>0</v>
      </c>
      <c r="N80" s="330">
        <v>0.21706</v>
      </c>
      <c r="O80" s="330">
        <f t="shared" si="25"/>
        <v>2.82178</v>
      </c>
      <c r="P80" s="330">
        <v>0</v>
      </c>
      <c r="Q80" s="330">
        <f t="shared" si="26"/>
        <v>0</v>
      </c>
      <c r="R80" s="330"/>
      <c r="S80" s="330"/>
      <c r="T80" s="333">
        <v>1.90038</v>
      </c>
      <c r="U80" s="330">
        <f t="shared" si="27"/>
        <v>24.7</v>
      </c>
      <c r="V80" s="334"/>
      <c r="W80" s="334"/>
      <c r="X80" s="334"/>
      <c r="Y80" s="334"/>
      <c r="Z80" s="334"/>
      <c r="AA80" s="334"/>
      <c r="AB80" s="334"/>
      <c r="AC80" s="334"/>
      <c r="AD80" s="334"/>
      <c r="AE80" s="334" t="s">
        <v>1870</v>
      </c>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row>
    <row r="81" spans="1:60" ht="12" outlineLevel="1">
      <c r="A81" s="328">
        <v>62</v>
      </c>
      <c r="B81" s="328" t="s">
        <v>1948</v>
      </c>
      <c r="C81" s="329" t="s">
        <v>1949</v>
      </c>
      <c r="D81" s="330" t="s">
        <v>227</v>
      </c>
      <c r="E81" s="331">
        <v>10</v>
      </c>
      <c r="F81" s="332">
        <f t="shared" si="21"/>
        <v>0</v>
      </c>
      <c r="G81" s="332">
        <f t="shared" si="21"/>
        <v>0</v>
      </c>
      <c r="H81" s="627"/>
      <c r="I81" s="332">
        <f t="shared" si="22"/>
        <v>0</v>
      </c>
      <c r="J81" s="627"/>
      <c r="K81" s="332">
        <f t="shared" si="23"/>
        <v>0</v>
      </c>
      <c r="L81" s="332">
        <v>21</v>
      </c>
      <c r="M81" s="332">
        <f t="shared" si="24"/>
        <v>0</v>
      </c>
      <c r="N81" s="330">
        <v>0.35976</v>
      </c>
      <c r="O81" s="330">
        <f t="shared" si="25"/>
        <v>3.5976</v>
      </c>
      <c r="P81" s="330">
        <v>0</v>
      </c>
      <c r="Q81" s="330">
        <f t="shared" si="26"/>
        <v>0</v>
      </c>
      <c r="R81" s="330"/>
      <c r="S81" s="330"/>
      <c r="T81" s="333">
        <v>2.35883</v>
      </c>
      <c r="U81" s="330">
        <f t="shared" si="27"/>
        <v>23.59</v>
      </c>
      <c r="V81" s="334"/>
      <c r="W81" s="334"/>
      <c r="X81" s="334"/>
      <c r="Y81" s="334"/>
      <c r="Z81" s="334"/>
      <c r="AA81" s="334"/>
      <c r="AB81" s="334"/>
      <c r="AC81" s="334"/>
      <c r="AD81" s="334"/>
      <c r="AE81" s="334" t="s">
        <v>1870</v>
      </c>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row>
    <row r="82" spans="1:60" ht="12" outlineLevel="1">
      <c r="A82" s="328">
        <v>63</v>
      </c>
      <c r="B82" s="328" t="s">
        <v>1950</v>
      </c>
      <c r="C82" s="329" t="s">
        <v>1951</v>
      </c>
      <c r="D82" s="330" t="s">
        <v>227</v>
      </c>
      <c r="E82" s="331">
        <v>6</v>
      </c>
      <c r="F82" s="332">
        <f t="shared" si="21"/>
        <v>0</v>
      </c>
      <c r="G82" s="332">
        <f t="shared" si="21"/>
        <v>0</v>
      </c>
      <c r="H82" s="627"/>
      <c r="I82" s="332">
        <f t="shared" si="22"/>
        <v>0</v>
      </c>
      <c r="J82" s="627"/>
      <c r="K82" s="332">
        <f t="shared" si="23"/>
        <v>0</v>
      </c>
      <c r="L82" s="332">
        <v>21</v>
      </c>
      <c r="M82" s="332">
        <f t="shared" si="24"/>
        <v>0</v>
      </c>
      <c r="N82" s="330">
        <v>0.00131</v>
      </c>
      <c r="O82" s="330">
        <f t="shared" si="25"/>
        <v>0.00786</v>
      </c>
      <c r="P82" s="330">
        <v>0</v>
      </c>
      <c r="Q82" s="330">
        <f t="shared" si="26"/>
        <v>0</v>
      </c>
      <c r="R82" s="330"/>
      <c r="S82" s="330"/>
      <c r="T82" s="333">
        <v>0.797</v>
      </c>
      <c r="U82" s="330">
        <f t="shared" si="27"/>
        <v>4.78</v>
      </c>
      <c r="V82" s="334"/>
      <c r="W82" s="334"/>
      <c r="X82" s="334"/>
      <c r="Y82" s="334"/>
      <c r="Z82" s="334"/>
      <c r="AA82" s="334"/>
      <c r="AB82" s="334"/>
      <c r="AC82" s="334"/>
      <c r="AD82" s="334"/>
      <c r="AE82" s="334" t="s">
        <v>1851</v>
      </c>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row>
    <row r="83" spans="1:60" ht="12" outlineLevel="1">
      <c r="A83" s="328">
        <v>64</v>
      </c>
      <c r="B83" s="328" t="s">
        <v>1952</v>
      </c>
      <c r="C83" s="329" t="s">
        <v>1953</v>
      </c>
      <c r="D83" s="330" t="s">
        <v>227</v>
      </c>
      <c r="E83" s="331">
        <v>4</v>
      </c>
      <c r="F83" s="332">
        <f t="shared" si="21"/>
        <v>0</v>
      </c>
      <c r="G83" s="332">
        <f t="shared" si="21"/>
        <v>0</v>
      </c>
      <c r="H83" s="627"/>
      <c r="I83" s="332">
        <f t="shared" si="22"/>
        <v>0</v>
      </c>
      <c r="J83" s="627"/>
      <c r="K83" s="332">
        <f t="shared" si="23"/>
        <v>0</v>
      </c>
      <c r="L83" s="332">
        <v>21</v>
      </c>
      <c r="M83" s="332">
        <f t="shared" si="24"/>
        <v>0</v>
      </c>
      <c r="N83" s="330">
        <v>0.00078</v>
      </c>
      <c r="O83" s="330">
        <f t="shared" si="25"/>
        <v>0.00312</v>
      </c>
      <c r="P83" s="330">
        <v>0</v>
      </c>
      <c r="Q83" s="330">
        <f t="shared" si="26"/>
        <v>0</v>
      </c>
      <c r="R83" s="330"/>
      <c r="S83" s="330"/>
      <c r="T83" s="333">
        <v>0.819</v>
      </c>
      <c r="U83" s="330">
        <f t="shared" si="27"/>
        <v>3.28</v>
      </c>
      <c r="V83" s="334"/>
      <c r="W83" s="334"/>
      <c r="X83" s="334"/>
      <c r="Y83" s="334"/>
      <c r="Z83" s="334"/>
      <c r="AA83" s="334"/>
      <c r="AB83" s="334"/>
      <c r="AC83" s="334"/>
      <c r="AD83" s="334"/>
      <c r="AE83" s="334" t="s">
        <v>1851</v>
      </c>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row>
    <row r="84" spans="1:60" ht="12" outlineLevel="1">
      <c r="A84" s="328">
        <v>65</v>
      </c>
      <c r="B84" s="328" t="s">
        <v>1954</v>
      </c>
      <c r="C84" s="329" t="s">
        <v>1955</v>
      </c>
      <c r="D84" s="330" t="s">
        <v>227</v>
      </c>
      <c r="E84" s="331">
        <v>8</v>
      </c>
      <c r="F84" s="332">
        <f t="shared" si="21"/>
        <v>0</v>
      </c>
      <c r="G84" s="332">
        <f t="shared" si="21"/>
        <v>0</v>
      </c>
      <c r="H84" s="627"/>
      <c r="I84" s="332">
        <f t="shared" si="22"/>
        <v>0</v>
      </c>
      <c r="J84" s="627"/>
      <c r="K84" s="332">
        <f t="shared" si="23"/>
        <v>0</v>
      </c>
      <c r="L84" s="332">
        <v>21</v>
      </c>
      <c r="M84" s="332">
        <f t="shared" si="24"/>
        <v>0</v>
      </c>
      <c r="N84" s="330">
        <v>0.00152</v>
      </c>
      <c r="O84" s="330">
        <f t="shared" si="25"/>
        <v>0.01216</v>
      </c>
      <c r="P84" s="330">
        <v>0</v>
      </c>
      <c r="Q84" s="330">
        <f t="shared" si="26"/>
        <v>0</v>
      </c>
      <c r="R84" s="330"/>
      <c r="S84" s="330"/>
      <c r="T84" s="333">
        <v>1.173</v>
      </c>
      <c r="U84" s="330">
        <f t="shared" si="27"/>
        <v>9.38</v>
      </c>
      <c r="V84" s="334"/>
      <c r="W84" s="334"/>
      <c r="X84" s="334"/>
      <c r="Y84" s="334"/>
      <c r="Z84" s="334"/>
      <c r="AA84" s="334"/>
      <c r="AB84" s="334"/>
      <c r="AC84" s="334"/>
      <c r="AD84" s="334"/>
      <c r="AE84" s="334" t="s">
        <v>1851</v>
      </c>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row>
    <row r="85" spans="1:60" ht="12" outlineLevel="1">
      <c r="A85" s="328">
        <v>66</v>
      </c>
      <c r="B85" s="328" t="s">
        <v>1956</v>
      </c>
      <c r="C85" s="329" t="s">
        <v>1957</v>
      </c>
      <c r="D85" s="330" t="s">
        <v>227</v>
      </c>
      <c r="E85" s="331">
        <v>20</v>
      </c>
      <c r="F85" s="332">
        <f t="shared" si="21"/>
        <v>0</v>
      </c>
      <c r="G85" s="332">
        <f t="shared" si="21"/>
        <v>0</v>
      </c>
      <c r="H85" s="627"/>
      <c r="I85" s="332">
        <f t="shared" si="22"/>
        <v>0</v>
      </c>
      <c r="J85" s="627"/>
      <c r="K85" s="332">
        <f t="shared" si="23"/>
        <v>0</v>
      </c>
      <c r="L85" s="332">
        <v>21</v>
      </c>
      <c r="M85" s="332">
        <f t="shared" si="24"/>
        <v>0</v>
      </c>
      <c r="N85" s="330">
        <v>0.00047</v>
      </c>
      <c r="O85" s="330">
        <f t="shared" si="25"/>
        <v>0.0094</v>
      </c>
      <c r="P85" s="330">
        <v>0</v>
      </c>
      <c r="Q85" s="330">
        <f t="shared" si="26"/>
        <v>0</v>
      </c>
      <c r="R85" s="330"/>
      <c r="S85" s="330"/>
      <c r="T85" s="333">
        <v>0.359</v>
      </c>
      <c r="U85" s="330">
        <f t="shared" si="27"/>
        <v>7.18</v>
      </c>
      <c r="V85" s="334"/>
      <c r="W85" s="334"/>
      <c r="X85" s="334"/>
      <c r="Y85" s="334"/>
      <c r="Z85" s="334"/>
      <c r="AA85" s="334"/>
      <c r="AB85" s="334"/>
      <c r="AC85" s="334"/>
      <c r="AD85" s="334"/>
      <c r="AE85" s="334" t="s">
        <v>1851</v>
      </c>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row>
    <row r="86" spans="1:60" ht="12" outlineLevel="1">
      <c r="A86" s="328">
        <v>67</v>
      </c>
      <c r="B86" s="328" t="s">
        <v>1958</v>
      </c>
      <c r="C86" s="329" t="s">
        <v>1959</v>
      </c>
      <c r="D86" s="330" t="s">
        <v>227</v>
      </c>
      <c r="E86" s="331">
        <v>17</v>
      </c>
      <c r="F86" s="332">
        <f t="shared" si="21"/>
        <v>0</v>
      </c>
      <c r="G86" s="332">
        <f t="shared" si="21"/>
        <v>0</v>
      </c>
      <c r="H86" s="627"/>
      <c r="I86" s="332">
        <f t="shared" si="22"/>
        <v>0</v>
      </c>
      <c r="J86" s="627"/>
      <c r="K86" s="332">
        <f t="shared" si="23"/>
        <v>0</v>
      </c>
      <c r="L86" s="332">
        <v>21</v>
      </c>
      <c r="M86" s="332">
        <f t="shared" si="24"/>
        <v>0</v>
      </c>
      <c r="N86" s="330">
        <v>0.00038</v>
      </c>
      <c r="O86" s="330">
        <f t="shared" si="25"/>
        <v>0.00646</v>
      </c>
      <c r="P86" s="330">
        <v>0</v>
      </c>
      <c r="Q86" s="330">
        <f t="shared" si="26"/>
        <v>0</v>
      </c>
      <c r="R86" s="330"/>
      <c r="S86" s="330"/>
      <c r="T86" s="333">
        <v>0.32</v>
      </c>
      <c r="U86" s="330">
        <f t="shared" si="27"/>
        <v>5.44</v>
      </c>
      <c r="V86" s="334"/>
      <c r="W86" s="334"/>
      <c r="X86" s="334"/>
      <c r="Y86" s="334"/>
      <c r="Z86" s="334"/>
      <c r="AA86" s="334"/>
      <c r="AB86" s="334"/>
      <c r="AC86" s="334"/>
      <c r="AD86" s="334"/>
      <c r="AE86" s="334" t="s">
        <v>1851</v>
      </c>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row>
    <row r="87" spans="1:60" ht="12" outlineLevel="1">
      <c r="A87" s="328">
        <v>68</v>
      </c>
      <c r="B87" s="328" t="s">
        <v>1960</v>
      </c>
      <c r="C87" s="329" t="s">
        <v>1961</v>
      </c>
      <c r="D87" s="330" t="s">
        <v>227</v>
      </c>
      <c r="E87" s="331">
        <v>12</v>
      </c>
      <c r="F87" s="332">
        <f t="shared" si="21"/>
        <v>0</v>
      </c>
      <c r="G87" s="332">
        <f t="shared" si="21"/>
        <v>0</v>
      </c>
      <c r="H87" s="627"/>
      <c r="I87" s="332">
        <f t="shared" si="22"/>
        <v>0</v>
      </c>
      <c r="J87" s="627"/>
      <c r="K87" s="332">
        <f t="shared" si="23"/>
        <v>0</v>
      </c>
      <c r="L87" s="332">
        <v>21</v>
      </c>
      <c r="M87" s="332">
        <f t="shared" si="24"/>
        <v>0</v>
      </c>
      <c r="N87" s="330">
        <v>0.00034</v>
      </c>
      <c r="O87" s="330">
        <f t="shared" si="25"/>
        <v>0.00408</v>
      </c>
      <c r="P87" s="330">
        <v>0</v>
      </c>
      <c r="Q87" s="330">
        <f t="shared" si="26"/>
        <v>0</v>
      </c>
      <c r="R87" s="330"/>
      <c r="S87" s="330"/>
      <c r="T87" s="333">
        <v>0.32</v>
      </c>
      <c r="U87" s="330">
        <f t="shared" si="27"/>
        <v>3.84</v>
      </c>
      <c r="V87" s="334"/>
      <c r="W87" s="334"/>
      <c r="X87" s="334"/>
      <c r="Y87" s="334"/>
      <c r="Z87" s="334"/>
      <c r="AA87" s="334"/>
      <c r="AB87" s="334"/>
      <c r="AC87" s="334"/>
      <c r="AD87" s="334"/>
      <c r="AE87" s="334" t="s">
        <v>1851</v>
      </c>
      <c r="AF87" s="334"/>
      <c r="AG87" s="334"/>
      <c r="AH87" s="334"/>
      <c r="AI87" s="334"/>
      <c r="AJ87" s="334"/>
      <c r="AK87" s="334"/>
      <c r="AL87" s="334"/>
      <c r="AM87" s="334"/>
      <c r="AN87" s="334"/>
      <c r="AO87" s="334"/>
      <c r="AP87" s="334"/>
      <c r="AQ87" s="334"/>
      <c r="AR87" s="334"/>
      <c r="AS87" s="334"/>
      <c r="AT87" s="334"/>
      <c r="AU87" s="334"/>
      <c r="AV87" s="334"/>
      <c r="AW87" s="334"/>
      <c r="AX87" s="334"/>
      <c r="AY87" s="334"/>
      <c r="AZ87" s="334"/>
      <c r="BA87" s="334"/>
      <c r="BB87" s="334"/>
      <c r="BC87" s="334"/>
      <c r="BD87" s="334"/>
      <c r="BE87" s="334"/>
      <c r="BF87" s="334"/>
      <c r="BG87" s="334"/>
      <c r="BH87" s="334"/>
    </row>
    <row r="88" spans="1:60" ht="12" outlineLevel="1">
      <c r="A88" s="328">
        <v>69</v>
      </c>
      <c r="B88" s="328" t="s">
        <v>1962</v>
      </c>
      <c r="C88" s="329" t="s">
        <v>1963</v>
      </c>
      <c r="D88" s="330" t="s">
        <v>192</v>
      </c>
      <c r="E88" s="331">
        <v>0.2</v>
      </c>
      <c r="F88" s="332">
        <f t="shared" si="21"/>
        <v>0</v>
      </c>
      <c r="G88" s="332">
        <f t="shared" si="21"/>
        <v>0</v>
      </c>
      <c r="H88" s="332"/>
      <c r="I88" s="332">
        <f t="shared" si="22"/>
        <v>0</v>
      </c>
      <c r="J88" s="627"/>
      <c r="K88" s="332">
        <f t="shared" si="23"/>
        <v>0</v>
      </c>
      <c r="L88" s="332">
        <v>21</v>
      </c>
      <c r="M88" s="332">
        <f t="shared" si="24"/>
        <v>0</v>
      </c>
      <c r="N88" s="330">
        <v>0</v>
      </c>
      <c r="O88" s="330">
        <f t="shared" si="25"/>
        <v>0</v>
      </c>
      <c r="P88" s="330">
        <v>0</v>
      </c>
      <c r="Q88" s="330">
        <f t="shared" si="26"/>
        <v>0</v>
      </c>
      <c r="R88" s="330"/>
      <c r="S88" s="330"/>
      <c r="T88" s="333">
        <v>1.523</v>
      </c>
      <c r="U88" s="330">
        <f t="shared" si="27"/>
        <v>0.3</v>
      </c>
      <c r="V88" s="334"/>
      <c r="W88" s="334"/>
      <c r="X88" s="334"/>
      <c r="Y88" s="334"/>
      <c r="Z88" s="334"/>
      <c r="AA88" s="334"/>
      <c r="AB88" s="334"/>
      <c r="AC88" s="334"/>
      <c r="AD88" s="334"/>
      <c r="AE88" s="334" t="s">
        <v>1851</v>
      </c>
      <c r="AF88" s="334"/>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c r="BC88" s="334"/>
      <c r="BD88" s="334"/>
      <c r="BE88" s="334"/>
      <c r="BF88" s="334"/>
      <c r="BG88" s="334"/>
      <c r="BH88" s="334"/>
    </row>
    <row r="89" spans="1:60" ht="12" outlineLevel="1">
      <c r="A89" s="328">
        <v>70</v>
      </c>
      <c r="B89" s="328" t="s">
        <v>1964</v>
      </c>
      <c r="C89" s="329" t="s">
        <v>1965</v>
      </c>
      <c r="D89" s="330" t="s">
        <v>227</v>
      </c>
      <c r="E89" s="331">
        <v>10</v>
      </c>
      <c r="F89" s="332">
        <f t="shared" si="21"/>
        <v>0</v>
      </c>
      <c r="G89" s="332">
        <f t="shared" si="21"/>
        <v>0</v>
      </c>
      <c r="H89" s="627"/>
      <c r="I89" s="332">
        <f t="shared" si="22"/>
        <v>0</v>
      </c>
      <c r="J89" s="627"/>
      <c r="K89" s="332">
        <f t="shared" si="23"/>
        <v>0</v>
      </c>
      <c r="L89" s="332">
        <v>21</v>
      </c>
      <c r="M89" s="332">
        <f t="shared" si="24"/>
        <v>0</v>
      </c>
      <c r="N89" s="330">
        <v>0</v>
      </c>
      <c r="O89" s="330">
        <f t="shared" si="25"/>
        <v>0</v>
      </c>
      <c r="P89" s="330">
        <v>0</v>
      </c>
      <c r="Q89" s="330">
        <f t="shared" si="26"/>
        <v>0</v>
      </c>
      <c r="R89" s="330"/>
      <c r="S89" s="330"/>
      <c r="T89" s="333">
        <v>0.059</v>
      </c>
      <c r="U89" s="330">
        <f t="shared" si="27"/>
        <v>0.59</v>
      </c>
      <c r="V89" s="334"/>
      <c r="W89" s="334"/>
      <c r="X89" s="334"/>
      <c r="Y89" s="334"/>
      <c r="Z89" s="334"/>
      <c r="AA89" s="334"/>
      <c r="AB89" s="334"/>
      <c r="AC89" s="334"/>
      <c r="AD89" s="334"/>
      <c r="AE89" s="334" t="s">
        <v>1851</v>
      </c>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row>
    <row r="90" spans="1:60" ht="12" outlineLevel="1">
      <c r="A90" s="328">
        <v>71</v>
      </c>
      <c r="B90" s="328" t="s">
        <v>1966</v>
      </c>
      <c r="C90" s="329" t="s">
        <v>1967</v>
      </c>
      <c r="D90" s="330" t="s">
        <v>227</v>
      </c>
      <c r="E90" s="331">
        <v>37</v>
      </c>
      <c r="F90" s="332">
        <f t="shared" si="21"/>
        <v>0</v>
      </c>
      <c r="G90" s="332">
        <f t="shared" si="21"/>
        <v>0</v>
      </c>
      <c r="H90" s="627"/>
      <c r="I90" s="332">
        <f t="shared" si="22"/>
        <v>0</v>
      </c>
      <c r="J90" s="627"/>
      <c r="K90" s="332">
        <f t="shared" si="23"/>
        <v>0</v>
      </c>
      <c r="L90" s="332">
        <v>21</v>
      </c>
      <c r="M90" s="332">
        <f t="shared" si="24"/>
        <v>0</v>
      </c>
      <c r="N90" s="330">
        <v>0</v>
      </c>
      <c r="O90" s="330">
        <f t="shared" si="25"/>
        <v>0</v>
      </c>
      <c r="P90" s="330">
        <v>0</v>
      </c>
      <c r="Q90" s="330">
        <f t="shared" si="26"/>
        <v>0</v>
      </c>
      <c r="R90" s="330"/>
      <c r="S90" s="330"/>
      <c r="T90" s="333">
        <v>0.048</v>
      </c>
      <c r="U90" s="330">
        <f t="shared" si="27"/>
        <v>1.78</v>
      </c>
      <c r="V90" s="334"/>
      <c r="W90" s="334"/>
      <c r="X90" s="334"/>
      <c r="Y90" s="334"/>
      <c r="Z90" s="334"/>
      <c r="AA90" s="334"/>
      <c r="AB90" s="334"/>
      <c r="AC90" s="334"/>
      <c r="AD90" s="334"/>
      <c r="AE90" s="334" t="s">
        <v>1851</v>
      </c>
      <c r="AF90" s="334"/>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c r="BC90" s="334"/>
      <c r="BD90" s="334"/>
      <c r="BE90" s="334"/>
      <c r="BF90" s="334"/>
      <c r="BG90" s="334"/>
      <c r="BH90" s="334"/>
    </row>
    <row r="91" spans="1:60" ht="22.5" outlineLevel="1">
      <c r="A91" s="328">
        <v>72</v>
      </c>
      <c r="B91" s="328" t="s">
        <v>1968</v>
      </c>
      <c r="C91" s="329" t="s">
        <v>1969</v>
      </c>
      <c r="D91" s="330" t="s">
        <v>601</v>
      </c>
      <c r="E91" s="331">
        <v>1</v>
      </c>
      <c r="F91" s="332">
        <f t="shared" si="21"/>
        <v>0</v>
      </c>
      <c r="G91" s="332">
        <f t="shared" si="21"/>
        <v>0</v>
      </c>
      <c r="H91" s="627"/>
      <c r="I91" s="332">
        <f t="shared" si="22"/>
        <v>0</v>
      </c>
      <c r="J91" s="627"/>
      <c r="K91" s="332">
        <f t="shared" si="23"/>
        <v>0</v>
      </c>
      <c r="L91" s="332">
        <v>21</v>
      </c>
      <c r="M91" s="332">
        <f t="shared" si="24"/>
        <v>0</v>
      </c>
      <c r="N91" s="330">
        <v>0.00027</v>
      </c>
      <c r="O91" s="330">
        <f t="shared" si="25"/>
        <v>0.00027</v>
      </c>
      <c r="P91" s="330">
        <v>0</v>
      </c>
      <c r="Q91" s="330">
        <f t="shared" si="26"/>
        <v>0</v>
      </c>
      <c r="R91" s="330"/>
      <c r="S91" s="330"/>
      <c r="T91" s="333">
        <v>0.333</v>
      </c>
      <c r="U91" s="330">
        <f t="shared" si="27"/>
        <v>0.33</v>
      </c>
      <c r="V91" s="334"/>
      <c r="W91" s="334"/>
      <c r="X91" s="334"/>
      <c r="Y91" s="334"/>
      <c r="Z91" s="334"/>
      <c r="AA91" s="334"/>
      <c r="AB91" s="334"/>
      <c r="AC91" s="334"/>
      <c r="AD91" s="334"/>
      <c r="AE91" s="334" t="s">
        <v>1851</v>
      </c>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row>
    <row r="92" spans="1:60" ht="12" outlineLevel="1">
      <c r="A92" s="328">
        <v>73</v>
      </c>
      <c r="B92" s="328" t="s">
        <v>1970</v>
      </c>
      <c r="C92" s="329" t="s">
        <v>1971</v>
      </c>
      <c r="D92" s="330" t="s">
        <v>227</v>
      </c>
      <c r="E92" s="331">
        <v>4</v>
      </c>
      <c r="F92" s="332">
        <f t="shared" si="21"/>
        <v>0</v>
      </c>
      <c r="G92" s="332">
        <f t="shared" si="21"/>
        <v>0</v>
      </c>
      <c r="H92" s="627"/>
      <c r="I92" s="332">
        <f t="shared" si="22"/>
        <v>0</v>
      </c>
      <c r="J92" s="627"/>
      <c r="K92" s="332">
        <f t="shared" si="23"/>
        <v>0</v>
      </c>
      <c r="L92" s="332">
        <v>21</v>
      </c>
      <c r="M92" s="332">
        <f t="shared" si="24"/>
        <v>0</v>
      </c>
      <c r="N92" s="330">
        <v>0.0006</v>
      </c>
      <c r="O92" s="330">
        <f t="shared" si="25"/>
        <v>0.0024</v>
      </c>
      <c r="P92" s="330">
        <v>0</v>
      </c>
      <c r="Q92" s="330">
        <f t="shared" si="26"/>
        <v>0</v>
      </c>
      <c r="R92" s="330"/>
      <c r="S92" s="330"/>
      <c r="T92" s="333">
        <v>0.165</v>
      </c>
      <c r="U92" s="330">
        <f t="shared" si="27"/>
        <v>0.66</v>
      </c>
      <c r="V92" s="334"/>
      <c r="W92" s="334"/>
      <c r="X92" s="334"/>
      <c r="Y92" s="334"/>
      <c r="Z92" s="334"/>
      <c r="AA92" s="334"/>
      <c r="AB92" s="334"/>
      <c r="AC92" s="334"/>
      <c r="AD92" s="334"/>
      <c r="AE92" s="334" t="s">
        <v>1851</v>
      </c>
      <c r="AF92" s="334"/>
      <c r="AG92" s="334"/>
      <c r="AH92" s="334"/>
      <c r="AI92" s="334"/>
      <c r="AJ92" s="334"/>
      <c r="AK92" s="334"/>
      <c r="AL92" s="334"/>
      <c r="AM92" s="334"/>
      <c r="AN92" s="334"/>
      <c r="AO92" s="334"/>
      <c r="AP92" s="334"/>
      <c r="AQ92" s="334"/>
      <c r="AR92" s="334"/>
      <c r="AS92" s="334"/>
      <c r="AT92" s="334"/>
      <c r="AU92" s="334"/>
      <c r="AV92" s="334"/>
      <c r="AW92" s="334"/>
      <c r="AX92" s="334"/>
      <c r="AY92" s="334"/>
      <c r="AZ92" s="334"/>
      <c r="BA92" s="334"/>
      <c r="BB92" s="334"/>
      <c r="BC92" s="334"/>
      <c r="BD92" s="334"/>
      <c r="BE92" s="334"/>
      <c r="BF92" s="334"/>
      <c r="BG92" s="334"/>
      <c r="BH92" s="334"/>
    </row>
    <row r="93" spans="1:60" ht="12" outlineLevel="1">
      <c r="A93" s="328">
        <v>74</v>
      </c>
      <c r="B93" s="328" t="s">
        <v>1972</v>
      </c>
      <c r="C93" s="329" t="s">
        <v>1973</v>
      </c>
      <c r="D93" s="330" t="s">
        <v>227</v>
      </c>
      <c r="E93" s="331">
        <v>4</v>
      </c>
      <c r="F93" s="332">
        <f t="shared" si="21"/>
        <v>0</v>
      </c>
      <c r="G93" s="332">
        <f t="shared" si="21"/>
        <v>0</v>
      </c>
      <c r="H93" s="627"/>
      <c r="I93" s="332">
        <f t="shared" si="22"/>
        <v>0</v>
      </c>
      <c r="J93" s="627"/>
      <c r="K93" s="332">
        <f t="shared" si="23"/>
        <v>0</v>
      </c>
      <c r="L93" s="332">
        <v>21</v>
      </c>
      <c r="M93" s="332">
        <f t="shared" si="24"/>
        <v>0</v>
      </c>
      <c r="N93" s="330">
        <v>0.00032</v>
      </c>
      <c r="O93" s="330">
        <f t="shared" si="25"/>
        <v>0.00128</v>
      </c>
      <c r="P93" s="330">
        <v>0</v>
      </c>
      <c r="Q93" s="330">
        <f t="shared" si="26"/>
        <v>0</v>
      </c>
      <c r="R93" s="330"/>
      <c r="S93" s="330"/>
      <c r="T93" s="333">
        <v>0.134</v>
      </c>
      <c r="U93" s="330">
        <f t="shared" si="27"/>
        <v>0.54</v>
      </c>
      <c r="V93" s="334"/>
      <c r="W93" s="334"/>
      <c r="X93" s="334"/>
      <c r="Y93" s="334"/>
      <c r="Z93" s="334"/>
      <c r="AA93" s="334"/>
      <c r="AB93" s="334"/>
      <c r="AC93" s="334"/>
      <c r="AD93" s="334"/>
      <c r="AE93" s="334" t="s">
        <v>1851</v>
      </c>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c r="BD93" s="334"/>
      <c r="BE93" s="334"/>
      <c r="BF93" s="334"/>
      <c r="BG93" s="334"/>
      <c r="BH93" s="334"/>
    </row>
    <row r="94" spans="1:60" ht="22.5" outlineLevel="1">
      <c r="A94" s="328">
        <v>75</v>
      </c>
      <c r="B94" s="328" t="s">
        <v>1974</v>
      </c>
      <c r="C94" s="329" t="s">
        <v>1975</v>
      </c>
      <c r="D94" s="330" t="s">
        <v>601</v>
      </c>
      <c r="E94" s="331">
        <v>7</v>
      </c>
      <c r="F94" s="332">
        <f t="shared" si="21"/>
        <v>0</v>
      </c>
      <c r="G94" s="332">
        <f t="shared" si="21"/>
        <v>0</v>
      </c>
      <c r="H94" s="627"/>
      <c r="I94" s="332">
        <f t="shared" si="22"/>
        <v>0</v>
      </c>
      <c r="J94" s="332"/>
      <c r="K94" s="332">
        <f t="shared" si="23"/>
        <v>0</v>
      </c>
      <c r="L94" s="332">
        <v>21</v>
      </c>
      <c r="M94" s="332">
        <f t="shared" si="24"/>
        <v>0</v>
      </c>
      <c r="N94" s="330">
        <v>0.00023</v>
      </c>
      <c r="O94" s="330">
        <f t="shared" si="25"/>
        <v>0.00161</v>
      </c>
      <c r="P94" s="330">
        <v>0</v>
      </c>
      <c r="Q94" s="330">
        <f t="shared" si="26"/>
        <v>0</v>
      </c>
      <c r="R94" s="330"/>
      <c r="S94" s="330"/>
      <c r="T94" s="333">
        <v>0</v>
      </c>
      <c r="U94" s="330">
        <f t="shared" si="27"/>
        <v>0</v>
      </c>
      <c r="V94" s="334"/>
      <c r="W94" s="334"/>
      <c r="X94" s="334"/>
      <c r="Y94" s="334"/>
      <c r="Z94" s="334"/>
      <c r="AA94" s="334"/>
      <c r="AB94" s="334"/>
      <c r="AC94" s="334"/>
      <c r="AD94" s="334"/>
      <c r="AE94" s="334" t="s">
        <v>1879</v>
      </c>
      <c r="AF94" s="334"/>
      <c r="AG94" s="334"/>
      <c r="AH94" s="334"/>
      <c r="AI94" s="334"/>
      <c r="AJ94" s="334"/>
      <c r="AK94" s="334"/>
      <c r="AL94" s="334"/>
      <c r="AM94" s="334"/>
      <c r="AN94" s="334"/>
      <c r="AO94" s="334"/>
      <c r="AP94" s="334"/>
      <c r="AQ94" s="334"/>
      <c r="AR94" s="334"/>
      <c r="AS94" s="334"/>
      <c r="AT94" s="334"/>
      <c r="AU94" s="334"/>
      <c r="AV94" s="334"/>
      <c r="AW94" s="334"/>
      <c r="AX94" s="334"/>
      <c r="AY94" s="334"/>
      <c r="AZ94" s="334"/>
      <c r="BA94" s="334"/>
      <c r="BB94" s="334"/>
      <c r="BC94" s="334"/>
      <c r="BD94" s="334"/>
      <c r="BE94" s="334"/>
      <c r="BF94" s="334"/>
      <c r="BG94" s="334"/>
      <c r="BH94" s="334"/>
    </row>
    <row r="95" spans="1:60" ht="12" outlineLevel="1">
      <c r="A95" s="328">
        <v>76</v>
      </c>
      <c r="B95" s="328" t="s">
        <v>1976</v>
      </c>
      <c r="C95" s="329" t="s">
        <v>1977</v>
      </c>
      <c r="D95" s="330" t="s">
        <v>192</v>
      </c>
      <c r="E95" s="331">
        <v>0.1</v>
      </c>
      <c r="F95" s="332">
        <f t="shared" si="21"/>
        <v>0</v>
      </c>
      <c r="G95" s="332">
        <f t="shared" si="21"/>
        <v>0</v>
      </c>
      <c r="H95" s="332"/>
      <c r="I95" s="332">
        <f t="shared" si="22"/>
        <v>0</v>
      </c>
      <c r="J95" s="627"/>
      <c r="K95" s="332">
        <f t="shared" si="23"/>
        <v>0</v>
      </c>
      <c r="L95" s="332">
        <v>21</v>
      </c>
      <c r="M95" s="332">
        <f t="shared" si="24"/>
        <v>0</v>
      </c>
      <c r="N95" s="330">
        <v>0</v>
      </c>
      <c r="O95" s="330">
        <f t="shared" si="25"/>
        <v>0</v>
      </c>
      <c r="P95" s="330">
        <v>0</v>
      </c>
      <c r="Q95" s="330">
        <f t="shared" si="26"/>
        <v>0</v>
      </c>
      <c r="R95" s="330"/>
      <c r="S95" s="330"/>
      <c r="T95" s="333">
        <v>3.379</v>
      </c>
      <c r="U95" s="330">
        <f t="shared" si="27"/>
        <v>0.34</v>
      </c>
      <c r="V95" s="334"/>
      <c r="W95" s="334"/>
      <c r="X95" s="334"/>
      <c r="Y95" s="334"/>
      <c r="Z95" s="334"/>
      <c r="AA95" s="334"/>
      <c r="AB95" s="334"/>
      <c r="AC95" s="334"/>
      <c r="AD95" s="334"/>
      <c r="AE95" s="334" t="s">
        <v>1851</v>
      </c>
      <c r="AF95" s="334"/>
      <c r="AG95" s="334"/>
      <c r="AH95" s="334"/>
      <c r="AI95" s="334"/>
      <c r="AJ95" s="334"/>
      <c r="AK95" s="334"/>
      <c r="AL95" s="334"/>
      <c r="AM95" s="334"/>
      <c r="AN95" s="334"/>
      <c r="AO95" s="334"/>
      <c r="AP95" s="334"/>
      <c r="AQ95" s="334"/>
      <c r="AR95" s="334"/>
      <c r="AS95" s="334"/>
      <c r="AT95" s="334"/>
      <c r="AU95" s="334"/>
      <c r="AV95" s="334"/>
      <c r="AW95" s="334"/>
      <c r="AX95" s="334"/>
      <c r="AY95" s="334"/>
      <c r="AZ95" s="334"/>
      <c r="BA95" s="334"/>
      <c r="BB95" s="334"/>
      <c r="BC95" s="334"/>
      <c r="BD95" s="334"/>
      <c r="BE95" s="334"/>
      <c r="BF95" s="334"/>
      <c r="BG95" s="334"/>
      <c r="BH95" s="334"/>
    </row>
    <row r="96" spans="1:60" ht="12" outlineLevel="1">
      <c r="A96" s="328">
        <v>77</v>
      </c>
      <c r="B96" s="328" t="s">
        <v>1978</v>
      </c>
      <c r="C96" s="329" t="s">
        <v>1979</v>
      </c>
      <c r="D96" s="330" t="s">
        <v>601</v>
      </c>
      <c r="E96" s="331">
        <v>1</v>
      </c>
      <c r="F96" s="332">
        <f t="shared" si="21"/>
        <v>0</v>
      </c>
      <c r="G96" s="332">
        <f t="shared" si="21"/>
        <v>0</v>
      </c>
      <c r="H96" s="627"/>
      <c r="I96" s="332">
        <f t="shared" si="22"/>
        <v>0</v>
      </c>
      <c r="J96" s="332"/>
      <c r="K96" s="332">
        <f t="shared" si="23"/>
        <v>0</v>
      </c>
      <c r="L96" s="332">
        <v>21</v>
      </c>
      <c r="M96" s="332">
        <f t="shared" si="24"/>
        <v>0</v>
      </c>
      <c r="N96" s="330">
        <v>0.00038</v>
      </c>
      <c r="O96" s="330">
        <f t="shared" si="25"/>
        <v>0.00038</v>
      </c>
      <c r="P96" s="330">
        <v>0</v>
      </c>
      <c r="Q96" s="330">
        <f t="shared" si="26"/>
        <v>0</v>
      </c>
      <c r="R96" s="330"/>
      <c r="S96" s="330"/>
      <c r="T96" s="333">
        <v>0</v>
      </c>
      <c r="U96" s="330">
        <f t="shared" si="27"/>
        <v>0</v>
      </c>
      <c r="V96" s="334"/>
      <c r="W96" s="334"/>
      <c r="X96" s="334"/>
      <c r="Y96" s="334"/>
      <c r="Z96" s="334"/>
      <c r="AA96" s="334"/>
      <c r="AB96" s="334"/>
      <c r="AC96" s="334"/>
      <c r="AD96" s="334"/>
      <c r="AE96" s="334" t="s">
        <v>1879</v>
      </c>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c r="BC96" s="334"/>
      <c r="BD96" s="334"/>
      <c r="BE96" s="334"/>
      <c r="BF96" s="334"/>
      <c r="BG96" s="334"/>
      <c r="BH96" s="334"/>
    </row>
    <row r="97" spans="1:60" ht="12" outlineLevel="1">
      <c r="A97" s="328">
        <v>78</v>
      </c>
      <c r="B97" s="328" t="s">
        <v>1980</v>
      </c>
      <c r="C97" s="329" t="s">
        <v>1981</v>
      </c>
      <c r="D97" s="330" t="s">
        <v>601</v>
      </c>
      <c r="E97" s="331">
        <v>1</v>
      </c>
      <c r="F97" s="332">
        <f t="shared" si="21"/>
        <v>0</v>
      </c>
      <c r="G97" s="332">
        <f t="shared" si="21"/>
        <v>0</v>
      </c>
      <c r="H97" s="627"/>
      <c r="I97" s="332">
        <f t="shared" si="22"/>
        <v>0</v>
      </c>
      <c r="J97" s="332"/>
      <c r="K97" s="332">
        <f t="shared" si="23"/>
        <v>0</v>
      </c>
      <c r="L97" s="332">
        <v>21</v>
      </c>
      <c r="M97" s="332">
        <f t="shared" si="24"/>
        <v>0</v>
      </c>
      <c r="N97" s="330">
        <v>0.0002</v>
      </c>
      <c r="O97" s="330">
        <f t="shared" si="25"/>
        <v>0.0002</v>
      </c>
      <c r="P97" s="330">
        <v>0</v>
      </c>
      <c r="Q97" s="330">
        <f t="shared" si="26"/>
        <v>0</v>
      </c>
      <c r="R97" s="330"/>
      <c r="S97" s="330"/>
      <c r="T97" s="333">
        <v>0</v>
      </c>
      <c r="U97" s="330">
        <f t="shared" si="27"/>
        <v>0</v>
      </c>
      <c r="V97" s="334"/>
      <c r="W97" s="334"/>
      <c r="X97" s="334"/>
      <c r="Y97" s="334"/>
      <c r="Z97" s="334"/>
      <c r="AA97" s="334"/>
      <c r="AB97" s="334"/>
      <c r="AC97" s="334"/>
      <c r="AD97" s="334"/>
      <c r="AE97" s="334" t="s">
        <v>1879</v>
      </c>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c r="BC97" s="334"/>
      <c r="BD97" s="334"/>
      <c r="BE97" s="334"/>
      <c r="BF97" s="334"/>
      <c r="BG97" s="334"/>
      <c r="BH97" s="334"/>
    </row>
    <row r="98" spans="1:60" ht="22.5" outlineLevel="1">
      <c r="A98" s="328">
        <v>79</v>
      </c>
      <c r="B98" s="328" t="s">
        <v>1982</v>
      </c>
      <c r="C98" s="329" t="s">
        <v>1983</v>
      </c>
      <c r="D98" s="330" t="s">
        <v>601</v>
      </c>
      <c r="E98" s="331">
        <v>2</v>
      </c>
      <c r="F98" s="332">
        <f t="shared" si="21"/>
        <v>0</v>
      </c>
      <c r="G98" s="332">
        <f t="shared" si="21"/>
        <v>0</v>
      </c>
      <c r="H98" s="627"/>
      <c r="I98" s="332">
        <f t="shared" si="22"/>
        <v>0</v>
      </c>
      <c r="J98" s="627"/>
      <c r="K98" s="332">
        <f t="shared" si="23"/>
        <v>0</v>
      </c>
      <c r="L98" s="332">
        <v>21</v>
      </c>
      <c r="M98" s="332">
        <f t="shared" si="24"/>
        <v>0</v>
      </c>
      <c r="N98" s="330">
        <v>0.00075</v>
      </c>
      <c r="O98" s="330">
        <f t="shared" si="25"/>
        <v>0.0015</v>
      </c>
      <c r="P98" s="330">
        <v>0</v>
      </c>
      <c r="Q98" s="330">
        <f t="shared" si="26"/>
        <v>0</v>
      </c>
      <c r="R98" s="330"/>
      <c r="S98" s="330"/>
      <c r="T98" s="333">
        <v>0.2</v>
      </c>
      <c r="U98" s="330">
        <f t="shared" si="27"/>
        <v>0.4</v>
      </c>
      <c r="V98" s="334"/>
      <c r="W98" s="334"/>
      <c r="X98" s="334"/>
      <c r="Y98" s="334"/>
      <c r="Z98" s="334"/>
      <c r="AA98" s="334"/>
      <c r="AB98" s="334"/>
      <c r="AC98" s="334"/>
      <c r="AD98" s="334"/>
      <c r="AE98" s="334" t="s">
        <v>1851</v>
      </c>
      <c r="AF98" s="334"/>
      <c r="AG98" s="334"/>
      <c r="AH98" s="334"/>
      <c r="AI98" s="334"/>
      <c r="AJ98" s="334"/>
      <c r="AK98" s="334"/>
      <c r="AL98" s="334"/>
      <c r="AM98" s="334"/>
      <c r="AN98" s="334"/>
      <c r="AO98" s="334"/>
      <c r="AP98" s="334"/>
      <c r="AQ98" s="334"/>
      <c r="AR98" s="334"/>
      <c r="AS98" s="334"/>
      <c r="AT98" s="334"/>
      <c r="AU98" s="334"/>
      <c r="AV98" s="334"/>
      <c r="AW98" s="334"/>
      <c r="AX98" s="334"/>
      <c r="AY98" s="334"/>
      <c r="AZ98" s="334"/>
      <c r="BA98" s="334"/>
      <c r="BB98" s="334"/>
      <c r="BC98" s="334"/>
      <c r="BD98" s="334"/>
      <c r="BE98" s="334"/>
      <c r="BF98" s="334"/>
      <c r="BG98" s="334"/>
      <c r="BH98" s="334"/>
    </row>
    <row r="99" spans="1:21" ht="12">
      <c r="A99" s="335" t="s">
        <v>1817</v>
      </c>
      <c r="B99" s="335" t="s">
        <v>1787</v>
      </c>
      <c r="C99" s="336" t="s">
        <v>1788</v>
      </c>
      <c r="D99" s="337"/>
      <c r="E99" s="338"/>
      <c r="F99" s="339"/>
      <c r="G99" s="339">
        <f>SUMIF(AE100:AE131,"&lt;&gt;NOR",G100:G131)</f>
        <v>0</v>
      </c>
      <c r="H99" s="339"/>
      <c r="I99" s="339">
        <f>SUM(I100:I131)</f>
        <v>0</v>
      </c>
      <c r="J99" s="339"/>
      <c r="K99" s="339">
        <f>SUM(K100:K131)</f>
        <v>0</v>
      </c>
      <c r="L99" s="339"/>
      <c r="M99" s="339">
        <f>SUM(M100:M131)</f>
        <v>0</v>
      </c>
      <c r="N99" s="337"/>
      <c r="O99" s="337">
        <f>SUM(O100:O131)</f>
        <v>0.14205999999999996</v>
      </c>
      <c r="P99" s="337"/>
      <c r="Q99" s="337">
        <f>SUM(Q100:Q131)</f>
        <v>0</v>
      </c>
      <c r="R99" s="337"/>
      <c r="S99" s="337"/>
      <c r="T99" s="340"/>
      <c r="U99" s="337">
        <f>SUM(U100:U131)</f>
        <v>151.92</v>
      </c>
    </row>
    <row r="100" spans="1:60" ht="12" outlineLevel="1">
      <c r="A100" s="328">
        <v>80</v>
      </c>
      <c r="B100" s="328" t="s">
        <v>1984</v>
      </c>
      <c r="C100" s="329" t="s">
        <v>1985</v>
      </c>
      <c r="D100" s="330" t="s">
        <v>227</v>
      </c>
      <c r="E100" s="331">
        <v>22</v>
      </c>
      <c r="F100" s="332">
        <f aca="true" t="shared" si="28" ref="F100:G131">H100+J100</f>
        <v>0</v>
      </c>
      <c r="G100" s="332">
        <f t="shared" si="28"/>
        <v>0</v>
      </c>
      <c r="H100" s="627"/>
      <c r="I100" s="332">
        <f aca="true" t="shared" si="29" ref="I100:I131">ROUND(E100*H100,2)</f>
        <v>0</v>
      </c>
      <c r="J100" s="332"/>
      <c r="K100" s="332">
        <f aca="true" t="shared" si="30" ref="K100:K131">ROUND(E100*J100,2)</f>
        <v>0</v>
      </c>
      <c r="L100" s="332">
        <v>21</v>
      </c>
      <c r="M100" s="332">
        <f aca="true" t="shared" si="31" ref="M100:M131">G100*(1+L100/100)</f>
        <v>0</v>
      </c>
      <c r="N100" s="330">
        <v>0.00039</v>
      </c>
      <c r="O100" s="330">
        <f aca="true" t="shared" si="32" ref="O100:O131">ROUND(E100*N100,5)</f>
        <v>0.00858</v>
      </c>
      <c r="P100" s="330">
        <v>0</v>
      </c>
      <c r="Q100" s="330">
        <f aca="true" t="shared" si="33" ref="Q100:Q131">ROUND(E100*P100,5)</f>
        <v>0</v>
      </c>
      <c r="R100" s="330"/>
      <c r="S100" s="330"/>
      <c r="T100" s="333">
        <v>0</v>
      </c>
      <c r="U100" s="330">
        <f aca="true" t="shared" si="34" ref="U100:U131">ROUND(E100*T100,2)</f>
        <v>0</v>
      </c>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c r="AZ100" s="334"/>
      <c r="BA100" s="334"/>
      <c r="BB100" s="334"/>
      <c r="BC100" s="334"/>
      <c r="BD100" s="334"/>
      <c r="BE100" s="334"/>
      <c r="BF100" s="334"/>
      <c r="BG100" s="334"/>
      <c r="BH100" s="334"/>
    </row>
    <row r="101" spans="1:60" ht="12" outlineLevel="1">
      <c r="A101" s="328">
        <v>81</v>
      </c>
      <c r="B101" s="328" t="s">
        <v>1986</v>
      </c>
      <c r="C101" s="329" t="s">
        <v>1987</v>
      </c>
      <c r="D101" s="330" t="s">
        <v>227</v>
      </c>
      <c r="E101" s="331">
        <v>77</v>
      </c>
      <c r="F101" s="332">
        <f t="shared" si="28"/>
        <v>0</v>
      </c>
      <c r="G101" s="332">
        <f t="shared" si="28"/>
        <v>0</v>
      </c>
      <c r="H101" s="627"/>
      <c r="I101" s="332">
        <f t="shared" si="29"/>
        <v>0</v>
      </c>
      <c r="J101" s="332"/>
      <c r="K101" s="332">
        <f t="shared" si="30"/>
        <v>0</v>
      </c>
      <c r="L101" s="332">
        <v>21</v>
      </c>
      <c r="M101" s="332">
        <f t="shared" si="31"/>
        <v>0</v>
      </c>
      <c r="N101" s="330">
        <v>0.00024</v>
      </c>
      <c r="O101" s="330">
        <f t="shared" si="32"/>
        <v>0.01848</v>
      </c>
      <c r="P101" s="330">
        <v>0</v>
      </c>
      <c r="Q101" s="330">
        <f t="shared" si="33"/>
        <v>0</v>
      </c>
      <c r="R101" s="330"/>
      <c r="S101" s="330"/>
      <c r="T101" s="333">
        <v>0</v>
      </c>
      <c r="U101" s="330">
        <f t="shared" si="34"/>
        <v>0</v>
      </c>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row>
    <row r="102" spans="1:60" ht="12" outlineLevel="1">
      <c r="A102" s="328">
        <v>82</v>
      </c>
      <c r="B102" s="328" t="s">
        <v>1988</v>
      </c>
      <c r="C102" s="329" t="s">
        <v>1989</v>
      </c>
      <c r="D102" s="330" t="s">
        <v>227</v>
      </c>
      <c r="E102" s="331">
        <v>105</v>
      </c>
      <c r="F102" s="332">
        <f t="shared" si="28"/>
        <v>0</v>
      </c>
      <c r="G102" s="332">
        <f t="shared" si="28"/>
        <v>0</v>
      </c>
      <c r="H102" s="627"/>
      <c r="I102" s="332">
        <f t="shared" si="29"/>
        <v>0</v>
      </c>
      <c r="J102" s="332"/>
      <c r="K102" s="332">
        <f t="shared" si="30"/>
        <v>0</v>
      </c>
      <c r="L102" s="332">
        <v>21</v>
      </c>
      <c r="M102" s="332">
        <f t="shared" si="31"/>
        <v>0</v>
      </c>
      <c r="N102" s="330">
        <v>0.00015</v>
      </c>
      <c r="O102" s="330">
        <f t="shared" si="32"/>
        <v>0.01575</v>
      </c>
      <c r="P102" s="330">
        <v>0</v>
      </c>
      <c r="Q102" s="330">
        <f t="shared" si="33"/>
        <v>0</v>
      </c>
      <c r="R102" s="330"/>
      <c r="S102" s="330"/>
      <c r="T102" s="333">
        <v>0</v>
      </c>
      <c r="U102" s="330">
        <f t="shared" si="34"/>
        <v>0</v>
      </c>
      <c r="V102" s="334"/>
      <c r="W102" s="334"/>
      <c r="X102" s="334"/>
      <c r="Y102" s="334"/>
      <c r="Z102" s="334"/>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c r="AW102" s="334"/>
      <c r="AX102" s="334"/>
      <c r="AY102" s="334"/>
      <c r="AZ102" s="334"/>
      <c r="BA102" s="334"/>
      <c r="BB102" s="334"/>
      <c r="BC102" s="334"/>
      <c r="BD102" s="334"/>
      <c r="BE102" s="334"/>
      <c r="BF102" s="334"/>
      <c r="BG102" s="334"/>
      <c r="BH102" s="334"/>
    </row>
    <row r="103" spans="1:60" ht="12" outlineLevel="1">
      <c r="A103" s="328">
        <v>83</v>
      </c>
      <c r="B103" s="328" t="s">
        <v>1990</v>
      </c>
      <c r="C103" s="329" t="s">
        <v>1991</v>
      </c>
      <c r="D103" s="330" t="s">
        <v>227</v>
      </c>
      <c r="E103" s="331">
        <v>22</v>
      </c>
      <c r="F103" s="332">
        <f t="shared" si="28"/>
        <v>0</v>
      </c>
      <c r="G103" s="332">
        <f t="shared" si="28"/>
        <v>0</v>
      </c>
      <c r="H103" s="627"/>
      <c r="I103" s="332">
        <f t="shared" si="29"/>
        <v>0</v>
      </c>
      <c r="J103" s="627"/>
      <c r="K103" s="332">
        <f t="shared" si="30"/>
        <v>0</v>
      </c>
      <c r="L103" s="332">
        <v>21</v>
      </c>
      <c r="M103" s="332">
        <f t="shared" si="31"/>
        <v>0</v>
      </c>
      <c r="N103" s="330">
        <v>0.00028</v>
      </c>
      <c r="O103" s="330">
        <f t="shared" si="32"/>
        <v>0.00616</v>
      </c>
      <c r="P103" s="330">
        <v>0</v>
      </c>
      <c r="Q103" s="330">
        <f t="shared" si="33"/>
        <v>0</v>
      </c>
      <c r="R103" s="330"/>
      <c r="S103" s="330"/>
      <c r="T103" s="333">
        <v>0.47626</v>
      </c>
      <c r="U103" s="330">
        <f t="shared" si="34"/>
        <v>10.48</v>
      </c>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4"/>
      <c r="AR103" s="334"/>
      <c r="AS103" s="334"/>
      <c r="AT103" s="334"/>
      <c r="AU103" s="334"/>
      <c r="AV103" s="334"/>
      <c r="AW103" s="334"/>
      <c r="AX103" s="334"/>
      <c r="AY103" s="334"/>
      <c r="AZ103" s="334"/>
      <c r="BA103" s="334"/>
      <c r="BB103" s="334"/>
      <c r="BC103" s="334"/>
      <c r="BD103" s="334"/>
      <c r="BE103" s="334"/>
      <c r="BF103" s="334"/>
      <c r="BG103" s="334"/>
      <c r="BH103" s="334"/>
    </row>
    <row r="104" spans="1:60" ht="12" outlineLevel="1">
      <c r="A104" s="328">
        <v>84</v>
      </c>
      <c r="B104" s="328" t="s">
        <v>1992</v>
      </c>
      <c r="C104" s="329" t="s">
        <v>1993</v>
      </c>
      <c r="D104" s="330" t="s">
        <v>227</v>
      </c>
      <c r="E104" s="331">
        <v>77</v>
      </c>
      <c r="F104" s="332">
        <f t="shared" si="28"/>
        <v>0</v>
      </c>
      <c r="G104" s="332">
        <f t="shared" si="28"/>
        <v>0</v>
      </c>
      <c r="H104" s="627"/>
      <c r="I104" s="332">
        <f t="shared" si="29"/>
        <v>0</v>
      </c>
      <c r="J104" s="627"/>
      <c r="K104" s="332">
        <f t="shared" si="30"/>
        <v>0</v>
      </c>
      <c r="L104" s="332">
        <v>21</v>
      </c>
      <c r="M104" s="332">
        <f t="shared" si="31"/>
        <v>0</v>
      </c>
      <c r="N104" s="330">
        <v>0.00028</v>
      </c>
      <c r="O104" s="330">
        <f t="shared" si="32"/>
        <v>0.02156</v>
      </c>
      <c r="P104" s="330">
        <v>0</v>
      </c>
      <c r="Q104" s="330">
        <f t="shared" si="33"/>
        <v>0</v>
      </c>
      <c r="R104" s="330"/>
      <c r="S104" s="330"/>
      <c r="T104" s="333">
        <v>0.40019</v>
      </c>
      <c r="U104" s="330">
        <f t="shared" si="34"/>
        <v>30.81</v>
      </c>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row>
    <row r="105" spans="1:60" ht="12" outlineLevel="1">
      <c r="A105" s="328">
        <v>85</v>
      </c>
      <c r="B105" s="328" t="s">
        <v>1994</v>
      </c>
      <c r="C105" s="329" t="s">
        <v>1995</v>
      </c>
      <c r="D105" s="330" t="s">
        <v>227</v>
      </c>
      <c r="E105" s="331">
        <v>105</v>
      </c>
      <c r="F105" s="332">
        <f t="shared" si="28"/>
        <v>0</v>
      </c>
      <c r="G105" s="332">
        <f t="shared" si="28"/>
        <v>0</v>
      </c>
      <c r="H105" s="627"/>
      <c r="I105" s="332">
        <f t="shared" si="29"/>
        <v>0</v>
      </c>
      <c r="J105" s="627"/>
      <c r="K105" s="332">
        <f t="shared" si="30"/>
        <v>0</v>
      </c>
      <c r="L105" s="332">
        <v>21</v>
      </c>
      <c r="M105" s="332">
        <f t="shared" si="31"/>
        <v>0</v>
      </c>
      <c r="N105" s="330">
        <v>0.00028</v>
      </c>
      <c r="O105" s="330">
        <f t="shared" si="32"/>
        <v>0.0294</v>
      </c>
      <c r="P105" s="330">
        <v>0</v>
      </c>
      <c r="Q105" s="330">
        <f t="shared" si="33"/>
        <v>0</v>
      </c>
      <c r="R105" s="330"/>
      <c r="S105" s="330"/>
      <c r="T105" s="333">
        <v>0.36517</v>
      </c>
      <c r="U105" s="330">
        <f t="shared" si="34"/>
        <v>38.34</v>
      </c>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c r="AU105" s="334"/>
      <c r="AV105" s="334"/>
      <c r="AW105" s="334"/>
      <c r="AX105" s="334"/>
      <c r="AY105" s="334"/>
      <c r="AZ105" s="334"/>
      <c r="BA105" s="334"/>
      <c r="BB105" s="334"/>
      <c r="BC105" s="334"/>
      <c r="BD105" s="334"/>
      <c r="BE105" s="334"/>
      <c r="BF105" s="334"/>
      <c r="BG105" s="334"/>
      <c r="BH105" s="334"/>
    </row>
    <row r="106" spans="1:60" ht="12" outlineLevel="1">
      <c r="A106" s="328">
        <v>86</v>
      </c>
      <c r="B106" s="328" t="s">
        <v>1996</v>
      </c>
      <c r="C106" s="329" t="s">
        <v>1997</v>
      </c>
      <c r="D106" s="330" t="s">
        <v>227</v>
      </c>
      <c r="E106" s="331">
        <v>22</v>
      </c>
      <c r="F106" s="332">
        <f t="shared" si="28"/>
        <v>0</v>
      </c>
      <c r="G106" s="332">
        <f t="shared" si="28"/>
        <v>0</v>
      </c>
      <c r="H106" s="627"/>
      <c r="I106" s="332">
        <f t="shared" si="29"/>
        <v>0</v>
      </c>
      <c r="J106" s="627"/>
      <c r="K106" s="332">
        <f t="shared" si="30"/>
        <v>0</v>
      </c>
      <c r="L106" s="332">
        <v>21</v>
      </c>
      <c r="M106" s="332">
        <f t="shared" si="31"/>
        <v>0</v>
      </c>
      <c r="N106" s="330">
        <v>5E-05</v>
      </c>
      <c r="O106" s="330">
        <f t="shared" si="32"/>
        <v>0.0011</v>
      </c>
      <c r="P106" s="330">
        <v>0</v>
      </c>
      <c r="Q106" s="330">
        <f t="shared" si="33"/>
        <v>0</v>
      </c>
      <c r="R106" s="330"/>
      <c r="S106" s="330"/>
      <c r="T106" s="333">
        <v>0.142</v>
      </c>
      <c r="U106" s="330">
        <f t="shared" si="34"/>
        <v>3.12</v>
      </c>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c r="AZ106" s="334"/>
      <c r="BA106" s="334"/>
      <c r="BB106" s="334"/>
      <c r="BC106" s="334"/>
      <c r="BD106" s="334"/>
      <c r="BE106" s="334"/>
      <c r="BF106" s="334"/>
      <c r="BG106" s="334"/>
      <c r="BH106" s="334"/>
    </row>
    <row r="107" spans="1:60" ht="22.5" outlineLevel="1">
      <c r="A107" s="328">
        <v>87</v>
      </c>
      <c r="B107" s="328" t="s">
        <v>1998</v>
      </c>
      <c r="C107" s="329" t="s">
        <v>1999</v>
      </c>
      <c r="D107" s="330" t="s">
        <v>227</v>
      </c>
      <c r="E107" s="331">
        <v>42</v>
      </c>
      <c r="F107" s="332">
        <f t="shared" si="28"/>
        <v>0</v>
      </c>
      <c r="G107" s="332">
        <f t="shared" si="28"/>
        <v>0</v>
      </c>
      <c r="H107" s="627"/>
      <c r="I107" s="332">
        <f t="shared" si="29"/>
        <v>0</v>
      </c>
      <c r="J107" s="627"/>
      <c r="K107" s="332">
        <f t="shared" si="30"/>
        <v>0</v>
      </c>
      <c r="L107" s="332">
        <v>21</v>
      </c>
      <c r="M107" s="332">
        <f t="shared" si="31"/>
        <v>0</v>
      </c>
      <c r="N107" s="330">
        <v>8E-05</v>
      </c>
      <c r="O107" s="330">
        <f t="shared" si="32"/>
        <v>0.00336</v>
      </c>
      <c r="P107" s="330">
        <v>0</v>
      </c>
      <c r="Q107" s="330">
        <f t="shared" si="33"/>
        <v>0</v>
      </c>
      <c r="R107" s="330"/>
      <c r="S107" s="330"/>
      <c r="T107" s="333">
        <v>0.129</v>
      </c>
      <c r="U107" s="330">
        <f t="shared" si="34"/>
        <v>5.42</v>
      </c>
      <c r="V107" s="334"/>
      <c r="W107" s="334"/>
      <c r="X107" s="334"/>
      <c r="Y107" s="334"/>
      <c r="Z107" s="334"/>
      <c r="AA107" s="334"/>
      <c r="AB107" s="334"/>
      <c r="AC107" s="334"/>
      <c r="AD107" s="334"/>
      <c r="AE107" s="334"/>
      <c r="AF107" s="334"/>
      <c r="AG107" s="334"/>
      <c r="AH107" s="334"/>
      <c r="AI107" s="334"/>
      <c r="AJ107" s="334"/>
      <c r="AK107" s="334"/>
      <c r="AL107" s="334"/>
      <c r="AM107" s="334"/>
      <c r="AN107" s="334"/>
      <c r="AO107" s="334"/>
      <c r="AP107" s="334"/>
      <c r="AQ107" s="334"/>
      <c r="AR107" s="334"/>
      <c r="AS107" s="334"/>
      <c r="AT107" s="334"/>
      <c r="AU107" s="334"/>
      <c r="AV107" s="334"/>
      <c r="AW107" s="334"/>
      <c r="AX107" s="334"/>
      <c r="AY107" s="334"/>
      <c r="AZ107" s="334"/>
      <c r="BA107" s="334"/>
      <c r="BB107" s="334"/>
      <c r="BC107" s="334"/>
      <c r="BD107" s="334"/>
      <c r="BE107" s="334"/>
      <c r="BF107" s="334"/>
      <c r="BG107" s="334"/>
      <c r="BH107" s="334"/>
    </row>
    <row r="108" spans="1:60" ht="12" outlineLevel="1">
      <c r="A108" s="328">
        <v>88</v>
      </c>
      <c r="B108" s="328" t="s">
        <v>2000</v>
      </c>
      <c r="C108" s="329" t="s">
        <v>2001</v>
      </c>
      <c r="D108" s="330" t="s">
        <v>227</v>
      </c>
      <c r="E108" s="331">
        <v>35</v>
      </c>
      <c r="F108" s="332">
        <f t="shared" si="28"/>
        <v>0</v>
      </c>
      <c r="G108" s="332">
        <f t="shared" si="28"/>
        <v>0</v>
      </c>
      <c r="H108" s="627"/>
      <c r="I108" s="332">
        <f t="shared" si="29"/>
        <v>0</v>
      </c>
      <c r="J108" s="627"/>
      <c r="K108" s="332">
        <f t="shared" si="30"/>
        <v>0</v>
      </c>
      <c r="L108" s="332">
        <v>21</v>
      </c>
      <c r="M108" s="332">
        <f t="shared" si="31"/>
        <v>0</v>
      </c>
      <c r="N108" s="330">
        <v>4E-05</v>
      </c>
      <c r="O108" s="330">
        <f t="shared" si="32"/>
        <v>0.0014</v>
      </c>
      <c r="P108" s="330">
        <v>0</v>
      </c>
      <c r="Q108" s="330">
        <f t="shared" si="33"/>
        <v>0</v>
      </c>
      <c r="R108" s="330"/>
      <c r="S108" s="330"/>
      <c r="T108" s="333">
        <v>0.129</v>
      </c>
      <c r="U108" s="330">
        <f t="shared" si="34"/>
        <v>4.52</v>
      </c>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row>
    <row r="109" spans="1:60" ht="22.5" outlineLevel="1">
      <c r="A109" s="328">
        <v>89</v>
      </c>
      <c r="B109" s="328" t="s">
        <v>2002</v>
      </c>
      <c r="C109" s="329" t="s">
        <v>2003</v>
      </c>
      <c r="D109" s="330" t="s">
        <v>227</v>
      </c>
      <c r="E109" s="331">
        <v>57</v>
      </c>
      <c r="F109" s="332">
        <f t="shared" si="28"/>
        <v>0</v>
      </c>
      <c r="G109" s="332">
        <f t="shared" si="28"/>
        <v>0</v>
      </c>
      <c r="H109" s="627"/>
      <c r="I109" s="332">
        <f t="shared" si="29"/>
        <v>0</v>
      </c>
      <c r="J109" s="627"/>
      <c r="K109" s="332">
        <f t="shared" si="30"/>
        <v>0</v>
      </c>
      <c r="L109" s="332">
        <v>21</v>
      </c>
      <c r="M109" s="332">
        <f t="shared" si="31"/>
        <v>0</v>
      </c>
      <c r="N109" s="330">
        <v>7E-05</v>
      </c>
      <c r="O109" s="330">
        <f t="shared" si="32"/>
        <v>0.00399</v>
      </c>
      <c r="P109" s="330">
        <v>0</v>
      </c>
      <c r="Q109" s="330">
        <f t="shared" si="33"/>
        <v>0</v>
      </c>
      <c r="R109" s="330"/>
      <c r="S109" s="330"/>
      <c r="T109" s="333">
        <v>0.129</v>
      </c>
      <c r="U109" s="330">
        <f t="shared" si="34"/>
        <v>7.35</v>
      </c>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c r="AZ109" s="334"/>
      <c r="BA109" s="334"/>
      <c r="BB109" s="334"/>
      <c r="BC109" s="334"/>
      <c r="BD109" s="334"/>
      <c r="BE109" s="334"/>
      <c r="BF109" s="334"/>
      <c r="BG109" s="334"/>
      <c r="BH109" s="334"/>
    </row>
    <row r="110" spans="1:60" ht="12" outlineLevel="1">
      <c r="A110" s="328">
        <v>90</v>
      </c>
      <c r="B110" s="328" t="s">
        <v>2004</v>
      </c>
      <c r="C110" s="329" t="s">
        <v>2005</v>
      </c>
      <c r="D110" s="330" t="s">
        <v>227</v>
      </c>
      <c r="E110" s="331">
        <v>48</v>
      </c>
      <c r="F110" s="332">
        <f t="shared" si="28"/>
        <v>0</v>
      </c>
      <c r="G110" s="332">
        <f t="shared" si="28"/>
        <v>0</v>
      </c>
      <c r="H110" s="627"/>
      <c r="I110" s="332">
        <f t="shared" si="29"/>
        <v>0</v>
      </c>
      <c r="J110" s="627"/>
      <c r="K110" s="332">
        <f t="shared" si="30"/>
        <v>0</v>
      </c>
      <c r="L110" s="332">
        <v>21</v>
      </c>
      <c r="M110" s="332">
        <f t="shared" si="31"/>
        <v>0</v>
      </c>
      <c r="N110" s="330">
        <v>2E-05</v>
      </c>
      <c r="O110" s="330">
        <f t="shared" si="32"/>
        <v>0.00096</v>
      </c>
      <c r="P110" s="330">
        <v>0</v>
      </c>
      <c r="Q110" s="330">
        <f t="shared" si="33"/>
        <v>0</v>
      </c>
      <c r="R110" s="330"/>
      <c r="S110" s="330"/>
      <c r="T110" s="333">
        <v>0.129</v>
      </c>
      <c r="U110" s="330">
        <f t="shared" si="34"/>
        <v>6.19</v>
      </c>
      <c r="V110" s="334"/>
      <c r="W110" s="334"/>
      <c r="X110" s="334"/>
      <c r="Y110" s="334"/>
      <c r="Z110" s="334"/>
      <c r="AA110" s="334"/>
      <c r="AB110" s="334"/>
      <c r="AC110" s="334"/>
      <c r="AD110" s="334"/>
      <c r="AE110" s="334"/>
      <c r="AF110" s="334"/>
      <c r="AG110" s="334"/>
      <c r="AH110" s="334"/>
      <c r="AI110" s="334"/>
      <c r="AJ110" s="334"/>
      <c r="AK110" s="334"/>
      <c r="AL110" s="334"/>
      <c r="AM110" s="334"/>
      <c r="AN110" s="334"/>
      <c r="AO110" s="334"/>
      <c r="AP110" s="334"/>
      <c r="AQ110" s="334"/>
      <c r="AR110" s="334"/>
      <c r="AS110" s="334"/>
      <c r="AT110" s="334"/>
      <c r="AU110" s="334"/>
      <c r="AV110" s="334"/>
      <c r="AW110" s="334"/>
      <c r="AX110" s="334"/>
      <c r="AY110" s="334"/>
      <c r="AZ110" s="334"/>
      <c r="BA110" s="334"/>
      <c r="BB110" s="334"/>
      <c r="BC110" s="334"/>
      <c r="BD110" s="334"/>
      <c r="BE110" s="334"/>
      <c r="BF110" s="334"/>
      <c r="BG110" s="334"/>
      <c r="BH110" s="334"/>
    </row>
    <row r="111" spans="1:60" ht="12" outlineLevel="1">
      <c r="A111" s="328">
        <v>91</v>
      </c>
      <c r="B111" s="328" t="s">
        <v>2006</v>
      </c>
      <c r="C111" s="329" t="s">
        <v>2007</v>
      </c>
      <c r="D111" s="330" t="s">
        <v>227</v>
      </c>
      <c r="E111" s="331">
        <v>204</v>
      </c>
      <c r="F111" s="332">
        <f t="shared" si="28"/>
        <v>0</v>
      </c>
      <c r="G111" s="332">
        <f t="shared" si="28"/>
        <v>0</v>
      </c>
      <c r="H111" s="332"/>
      <c r="I111" s="332">
        <f t="shared" si="29"/>
        <v>0</v>
      </c>
      <c r="J111" s="627"/>
      <c r="K111" s="332">
        <f t="shared" si="30"/>
        <v>0</v>
      </c>
      <c r="L111" s="332">
        <v>21</v>
      </c>
      <c r="M111" s="332">
        <f t="shared" si="31"/>
        <v>0</v>
      </c>
      <c r="N111" s="330">
        <v>0</v>
      </c>
      <c r="O111" s="330">
        <f t="shared" si="32"/>
        <v>0</v>
      </c>
      <c r="P111" s="330">
        <v>0</v>
      </c>
      <c r="Q111" s="330">
        <f t="shared" si="33"/>
        <v>0</v>
      </c>
      <c r="R111" s="330"/>
      <c r="S111" s="330"/>
      <c r="T111" s="333">
        <v>0.082</v>
      </c>
      <c r="U111" s="330">
        <f t="shared" si="34"/>
        <v>16.73</v>
      </c>
      <c r="V111" s="334"/>
      <c r="W111" s="334"/>
      <c r="X111" s="334"/>
      <c r="Y111" s="334"/>
      <c r="Z111" s="334"/>
      <c r="AA111" s="334"/>
      <c r="AB111" s="334"/>
      <c r="AC111" s="334"/>
      <c r="AD111" s="334"/>
      <c r="AE111" s="334"/>
      <c r="AF111" s="334"/>
      <c r="AG111" s="334"/>
      <c r="AH111" s="334"/>
      <c r="AI111" s="334"/>
      <c r="AJ111" s="334"/>
      <c r="AK111" s="334"/>
      <c r="AL111" s="334"/>
      <c r="AM111" s="334"/>
      <c r="AN111" s="334"/>
      <c r="AO111" s="334"/>
      <c r="AP111" s="334"/>
      <c r="AQ111" s="334"/>
      <c r="AR111" s="334"/>
      <c r="AS111" s="334"/>
      <c r="AT111" s="334"/>
      <c r="AU111" s="334"/>
      <c r="AV111" s="334"/>
      <c r="AW111" s="334"/>
      <c r="AX111" s="334"/>
      <c r="AY111" s="334"/>
      <c r="AZ111" s="334"/>
      <c r="BA111" s="334"/>
      <c r="BB111" s="334"/>
      <c r="BC111" s="334"/>
      <c r="BD111" s="334"/>
      <c r="BE111" s="334"/>
      <c r="BF111" s="334"/>
      <c r="BG111" s="334"/>
      <c r="BH111" s="334"/>
    </row>
    <row r="112" spans="1:60" ht="12" outlineLevel="1">
      <c r="A112" s="328">
        <v>92</v>
      </c>
      <c r="B112" s="328" t="s">
        <v>2008</v>
      </c>
      <c r="C112" s="329" t="s">
        <v>2009</v>
      </c>
      <c r="D112" s="330" t="s">
        <v>601</v>
      </c>
      <c r="E112" s="331">
        <v>3</v>
      </c>
      <c r="F112" s="332">
        <f t="shared" si="28"/>
        <v>0</v>
      </c>
      <c r="G112" s="332">
        <f t="shared" si="28"/>
        <v>0</v>
      </c>
      <c r="H112" s="627"/>
      <c r="I112" s="332">
        <f t="shared" si="29"/>
        <v>0</v>
      </c>
      <c r="J112" s="332"/>
      <c r="K112" s="332">
        <f t="shared" si="30"/>
        <v>0</v>
      </c>
      <c r="L112" s="332">
        <v>21</v>
      </c>
      <c r="M112" s="332">
        <f t="shared" si="31"/>
        <v>0</v>
      </c>
      <c r="N112" s="330">
        <v>8E-05</v>
      </c>
      <c r="O112" s="330">
        <f t="shared" si="32"/>
        <v>0.00024</v>
      </c>
      <c r="P112" s="330">
        <v>0</v>
      </c>
      <c r="Q112" s="330">
        <f t="shared" si="33"/>
        <v>0</v>
      </c>
      <c r="R112" s="330"/>
      <c r="S112" s="330"/>
      <c r="T112" s="333">
        <v>0</v>
      </c>
      <c r="U112" s="330">
        <f t="shared" si="34"/>
        <v>0</v>
      </c>
      <c r="V112" s="334"/>
      <c r="W112" s="334"/>
      <c r="X112" s="334"/>
      <c r="Y112" s="334"/>
      <c r="Z112" s="334"/>
      <c r="AA112" s="334"/>
      <c r="AB112" s="334"/>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4"/>
      <c r="AY112" s="334"/>
      <c r="AZ112" s="334"/>
      <c r="BA112" s="334"/>
      <c r="BB112" s="334"/>
      <c r="BC112" s="334"/>
      <c r="BD112" s="334"/>
      <c r="BE112" s="334"/>
      <c r="BF112" s="334"/>
      <c r="BG112" s="334"/>
      <c r="BH112" s="334"/>
    </row>
    <row r="113" spans="1:60" ht="12" outlineLevel="1">
      <c r="A113" s="328">
        <v>93</v>
      </c>
      <c r="B113" s="328" t="s">
        <v>2010</v>
      </c>
      <c r="C113" s="329" t="s">
        <v>2011</v>
      </c>
      <c r="D113" s="330" t="s">
        <v>601</v>
      </c>
      <c r="E113" s="331">
        <v>28</v>
      </c>
      <c r="F113" s="332">
        <f t="shared" si="28"/>
        <v>0</v>
      </c>
      <c r="G113" s="332">
        <f t="shared" si="28"/>
        <v>0</v>
      </c>
      <c r="H113" s="627"/>
      <c r="I113" s="332">
        <f t="shared" si="29"/>
        <v>0</v>
      </c>
      <c r="J113" s="627"/>
      <c r="K113" s="332">
        <f t="shared" si="30"/>
        <v>0</v>
      </c>
      <c r="L113" s="332">
        <v>21</v>
      </c>
      <c r="M113" s="332">
        <f t="shared" si="31"/>
        <v>0</v>
      </c>
      <c r="N113" s="330">
        <v>0.00018</v>
      </c>
      <c r="O113" s="330">
        <f t="shared" si="32"/>
        <v>0.00504</v>
      </c>
      <c r="P113" s="330">
        <v>0</v>
      </c>
      <c r="Q113" s="330">
        <f t="shared" si="33"/>
        <v>0</v>
      </c>
      <c r="R113" s="330"/>
      <c r="S113" s="330"/>
      <c r="T113" s="333">
        <v>0.254</v>
      </c>
      <c r="U113" s="330">
        <f t="shared" si="34"/>
        <v>7.11</v>
      </c>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row>
    <row r="114" spans="1:60" ht="12" outlineLevel="1">
      <c r="A114" s="328">
        <v>94</v>
      </c>
      <c r="B114" s="328" t="s">
        <v>2012</v>
      </c>
      <c r="C114" s="329" t="s">
        <v>2013</v>
      </c>
      <c r="D114" s="330" t="s">
        <v>601</v>
      </c>
      <c r="E114" s="331">
        <v>1</v>
      </c>
      <c r="F114" s="332">
        <f t="shared" si="28"/>
        <v>0</v>
      </c>
      <c r="G114" s="332">
        <f t="shared" si="28"/>
        <v>0</v>
      </c>
      <c r="H114" s="627"/>
      <c r="I114" s="332">
        <f t="shared" si="29"/>
        <v>0</v>
      </c>
      <c r="J114" s="627"/>
      <c r="K114" s="332">
        <f t="shared" si="30"/>
        <v>0</v>
      </c>
      <c r="L114" s="332">
        <v>21</v>
      </c>
      <c r="M114" s="332">
        <f t="shared" si="31"/>
        <v>0</v>
      </c>
      <c r="N114" s="330">
        <v>0.0002</v>
      </c>
      <c r="O114" s="330">
        <f t="shared" si="32"/>
        <v>0.0002</v>
      </c>
      <c r="P114" s="330">
        <v>0</v>
      </c>
      <c r="Q114" s="330">
        <f t="shared" si="33"/>
        <v>0</v>
      </c>
      <c r="R114" s="330"/>
      <c r="S114" s="330"/>
      <c r="T114" s="333">
        <v>0.207</v>
      </c>
      <c r="U114" s="330">
        <f t="shared" si="34"/>
        <v>0.21</v>
      </c>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row>
    <row r="115" spans="1:60" ht="12" outlineLevel="1">
      <c r="A115" s="328">
        <v>95</v>
      </c>
      <c r="B115" s="328" t="s">
        <v>2014</v>
      </c>
      <c r="C115" s="329" t="s">
        <v>2015</v>
      </c>
      <c r="D115" s="330" t="s">
        <v>601</v>
      </c>
      <c r="E115" s="331">
        <v>1</v>
      </c>
      <c r="F115" s="332">
        <f t="shared" si="28"/>
        <v>0</v>
      </c>
      <c r="G115" s="332">
        <f t="shared" si="28"/>
        <v>0</v>
      </c>
      <c r="H115" s="627"/>
      <c r="I115" s="332">
        <f t="shared" si="29"/>
        <v>0</v>
      </c>
      <c r="J115" s="627"/>
      <c r="K115" s="332">
        <f t="shared" si="30"/>
        <v>0</v>
      </c>
      <c r="L115" s="332">
        <v>21</v>
      </c>
      <c r="M115" s="332">
        <f t="shared" si="31"/>
        <v>0</v>
      </c>
      <c r="N115" s="330">
        <v>0.00032</v>
      </c>
      <c r="O115" s="330">
        <f t="shared" si="32"/>
        <v>0.00032</v>
      </c>
      <c r="P115" s="330">
        <v>0</v>
      </c>
      <c r="Q115" s="330">
        <f t="shared" si="33"/>
        <v>0</v>
      </c>
      <c r="R115" s="330"/>
      <c r="S115" s="330"/>
      <c r="T115" s="333">
        <v>0.227</v>
      </c>
      <c r="U115" s="330">
        <f t="shared" si="34"/>
        <v>0.23</v>
      </c>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c r="BF115" s="334"/>
      <c r="BG115" s="334"/>
      <c r="BH115" s="334"/>
    </row>
    <row r="116" spans="1:60" ht="12" outlineLevel="1">
      <c r="A116" s="328">
        <v>96</v>
      </c>
      <c r="B116" s="328" t="s">
        <v>2016</v>
      </c>
      <c r="C116" s="329" t="s">
        <v>2017</v>
      </c>
      <c r="D116" s="330" t="s">
        <v>601</v>
      </c>
      <c r="E116" s="331">
        <v>5</v>
      </c>
      <c r="F116" s="332">
        <f t="shared" si="28"/>
        <v>0</v>
      </c>
      <c r="G116" s="332">
        <f t="shared" si="28"/>
        <v>0</v>
      </c>
      <c r="H116" s="627"/>
      <c r="I116" s="332">
        <f t="shared" si="29"/>
        <v>0</v>
      </c>
      <c r="J116" s="627"/>
      <c r="K116" s="332">
        <f t="shared" si="30"/>
        <v>0</v>
      </c>
      <c r="L116" s="332">
        <v>21</v>
      </c>
      <c r="M116" s="332">
        <f t="shared" si="31"/>
        <v>0</v>
      </c>
      <c r="N116" s="330">
        <v>0.0002</v>
      </c>
      <c r="O116" s="330">
        <f t="shared" si="32"/>
        <v>0.001</v>
      </c>
      <c r="P116" s="330">
        <v>0</v>
      </c>
      <c r="Q116" s="330">
        <f t="shared" si="33"/>
        <v>0</v>
      </c>
      <c r="R116" s="330"/>
      <c r="S116" s="330"/>
      <c r="T116" s="333">
        <v>0.207</v>
      </c>
      <c r="U116" s="330">
        <f t="shared" si="34"/>
        <v>1.04</v>
      </c>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34"/>
      <c r="BF116" s="334"/>
      <c r="BG116" s="334"/>
      <c r="BH116" s="334"/>
    </row>
    <row r="117" spans="1:60" ht="12" outlineLevel="1">
      <c r="A117" s="328">
        <v>97</v>
      </c>
      <c r="B117" s="328" t="s">
        <v>2018</v>
      </c>
      <c r="C117" s="329" t="s">
        <v>2019</v>
      </c>
      <c r="D117" s="330" t="s">
        <v>601</v>
      </c>
      <c r="E117" s="331">
        <v>6</v>
      </c>
      <c r="F117" s="332">
        <f t="shared" si="28"/>
        <v>0</v>
      </c>
      <c r="G117" s="332">
        <f t="shared" si="28"/>
        <v>0</v>
      </c>
      <c r="H117" s="627"/>
      <c r="I117" s="332">
        <f t="shared" si="29"/>
        <v>0</v>
      </c>
      <c r="J117" s="627"/>
      <c r="K117" s="332">
        <f t="shared" si="30"/>
        <v>0</v>
      </c>
      <c r="L117" s="332">
        <v>21</v>
      </c>
      <c r="M117" s="332">
        <f t="shared" si="31"/>
        <v>0</v>
      </c>
      <c r="N117" s="330">
        <v>0.00014</v>
      </c>
      <c r="O117" s="330">
        <f t="shared" si="32"/>
        <v>0.00084</v>
      </c>
      <c r="P117" s="330">
        <v>0</v>
      </c>
      <c r="Q117" s="330">
        <f t="shared" si="33"/>
        <v>0</v>
      </c>
      <c r="R117" s="330"/>
      <c r="S117" s="330"/>
      <c r="T117" s="333">
        <v>0.165</v>
      </c>
      <c r="U117" s="330">
        <f t="shared" si="34"/>
        <v>0.99</v>
      </c>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row>
    <row r="118" spans="1:60" ht="12" outlineLevel="1">
      <c r="A118" s="328">
        <v>98</v>
      </c>
      <c r="B118" s="328" t="s">
        <v>2020</v>
      </c>
      <c r="C118" s="329" t="s">
        <v>2021</v>
      </c>
      <c r="D118" s="330" t="s">
        <v>601</v>
      </c>
      <c r="E118" s="331">
        <v>2</v>
      </c>
      <c r="F118" s="332">
        <f t="shared" si="28"/>
        <v>0</v>
      </c>
      <c r="G118" s="332">
        <f t="shared" si="28"/>
        <v>0</v>
      </c>
      <c r="H118" s="627"/>
      <c r="I118" s="332">
        <f t="shared" si="29"/>
        <v>0</v>
      </c>
      <c r="J118" s="332"/>
      <c r="K118" s="332">
        <f t="shared" si="30"/>
        <v>0</v>
      </c>
      <c r="L118" s="332">
        <v>21</v>
      </c>
      <c r="M118" s="332">
        <f t="shared" si="31"/>
        <v>0</v>
      </c>
      <c r="N118" s="330">
        <v>0.00013</v>
      </c>
      <c r="O118" s="330">
        <f t="shared" si="32"/>
        <v>0.00026</v>
      </c>
      <c r="P118" s="330">
        <v>0</v>
      </c>
      <c r="Q118" s="330">
        <f t="shared" si="33"/>
        <v>0</v>
      </c>
      <c r="R118" s="330"/>
      <c r="S118" s="330"/>
      <c r="T118" s="333">
        <v>0</v>
      </c>
      <c r="U118" s="330">
        <f t="shared" si="34"/>
        <v>0</v>
      </c>
      <c r="V118" s="334"/>
      <c r="W118" s="334"/>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c r="AZ118" s="334"/>
      <c r="BA118" s="334"/>
      <c r="BB118" s="334"/>
      <c r="BC118" s="334"/>
      <c r="BD118" s="334"/>
      <c r="BE118" s="334"/>
      <c r="BF118" s="334"/>
      <c r="BG118" s="334"/>
      <c r="BH118" s="334"/>
    </row>
    <row r="119" spans="1:60" ht="12" outlineLevel="1">
      <c r="A119" s="328">
        <v>99</v>
      </c>
      <c r="B119" s="328" t="s">
        <v>2022</v>
      </c>
      <c r="C119" s="329" t="s">
        <v>2023</v>
      </c>
      <c r="D119" s="330" t="s">
        <v>227</v>
      </c>
      <c r="E119" s="331">
        <v>204</v>
      </c>
      <c r="F119" s="332">
        <f t="shared" si="28"/>
        <v>0</v>
      </c>
      <c r="G119" s="332">
        <f t="shared" si="28"/>
        <v>0</v>
      </c>
      <c r="H119" s="627"/>
      <c r="I119" s="332">
        <f t="shared" si="29"/>
        <v>0</v>
      </c>
      <c r="J119" s="627"/>
      <c r="K119" s="332">
        <f t="shared" si="30"/>
        <v>0</v>
      </c>
      <c r="L119" s="332">
        <v>21</v>
      </c>
      <c r="M119" s="332">
        <f t="shared" si="31"/>
        <v>0</v>
      </c>
      <c r="N119" s="330">
        <v>1E-05</v>
      </c>
      <c r="O119" s="330">
        <f t="shared" si="32"/>
        <v>0.00204</v>
      </c>
      <c r="P119" s="330">
        <v>0</v>
      </c>
      <c r="Q119" s="330">
        <f t="shared" si="33"/>
        <v>0</v>
      </c>
      <c r="R119" s="330"/>
      <c r="S119" s="330"/>
      <c r="T119" s="333">
        <v>0.062</v>
      </c>
      <c r="U119" s="330">
        <f t="shared" si="34"/>
        <v>12.65</v>
      </c>
      <c r="V119" s="334"/>
      <c r="W119" s="334"/>
      <c r="X119" s="334"/>
      <c r="Y119" s="334"/>
      <c r="Z119" s="334"/>
      <c r="AA119" s="334"/>
      <c r="AB119" s="334"/>
      <c r="AC119" s="334"/>
      <c r="AD119" s="334"/>
      <c r="AE119" s="334"/>
      <c r="AF119" s="334"/>
      <c r="AG119" s="334"/>
      <c r="AH119" s="334"/>
      <c r="AI119" s="334"/>
      <c r="AJ119" s="334"/>
      <c r="AK119" s="334"/>
      <c r="AL119" s="334"/>
      <c r="AM119" s="334"/>
      <c r="AN119" s="334"/>
      <c r="AO119" s="334"/>
      <c r="AP119" s="334"/>
      <c r="AQ119" s="334"/>
      <c r="AR119" s="334"/>
      <c r="AS119" s="334"/>
      <c r="AT119" s="334"/>
      <c r="AU119" s="334"/>
      <c r="AV119" s="334"/>
      <c r="AW119" s="334"/>
      <c r="AX119" s="334"/>
      <c r="AY119" s="334"/>
      <c r="AZ119" s="334"/>
      <c r="BA119" s="334"/>
      <c r="BB119" s="334"/>
      <c r="BC119" s="334"/>
      <c r="BD119" s="334"/>
      <c r="BE119" s="334"/>
      <c r="BF119" s="334"/>
      <c r="BG119" s="334"/>
      <c r="BH119" s="334"/>
    </row>
    <row r="120" spans="1:60" ht="12" outlineLevel="1">
      <c r="A120" s="328">
        <v>100</v>
      </c>
      <c r="B120" s="328" t="s">
        <v>2024</v>
      </c>
      <c r="C120" s="329" t="s">
        <v>2025</v>
      </c>
      <c r="D120" s="330" t="s">
        <v>227</v>
      </c>
      <c r="E120" s="331">
        <v>204</v>
      </c>
      <c r="F120" s="332">
        <f t="shared" si="28"/>
        <v>0</v>
      </c>
      <c r="G120" s="332">
        <f t="shared" si="28"/>
        <v>0</v>
      </c>
      <c r="H120" s="627"/>
      <c r="I120" s="332">
        <f t="shared" si="29"/>
        <v>0</v>
      </c>
      <c r="J120" s="627"/>
      <c r="K120" s="332">
        <f t="shared" si="30"/>
        <v>0</v>
      </c>
      <c r="L120" s="332">
        <v>21</v>
      </c>
      <c r="M120" s="332">
        <f t="shared" si="31"/>
        <v>0</v>
      </c>
      <c r="N120" s="330">
        <v>0</v>
      </c>
      <c r="O120" s="330">
        <f t="shared" si="32"/>
        <v>0</v>
      </c>
      <c r="P120" s="330">
        <v>0</v>
      </c>
      <c r="Q120" s="330">
        <f t="shared" si="33"/>
        <v>0</v>
      </c>
      <c r="R120" s="330"/>
      <c r="S120" s="330"/>
      <c r="T120" s="333">
        <v>0.031</v>
      </c>
      <c r="U120" s="330">
        <f t="shared" si="34"/>
        <v>6.32</v>
      </c>
      <c r="V120" s="334"/>
      <c r="W120" s="334"/>
      <c r="X120" s="334"/>
      <c r="Y120" s="334"/>
      <c r="Z120" s="334"/>
      <c r="AA120" s="334"/>
      <c r="AB120" s="334"/>
      <c r="AC120" s="334"/>
      <c r="AD120" s="334"/>
      <c r="AE120" s="334"/>
      <c r="AF120" s="334"/>
      <c r="AG120" s="334"/>
      <c r="AH120" s="334"/>
      <c r="AI120" s="334"/>
      <c r="AJ120" s="334"/>
      <c r="AK120" s="334"/>
      <c r="AL120" s="334"/>
      <c r="AM120" s="334"/>
      <c r="AN120" s="334"/>
      <c r="AO120" s="334"/>
      <c r="AP120" s="334"/>
      <c r="AQ120" s="334"/>
      <c r="AR120" s="334"/>
      <c r="AS120" s="334"/>
      <c r="AT120" s="334"/>
      <c r="AU120" s="334"/>
      <c r="AV120" s="334"/>
      <c r="AW120" s="334"/>
      <c r="AX120" s="334"/>
      <c r="AY120" s="334"/>
      <c r="AZ120" s="334"/>
      <c r="BA120" s="334"/>
      <c r="BB120" s="334"/>
      <c r="BC120" s="334"/>
      <c r="BD120" s="334"/>
      <c r="BE120" s="334"/>
      <c r="BF120" s="334"/>
      <c r="BG120" s="334"/>
      <c r="BH120" s="334"/>
    </row>
    <row r="121" spans="1:60" ht="22.5" outlineLevel="1">
      <c r="A121" s="328">
        <v>101</v>
      </c>
      <c r="B121" s="328" t="s">
        <v>2026</v>
      </c>
      <c r="C121" s="329" t="s">
        <v>2027</v>
      </c>
      <c r="D121" s="330" t="s">
        <v>601</v>
      </c>
      <c r="E121" s="331">
        <v>1</v>
      </c>
      <c r="F121" s="332">
        <f t="shared" si="28"/>
        <v>0</v>
      </c>
      <c r="G121" s="332">
        <f t="shared" si="28"/>
        <v>0</v>
      </c>
      <c r="H121" s="627"/>
      <c r="I121" s="332">
        <f t="shared" si="29"/>
        <v>0</v>
      </c>
      <c r="J121" s="332"/>
      <c r="K121" s="332">
        <f t="shared" si="30"/>
        <v>0</v>
      </c>
      <c r="L121" s="332">
        <v>21</v>
      </c>
      <c r="M121" s="332">
        <f t="shared" si="31"/>
        <v>0</v>
      </c>
      <c r="N121" s="330">
        <v>0</v>
      </c>
      <c r="O121" s="330">
        <f t="shared" si="32"/>
        <v>0</v>
      </c>
      <c r="P121" s="330">
        <v>0</v>
      </c>
      <c r="Q121" s="330">
        <f t="shared" si="33"/>
        <v>0</v>
      </c>
      <c r="R121" s="330"/>
      <c r="S121" s="330"/>
      <c r="T121" s="333">
        <v>0</v>
      </c>
      <c r="U121" s="330">
        <f t="shared" si="34"/>
        <v>0</v>
      </c>
      <c r="V121" s="334"/>
      <c r="W121" s="334"/>
      <c r="X121" s="334"/>
      <c r="Y121" s="334"/>
      <c r="Z121" s="334"/>
      <c r="AA121" s="334"/>
      <c r="AB121" s="334"/>
      <c r="AC121" s="334"/>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c r="AZ121" s="334"/>
      <c r="BA121" s="334"/>
      <c r="BB121" s="334"/>
      <c r="BC121" s="334"/>
      <c r="BD121" s="334"/>
      <c r="BE121" s="334"/>
      <c r="BF121" s="334"/>
      <c r="BG121" s="334"/>
      <c r="BH121" s="334"/>
    </row>
    <row r="122" spans="1:60" ht="22.5" outlineLevel="1">
      <c r="A122" s="328">
        <v>102</v>
      </c>
      <c r="B122" s="328" t="s">
        <v>2028</v>
      </c>
      <c r="C122" s="329" t="s">
        <v>2029</v>
      </c>
      <c r="D122" s="330" t="s">
        <v>601</v>
      </c>
      <c r="E122" s="331">
        <v>1</v>
      </c>
      <c r="F122" s="332">
        <f t="shared" si="28"/>
        <v>0</v>
      </c>
      <c r="G122" s="332">
        <f t="shared" si="28"/>
        <v>0</v>
      </c>
      <c r="H122" s="627"/>
      <c r="I122" s="332">
        <f t="shared" si="29"/>
        <v>0</v>
      </c>
      <c r="J122" s="332"/>
      <c r="K122" s="332">
        <f t="shared" si="30"/>
        <v>0</v>
      </c>
      <c r="L122" s="332">
        <v>21</v>
      </c>
      <c r="M122" s="332">
        <f t="shared" si="31"/>
        <v>0</v>
      </c>
      <c r="N122" s="330">
        <v>0.0105</v>
      </c>
      <c r="O122" s="330">
        <f t="shared" si="32"/>
        <v>0.0105</v>
      </c>
      <c r="P122" s="330">
        <v>0</v>
      </c>
      <c r="Q122" s="330">
        <f t="shared" si="33"/>
        <v>0</v>
      </c>
      <c r="R122" s="330"/>
      <c r="S122" s="330"/>
      <c r="T122" s="333">
        <v>0</v>
      </c>
      <c r="U122" s="330">
        <f t="shared" si="34"/>
        <v>0</v>
      </c>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D122" s="334"/>
      <c r="BE122" s="334"/>
      <c r="BF122" s="334"/>
      <c r="BG122" s="334"/>
      <c r="BH122" s="334"/>
    </row>
    <row r="123" spans="1:60" ht="12" outlineLevel="1">
      <c r="A123" s="328">
        <v>103</v>
      </c>
      <c r="B123" s="328" t="s">
        <v>2030</v>
      </c>
      <c r="C123" s="329" t="s">
        <v>2031</v>
      </c>
      <c r="D123" s="330" t="s">
        <v>601</v>
      </c>
      <c r="E123" s="331">
        <v>4</v>
      </c>
      <c r="F123" s="332">
        <f t="shared" si="28"/>
        <v>0</v>
      </c>
      <c r="G123" s="332">
        <f t="shared" si="28"/>
        <v>0</v>
      </c>
      <c r="H123" s="627"/>
      <c r="I123" s="332">
        <f t="shared" si="29"/>
        <v>0</v>
      </c>
      <c r="J123" s="332"/>
      <c r="K123" s="332">
        <f t="shared" si="30"/>
        <v>0</v>
      </c>
      <c r="L123" s="332">
        <v>21</v>
      </c>
      <c r="M123" s="332">
        <f t="shared" si="31"/>
        <v>0</v>
      </c>
      <c r="N123" s="330">
        <v>0.0002</v>
      </c>
      <c r="O123" s="330">
        <f t="shared" si="32"/>
        <v>0.0008</v>
      </c>
      <c r="P123" s="330">
        <v>0</v>
      </c>
      <c r="Q123" s="330">
        <f t="shared" si="33"/>
        <v>0</v>
      </c>
      <c r="R123" s="330"/>
      <c r="S123" s="330"/>
      <c r="T123" s="333">
        <v>0</v>
      </c>
      <c r="U123" s="330">
        <f t="shared" si="34"/>
        <v>0</v>
      </c>
      <c r="V123" s="334"/>
      <c r="W123" s="334"/>
      <c r="X123" s="334"/>
      <c r="Y123" s="334"/>
      <c r="Z123" s="334"/>
      <c r="AA123" s="334"/>
      <c r="AB123" s="334"/>
      <c r="AC123" s="334"/>
      <c r="AD123" s="334"/>
      <c r="AE123" s="334"/>
      <c r="AF123" s="334"/>
      <c r="AG123" s="334"/>
      <c r="AH123" s="334"/>
      <c r="AI123" s="334"/>
      <c r="AJ123" s="334"/>
      <c r="AK123" s="334"/>
      <c r="AL123" s="334"/>
      <c r="AM123" s="334"/>
      <c r="AN123" s="334"/>
      <c r="AO123" s="334"/>
      <c r="AP123" s="334"/>
      <c r="AQ123" s="334"/>
      <c r="AR123" s="334"/>
      <c r="AS123" s="334"/>
      <c r="AT123" s="334"/>
      <c r="AU123" s="334"/>
      <c r="AV123" s="334"/>
      <c r="AW123" s="334"/>
      <c r="AX123" s="334"/>
      <c r="AY123" s="334"/>
      <c r="AZ123" s="334"/>
      <c r="BA123" s="334"/>
      <c r="BB123" s="334"/>
      <c r="BC123" s="334"/>
      <c r="BD123" s="334"/>
      <c r="BE123" s="334"/>
      <c r="BF123" s="334"/>
      <c r="BG123" s="334"/>
      <c r="BH123" s="334"/>
    </row>
    <row r="124" spans="1:60" ht="12" outlineLevel="1">
      <c r="A124" s="328">
        <v>104</v>
      </c>
      <c r="B124" s="328" t="s">
        <v>2032</v>
      </c>
      <c r="C124" s="329" t="s">
        <v>2033</v>
      </c>
      <c r="D124" s="330" t="s">
        <v>601</v>
      </c>
      <c r="E124" s="331">
        <v>22</v>
      </c>
      <c r="F124" s="332">
        <f t="shared" si="28"/>
        <v>0</v>
      </c>
      <c r="G124" s="332">
        <f t="shared" si="28"/>
        <v>0</v>
      </c>
      <c r="H124" s="627"/>
      <c r="I124" s="332">
        <f t="shared" si="29"/>
        <v>0</v>
      </c>
      <c r="J124" s="332"/>
      <c r="K124" s="332">
        <f t="shared" si="30"/>
        <v>0</v>
      </c>
      <c r="L124" s="332">
        <v>21</v>
      </c>
      <c r="M124" s="332">
        <f t="shared" si="31"/>
        <v>0</v>
      </c>
      <c r="N124" s="330">
        <v>0.0002</v>
      </c>
      <c r="O124" s="330">
        <f t="shared" si="32"/>
        <v>0.0044</v>
      </c>
      <c r="P124" s="330">
        <v>0</v>
      </c>
      <c r="Q124" s="330">
        <f t="shared" si="33"/>
        <v>0</v>
      </c>
      <c r="R124" s="330"/>
      <c r="S124" s="330"/>
      <c r="T124" s="333">
        <v>0</v>
      </c>
      <c r="U124" s="330">
        <f t="shared" si="34"/>
        <v>0</v>
      </c>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c r="BD124" s="334"/>
      <c r="BE124" s="334"/>
      <c r="BF124" s="334"/>
      <c r="BG124" s="334"/>
      <c r="BH124" s="334"/>
    </row>
    <row r="125" spans="1:60" ht="12" outlineLevel="1">
      <c r="A125" s="328">
        <v>105</v>
      </c>
      <c r="B125" s="328" t="s">
        <v>2034</v>
      </c>
      <c r="C125" s="329" t="s">
        <v>2035</v>
      </c>
      <c r="D125" s="330" t="s">
        <v>601</v>
      </c>
      <c r="E125" s="331">
        <v>3</v>
      </c>
      <c r="F125" s="332">
        <f t="shared" si="28"/>
        <v>0</v>
      </c>
      <c r="G125" s="332">
        <f t="shared" si="28"/>
        <v>0</v>
      </c>
      <c r="H125" s="627"/>
      <c r="I125" s="332">
        <f t="shared" si="29"/>
        <v>0</v>
      </c>
      <c r="J125" s="332"/>
      <c r="K125" s="332">
        <f t="shared" si="30"/>
        <v>0</v>
      </c>
      <c r="L125" s="332">
        <v>21</v>
      </c>
      <c r="M125" s="332">
        <f t="shared" si="31"/>
        <v>0</v>
      </c>
      <c r="N125" s="330">
        <v>0.0002</v>
      </c>
      <c r="O125" s="330">
        <f t="shared" si="32"/>
        <v>0.0006</v>
      </c>
      <c r="P125" s="330">
        <v>0</v>
      </c>
      <c r="Q125" s="330">
        <f t="shared" si="33"/>
        <v>0</v>
      </c>
      <c r="R125" s="330"/>
      <c r="S125" s="330"/>
      <c r="T125" s="333">
        <v>0</v>
      </c>
      <c r="U125" s="330">
        <f t="shared" si="34"/>
        <v>0</v>
      </c>
      <c r="V125" s="334"/>
      <c r="W125" s="334"/>
      <c r="X125" s="334"/>
      <c r="Y125" s="334"/>
      <c r="Z125" s="334"/>
      <c r="AA125" s="334"/>
      <c r="AB125" s="334"/>
      <c r="AC125" s="334"/>
      <c r="AD125" s="334"/>
      <c r="AE125" s="334"/>
      <c r="AF125" s="334"/>
      <c r="AG125" s="334"/>
      <c r="AH125" s="334"/>
      <c r="AI125" s="334"/>
      <c r="AJ125" s="334"/>
      <c r="AK125" s="334"/>
      <c r="AL125" s="334"/>
      <c r="AM125" s="334"/>
      <c r="AN125" s="334"/>
      <c r="AO125" s="334"/>
      <c r="AP125" s="334"/>
      <c r="AQ125" s="334"/>
      <c r="AR125" s="334"/>
      <c r="AS125" s="334"/>
      <c r="AT125" s="334"/>
      <c r="AU125" s="334"/>
      <c r="AV125" s="334"/>
      <c r="AW125" s="334"/>
      <c r="AX125" s="334"/>
      <c r="AY125" s="334"/>
      <c r="AZ125" s="334"/>
      <c r="BA125" s="334"/>
      <c r="BB125" s="334"/>
      <c r="BC125" s="334"/>
      <c r="BD125" s="334"/>
      <c r="BE125" s="334"/>
      <c r="BF125" s="334"/>
      <c r="BG125" s="334"/>
      <c r="BH125" s="334"/>
    </row>
    <row r="126" spans="1:60" ht="22.5" outlineLevel="1">
      <c r="A126" s="328">
        <v>106</v>
      </c>
      <c r="B126" s="328" t="s">
        <v>2036</v>
      </c>
      <c r="C126" s="329" t="s">
        <v>2037</v>
      </c>
      <c r="D126" s="330" t="s">
        <v>601</v>
      </c>
      <c r="E126" s="331">
        <v>1</v>
      </c>
      <c r="F126" s="332">
        <f t="shared" si="28"/>
        <v>0</v>
      </c>
      <c r="G126" s="332">
        <f t="shared" si="28"/>
        <v>0</v>
      </c>
      <c r="H126" s="627"/>
      <c r="I126" s="332">
        <f t="shared" si="29"/>
        <v>0</v>
      </c>
      <c r="J126" s="332"/>
      <c r="K126" s="332">
        <f t="shared" si="30"/>
        <v>0</v>
      </c>
      <c r="L126" s="332">
        <v>21</v>
      </c>
      <c r="M126" s="332">
        <f t="shared" si="31"/>
        <v>0</v>
      </c>
      <c r="N126" s="330">
        <v>0</v>
      </c>
      <c r="O126" s="330">
        <f t="shared" si="32"/>
        <v>0</v>
      </c>
      <c r="P126" s="330">
        <v>0</v>
      </c>
      <c r="Q126" s="330">
        <f t="shared" si="33"/>
        <v>0</v>
      </c>
      <c r="R126" s="330"/>
      <c r="S126" s="330"/>
      <c r="T126" s="333">
        <v>0</v>
      </c>
      <c r="U126" s="330">
        <f t="shared" si="34"/>
        <v>0</v>
      </c>
      <c r="V126" s="334"/>
      <c r="W126" s="334"/>
      <c r="X126" s="334"/>
      <c r="Y126" s="334"/>
      <c r="Z126" s="334"/>
      <c r="AA126" s="334"/>
      <c r="AB126" s="334"/>
      <c r="AC126" s="334"/>
      <c r="AD126" s="334"/>
      <c r="AE126" s="334"/>
      <c r="AF126" s="334"/>
      <c r="AG126" s="334"/>
      <c r="AH126" s="334"/>
      <c r="AI126" s="334"/>
      <c r="AJ126" s="334"/>
      <c r="AK126" s="334"/>
      <c r="AL126" s="334"/>
      <c r="AM126" s="334"/>
      <c r="AN126" s="334"/>
      <c r="AO126" s="334"/>
      <c r="AP126" s="334"/>
      <c r="AQ126" s="334"/>
      <c r="AR126" s="334"/>
      <c r="AS126" s="334"/>
      <c r="AT126" s="334"/>
      <c r="AU126" s="334"/>
      <c r="AV126" s="334"/>
      <c r="AW126" s="334"/>
      <c r="AX126" s="334"/>
      <c r="AY126" s="334"/>
      <c r="AZ126" s="334"/>
      <c r="BA126" s="334"/>
      <c r="BB126" s="334"/>
      <c r="BC126" s="334"/>
      <c r="BD126" s="334"/>
      <c r="BE126" s="334"/>
      <c r="BF126" s="334"/>
      <c r="BG126" s="334"/>
      <c r="BH126" s="334"/>
    </row>
    <row r="127" spans="1:60" ht="12" outlineLevel="1">
      <c r="A127" s="328">
        <v>107</v>
      </c>
      <c r="B127" s="328" t="s">
        <v>2038</v>
      </c>
      <c r="C127" s="329" t="s">
        <v>2039</v>
      </c>
      <c r="D127" s="330" t="s">
        <v>601</v>
      </c>
      <c r="E127" s="331">
        <v>1</v>
      </c>
      <c r="F127" s="332">
        <f t="shared" si="28"/>
        <v>0</v>
      </c>
      <c r="G127" s="332">
        <f t="shared" si="28"/>
        <v>0</v>
      </c>
      <c r="H127" s="627"/>
      <c r="I127" s="332">
        <f t="shared" si="29"/>
        <v>0</v>
      </c>
      <c r="J127" s="332"/>
      <c r="K127" s="332">
        <f t="shared" si="30"/>
        <v>0</v>
      </c>
      <c r="L127" s="332">
        <v>21</v>
      </c>
      <c r="M127" s="332">
        <f t="shared" si="31"/>
        <v>0</v>
      </c>
      <c r="N127" s="330">
        <v>0.00034</v>
      </c>
      <c r="O127" s="330">
        <f t="shared" si="32"/>
        <v>0.00034</v>
      </c>
      <c r="P127" s="330">
        <v>0</v>
      </c>
      <c r="Q127" s="330">
        <f t="shared" si="33"/>
        <v>0</v>
      </c>
      <c r="R127" s="330"/>
      <c r="S127" s="330"/>
      <c r="T127" s="333">
        <v>0</v>
      </c>
      <c r="U127" s="330">
        <f t="shared" si="34"/>
        <v>0</v>
      </c>
      <c r="V127" s="334"/>
      <c r="W127" s="334"/>
      <c r="X127" s="334"/>
      <c r="Y127" s="334"/>
      <c r="Z127" s="334"/>
      <c r="AA127" s="334"/>
      <c r="AB127" s="334"/>
      <c r="AC127" s="334"/>
      <c r="AD127" s="334"/>
      <c r="AE127" s="334"/>
      <c r="AF127" s="334"/>
      <c r="AG127" s="334"/>
      <c r="AH127" s="334"/>
      <c r="AI127" s="334"/>
      <c r="AJ127" s="334"/>
      <c r="AK127" s="334"/>
      <c r="AL127" s="334"/>
      <c r="AM127" s="334"/>
      <c r="AN127" s="334"/>
      <c r="AO127" s="334"/>
      <c r="AP127" s="334"/>
      <c r="AQ127" s="334"/>
      <c r="AR127" s="334"/>
      <c r="AS127" s="334"/>
      <c r="AT127" s="334"/>
      <c r="AU127" s="334"/>
      <c r="AV127" s="334"/>
      <c r="AW127" s="334"/>
      <c r="AX127" s="334"/>
      <c r="AY127" s="334"/>
      <c r="AZ127" s="334"/>
      <c r="BA127" s="334"/>
      <c r="BB127" s="334"/>
      <c r="BC127" s="334"/>
      <c r="BD127" s="334"/>
      <c r="BE127" s="334"/>
      <c r="BF127" s="334"/>
      <c r="BG127" s="334"/>
      <c r="BH127" s="334"/>
    </row>
    <row r="128" spans="1:60" ht="12" outlineLevel="1">
      <c r="A128" s="328">
        <v>108</v>
      </c>
      <c r="B128" s="328" t="s">
        <v>2040</v>
      </c>
      <c r="C128" s="329" t="s">
        <v>2041</v>
      </c>
      <c r="D128" s="330" t="s">
        <v>601</v>
      </c>
      <c r="E128" s="331">
        <v>1</v>
      </c>
      <c r="F128" s="332">
        <f t="shared" si="28"/>
        <v>0</v>
      </c>
      <c r="G128" s="332">
        <f t="shared" si="28"/>
        <v>0</v>
      </c>
      <c r="H128" s="627"/>
      <c r="I128" s="332">
        <f t="shared" si="29"/>
        <v>0</v>
      </c>
      <c r="J128" s="332"/>
      <c r="K128" s="332">
        <f t="shared" si="30"/>
        <v>0</v>
      </c>
      <c r="L128" s="332">
        <v>21</v>
      </c>
      <c r="M128" s="332">
        <f t="shared" si="31"/>
        <v>0</v>
      </c>
      <c r="N128" s="330">
        <v>0.0003</v>
      </c>
      <c r="O128" s="330">
        <f t="shared" si="32"/>
        <v>0.0003</v>
      </c>
      <c r="P128" s="330">
        <v>0</v>
      </c>
      <c r="Q128" s="330">
        <f t="shared" si="33"/>
        <v>0</v>
      </c>
      <c r="R128" s="330"/>
      <c r="S128" s="330"/>
      <c r="T128" s="333">
        <v>0</v>
      </c>
      <c r="U128" s="330">
        <f t="shared" si="34"/>
        <v>0</v>
      </c>
      <c r="V128" s="334"/>
      <c r="W128" s="334"/>
      <c r="X128" s="33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c r="AS128" s="334"/>
      <c r="AT128" s="334"/>
      <c r="AU128" s="334"/>
      <c r="AV128" s="334"/>
      <c r="AW128" s="334"/>
      <c r="AX128" s="334"/>
      <c r="AY128" s="334"/>
      <c r="AZ128" s="334"/>
      <c r="BA128" s="334"/>
      <c r="BB128" s="334"/>
      <c r="BC128" s="334"/>
      <c r="BD128" s="334"/>
      <c r="BE128" s="334"/>
      <c r="BF128" s="334"/>
      <c r="BG128" s="334"/>
      <c r="BH128" s="334"/>
    </row>
    <row r="129" spans="1:60" ht="12" outlineLevel="1">
      <c r="A129" s="328">
        <v>109</v>
      </c>
      <c r="B129" s="328" t="s">
        <v>2042</v>
      </c>
      <c r="C129" s="329" t="s">
        <v>2043</v>
      </c>
      <c r="D129" s="330" t="s">
        <v>192</v>
      </c>
      <c r="E129" s="331">
        <v>0.3</v>
      </c>
      <c r="F129" s="332">
        <f t="shared" si="28"/>
        <v>0</v>
      </c>
      <c r="G129" s="332">
        <f t="shared" si="28"/>
        <v>0</v>
      </c>
      <c r="H129" s="332"/>
      <c r="I129" s="332">
        <f t="shared" si="29"/>
        <v>0</v>
      </c>
      <c r="J129" s="627"/>
      <c r="K129" s="332">
        <f t="shared" si="30"/>
        <v>0</v>
      </c>
      <c r="L129" s="332">
        <v>21</v>
      </c>
      <c r="M129" s="332">
        <f t="shared" si="31"/>
        <v>0</v>
      </c>
      <c r="N129" s="330">
        <v>0</v>
      </c>
      <c r="O129" s="330">
        <f t="shared" si="32"/>
        <v>0</v>
      </c>
      <c r="P129" s="330">
        <v>0</v>
      </c>
      <c r="Q129" s="330">
        <f t="shared" si="33"/>
        <v>0</v>
      </c>
      <c r="R129" s="330"/>
      <c r="S129" s="330"/>
      <c r="T129" s="333">
        <v>1.374</v>
      </c>
      <c r="U129" s="330">
        <f t="shared" si="34"/>
        <v>0.41</v>
      </c>
      <c r="V129" s="334"/>
      <c r="W129" s="334"/>
      <c r="X129" s="334"/>
      <c r="Y129" s="334"/>
      <c r="Z129" s="334"/>
      <c r="AA129" s="334"/>
      <c r="AB129" s="334"/>
      <c r="AC129" s="334"/>
      <c r="AD129" s="334"/>
      <c r="AE129" s="334"/>
      <c r="AF129" s="334"/>
      <c r="AG129" s="334"/>
      <c r="AH129" s="334"/>
      <c r="AI129" s="334"/>
      <c r="AJ129" s="334"/>
      <c r="AK129" s="334"/>
      <c r="AL129" s="334"/>
      <c r="AM129" s="334"/>
      <c r="AN129" s="334"/>
      <c r="AO129" s="334"/>
      <c r="AP129" s="334"/>
      <c r="AQ129" s="334"/>
      <c r="AR129" s="334"/>
      <c r="AS129" s="334"/>
      <c r="AT129" s="334"/>
      <c r="AU129" s="334"/>
      <c r="AV129" s="334"/>
      <c r="AW129" s="334"/>
      <c r="AX129" s="334"/>
      <c r="AY129" s="334"/>
      <c r="AZ129" s="334"/>
      <c r="BA129" s="334"/>
      <c r="BB129" s="334"/>
      <c r="BC129" s="334"/>
      <c r="BD129" s="334"/>
      <c r="BE129" s="334"/>
      <c r="BF129" s="334"/>
      <c r="BG129" s="334"/>
      <c r="BH129" s="334"/>
    </row>
    <row r="130" spans="1:60" ht="22.5" outlineLevel="1">
      <c r="A130" s="328">
        <v>110</v>
      </c>
      <c r="B130" s="328" t="s">
        <v>2044</v>
      </c>
      <c r="C130" s="329" t="s">
        <v>2045</v>
      </c>
      <c r="D130" s="330" t="s">
        <v>601</v>
      </c>
      <c r="E130" s="331">
        <v>1</v>
      </c>
      <c r="F130" s="332">
        <f t="shared" si="28"/>
        <v>0</v>
      </c>
      <c r="G130" s="332">
        <f t="shared" si="28"/>
        <v>0</v>
      </c>
      <c r="H130" s="627"/>
      <c r="I130" s="332">
        <f t="shared" si="29"/>
        <v>0</v>
      </c>
      <c r="J130" s="332"/>
      <c r="K130" s="332">
        <f t="shared" si="30"/>
        <v>0</v>
      </c>
      <c r="L130" s="332">
        <v>21</v>
      </c>
      <c r="M130" s="332">
        <f t="shared" si="31"/>
        <v>0</v>
      </c>
      <c r="N130" s="330">
        <v>0.00114</v>
      </c>
      <c r="O130" s="330">
        <f t="shared" si="32"/>
        <v>0.00114</v>
      </c>
      <c r="P130" s="330">
        <v>0</v>
      </c>
      <c r="Q130" s="330">
        <f t="shared" si="33"/>
        <v>0</v>
      </c>
      <c r="R130" s="330"/>
      <c r="S130" s="330"/>
      <c r="T130" s="333">
        <v>0</v>
      </c>
      <c r="U130" s="330">
        <f t="shared" si="34"/>
        <v>0</v>
      </c>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4"/>
      <c r="AY130" s="334"/>
      <c r="AZ130" s="334"/>
      <c r="BA130" s="334"/>
      <c r="BB130" s="334"/>
      <c r="BC130" s="334"/>
      <c r="BD130" s="334"/>
      <c r="BE130" s="334"/>
      <c r="BF130" s="334"/>
      <c r="BG130" s="334"/>
      <c r="BH130" s="334"/>
    </row>
    <row r="131" spans="1:60" ht="12" outlineLevel="1">
      <c r="A131" s="328">
        <v>111</v>
      </c>
      <c r="B131" s="328" t="s">
        <v>2046</v>
      </c>
      <c r="C131" s="329" t="s">
        <v>2047</v>
      </c>
      <c r="D131" s="330" t="s">
        <v>601</v>
      </c>
      <c r="E131" s="331">
        <v>30</v>
      </c>
      <c r="F131" s="332">
        <f t="shared" si="28"/>
        <v>0</v>
      </c>
      <c r="G131" s="332">
        <f t="shared" si="28"/>
        <v>0</v>
      </c>
      <c r="H131" s="627"/>
      <c r="I131" s="332">
        <f t="shared" si="29"/>
        <v>0</v>
      </c>
      <c r="J131" s="332"/>
      <c r="K131" s="332">
        <f t="shared" si="30"/>
        <v>0</v>
      </c>
      <c r="L131" s="332">
        <v>21</v>
      </c>
      <c r="M131" s="332">
        <f t="shared" si="31"/>
        <v>0</v>
      </c>
      <c r="N131" s="330">
        <v>0.00011</v>
      </c>
      <c r="O131" s="330">
        <f t="shared" si="32"/>
        <v>0.0033</v>
      </c>
      <c r="P131" s="330">
        <v>0</v>
      </c>
      <c r="Q131" s="330">
        <f t="shared" si="33"/>
        <v>0</v>
      </c>
      <c r="R131" s="330"/>
      <c r="S131" s="330"/>
      <c r="T131" s="333">
        <v>0</v>
      </c>
      <c r="U131" s="330">
        <f t="shared" si="34"/>
        <v>0</v>
      </c>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4"/>
      <c r="AY131" s="334"/>
      <c r="AZ131" s="334"/>
      <c r="BA131" s="334"/>
      <c r="BB131" s="334"/>
      <c r="BC131" s="334"/>
      <c r="BD131" s="334"/>
      <c r="BE131" s="334"/>
      <c r="BF131" s="334"/>
      <c r="BG131" s="334"/>
      <c r="BH131" s="334"/>
    </row>
    <row r="132" spans="1:21" ht="12">
      <c r="A132" s="335" t="s">
        <v>1817</v>
      </c>
      <c r="B132" s="335" t="s">
        <v>831</v>
      </c>
      <c r="C132" s="336" t="s">
        <v>1789</v>
      </c>
      <c r="D132" s="337"/>
      <c r="E132" s="338"/>
      <c r="F132" s="339"/>
      <c r="G132" s="339">
        <f>SUMIF(AE133:AE168,"&lt;&gt;NOR",G133:G168)</f>
        <v>0</v>
      </c>
      <c r="H132" s="339"/>
      <c r="I132" s="339">
        <f>SUM(I133:I168)</f>
        <v>0</v>
      </c>
      <c r="J132" s="342"/>
      <c r="K132" s="339">
        <f>SUM(K133:K168)</f>
        <v>0</v>
      </c>
      <c r="L132" s="339"/>
      <c r="M132" s="339">
        <f>SUM(M133:M168)</f>
        <v>0</v>
      </c>
      <c r="N132" s="337"/>
      <c r="O132" s="337">
        <f>SUM(O133:O168)</f>
        <v>0.42974999999999997</v>
      </c>
      <c r="P132" s="337"/>
      <c r="Q132" s="337">
        <f>SUM(Q133:Q168)</f>
        <v>0</v>
      </c>
      <c r="R132" s="337"/>
      <c r="S132" s="337"/>
      <c r="T132" s="340"/>
      <c r="U132" s="337">
        <f>SUM(U133:U168)</f>
        <v>94.47</v>
      </c>
    </row>
    <row r="133" spans="1:60" ht="22.5" outlineLevel="1">
      <c r="A133" s="328">
        <v>112</v>
      </c>
      <c r="B133" s="328" t="s">
        <v>2048</v>
      </c>
      <c r="C133" s="329" t="s">
        <v>2049</v>
      </c>
      <c r="D133" s="330" t="s">
        <v>601</v>
      </c>
      <c r="E133" s="331">
        <v>6</v>
      </c>
      <c r="F133" s="332">
        <f aca="true" t="shared" si="35" ref="F133:G135">H133+J133</f>
        <v>0</v>
      </c>
      <c r="G133" s="332">
        <f t="shared" si="35"/>
        <v>0</v>
      </c>
      <c r="H133" s="627"/>
      <c r="I133" s="332">
        <f>ROUND(E133*H133,2)</f>
        <v>0</v>
      </c>
      <c r="J133" s="627"/>
      <c r="K133" s="332">
        <f>ROUND(E133*J133,2)</f>
        <v>0</v>
      </c>
      <c r="L133" s="332">
        <v>21</v>
      </c>
      <c r="M133" s="332">
        <f>G133*(1+L133/100)</f>
        <v>0</v>
      </c>
      <c r="N133" s="330">
        <v>0.01772</v>
      </c>
      <c r="O133" s="330">
        <f>ROUND(E133*N133,5)</f>
        <v>0.10632</v>
      </c>
      <c r="P133" s="330">
        <v>0</v>
      </c>
      <c r="Q133" s="330">
        <f>ROUND(E133*P133,5)</f>
        <v>0</v>
      </c>
      <c r="R133" s="330"/>
      <c r="S133" s="330"/>
      <c r="T133" s="333">
        <v>0.973</v>
      </c>
      <c r="U133" s="330">
        <f>ROUND(E133*T133,2)</f>
        <v>5.84</v>
      </c>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4"/>
      <c r="AU133" s="334"/>
      <c r="AV133" s="334"/>
      <c r="AW133" s="334"/>
      <c r="AX133" s="334"/>
      <c r="AY133" s="334"/>
      <c r="AZ133" s="334"/>
      <c r="BA133" s="334"/>
      <c r="BB133" s="334"/>
      <c r="BC133" s="334"/>
      <c r="BD133" s="334"/>
      <c r="BE133" s="334"/>
      <c r="BF133" s="334"/>
      <c r="BG133" s="334"/>
      <c r="BH133" s="334"/>
    </row>
    <row r="134" spans="1:60" ht="22.5" outlineLevel="1">
      <c r="A134" s="328">
        <v>113</v>
      </c>
      <c r="B134" s="328" t="s">
        <v>2050</v>
      </c>
      <c r="C134" s="329" t="s">
        <v>2051</v>
      </c>
      <c r="D134" s="330" t="s">
        <v>601</v>
      </c>
      <c r="E134" s="331">
        <v>1</v>
      </c>
      <c r="F134" s="332">
        <f t="shared" si="35"/>
        <v>0</v>
      </c>
      <c r="G134" s="332">
        <f t="shared" si="35"/>
        <v>0</v>
      </c>
      <c r="H134" s="627"/>
      <c r="I134" s="332">
        <f>ROUND(E134*H134,2)</f>
        <v>0</v>
      </c>
      <c r="J134" s="627"/>
      <c r="K134" s="332">
        <f>ROUND(E134*J134,2)</f>
        <v>0</v>
      </c>
      <c r="L134" s="332">
        <v>21</v>
      </c>
      <c r="M134" s="332">
        <f>G134*(1+L134/100)</f>
        <v>0</v>
      </c>
      <c r="N134" s="330">
        <v>0.01772</v>
      </c>
      <c r="O134" s="330">
        <f>ROUND(E134*N134,5)</f>
        <v>0.01772</v>
      </c>
      <c r="P134" s="330">
        <v>0</v>
      </c>
      <c r="Q134" s="330">
        <f>ROUND(E134*P134,5)</f>
        <v>0</v>
      </c>
      <c r="R134" s="330"/>
      <c r="S134" s="330"/>
      <c r="T134" s="333">
        <v>0.973</v>
      </c>
      <c r="U134" s="330">
        <f>ROUND(E134*T134,2)</f>
        <v>0.97</v>
      </c>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4"/>
      <c r="AY134" s="334"/>
      <c r="AZ134" s="334"/>
      <c r="BA134" s="334"/>
      <c r="BB134" s="334"/>
      <c r="BC134" s="334"/>
      <c r="BD134" s="334"/>
      <c r="BE134" s="334"/>
      <c r="BF134" s="334"/>
      <c r="BG134" s="334"/>
      <c r="BH134" s="334"/>
    </row>
    <row r="135" spans="1:60" ht="22.5" outlineLevel="1">
      <c r="A135" s="328">
        <v>114</v>
      </c>
      <c r="B135" s="328" t="s">
        <v>2052</v>
      </c>
      <c r="C135" s="329" t="s">
        <v>2053</v>
      </c>
      <c r="D135" s="330" t="s">
        <v>601</v>
      </c>
      <c r="E135" s="331">
        <v>6</v>
      </c>
      <c r="F135" s="332">
        <f t="shared" si="35"/>
        <v>0</v>
      </c>
      <c r="G135" s="332">
        <f t="shared" si="35"/>
        <v>0</v>
      </c>
      <c r="H135" s="627"/>
      <c r="I135" s="332">
        <f>ROUND(E135*H135,2)</f>
        <v>0</v>
      </c>
      <c r="J135" s="332"/>
      <c r="K135" s="332">
        <f>ROUND(E135*J135,2)</f>
        <v>0</v>
      </c>
      <c r="L135" s="332">
        <v>21</v>
      </c>
      <c r="M135" s="332">
        <f>G135*(1+L135/100)</f>
        <v>0</v>
      </c>
      <c r="N135" s="330">
        <v>0.00038</v>
      </c>
      <c r="O135" s="330">
        <f>ROUND(E135*N135,5)</f>
        <v>0.00228</v>
      </c>
      <c r="P135" s="330">
        <v>0</v>
      </c>
      <c r="Q135" s="330">
        <f>ROUND(E135*P135,5)</f>
        <v>0</v>
      </c>
      <c r="R135" s="330"/>
      <c r="S135" s="330"/>
      <c r="T135" s="333">
        <v>0</v>
      </c>
      <c r="U135" s="330">
        <f>ROUND(E135*T135,2)</f>
        <v>0</v>
      </c>
      <c r="V135" s="334"/>
      <c r="W135" s="334"/>
      <c r="X135" s="334"/>
      <c r="Y135" s="334"/>
      <c r="Z135" s="334"/>
      <c r="AA135" s="334"/>
      <c r="AB135" s="334"/>
      <c r="AC135" s="334"/>
      <c r="AD135" s="334"/>
      <c r="AE135" s="334"/>
      <c r="AF135" s="334"/>
      <c r="AG135" s="334"/>
      <c r="AH135" s="334"/>
      <c r="AI135" s="334"/>
      <c r="AJ135" s="334"/>
      <c r="AK135" s="334"/>
      <c r="AL135" s="334"/>
      <c r="AM135" s="334"/>
      <c r="AN135" s="334"/>
      <c r="AO135" s="334"/>
      <c r="AP135" s="334"/>
      <c r="AQ135" s="334"/>
      <c r="AR135" s="334"/>
      <c r="AS135" s="334"/>
      <c r="AT135" s="334"/>
      <c r="AU135" s="334"/>
      <c r="AV135" s="334"/>
      <c r="AW135" s="334"/>
      <c r="AX135" s="334"/>
      <c r="AY135" s="334"/>
      <c r="AZ135" s="334"/>
      <c r="BA135" s="334"/>
      <c r="BB135" s="334"/>
      <c r="BC135" s="334"/>
      <c r="BD135" s="334"/>
      <c r="BE135" s="334"/>
      <c r="BF135" s="334"/>
      <c r="BG135" s="334"/>
      <c r="BH135" s="334"/>
    </row>
    <row r="136" spans="1:60" ht="12" outlineLevel="1">
      <c r="A136" s="328"/>
      <c r="B136" s="328"/>
      <c r="C136" s="748" t="s">
        <v>2054</v>
      </c>
      <c r="D136" s="749"/>
      <c r="E136" s="750"/>
      <c r="F136" s="751"/>
      <c r="G136" s="752"/>
      <c r="H136" s="332"/>
      <c r="I136" s="332"/>
      <c r="J136" s="332"/>
      <c r="K136" s="332"/>
      <c r="L136" s="332"/>
      <c r="M136" s="332"/>
      <c r="N136" s="330"/>
      <c r="O136" s="330"/>
      <c r="P136" s="330"/>
      <c r="Q136" s="330"/>
      <c r="R136" s="330"/>
      <c r="S136" s="330"/>
      <c r="T136" s="333"/>
      <c r="U136" s="330"/>
      <c r="V136" s="334"/>
      <c r="W136" s="334"/>
      <c r="X136" s="334"/>
      <c r="Y136" s="334"/>
      <c r="Z136" s="334"/>
      <c r="AA136" s="334"/>
      <c r="AB136" s="334"/>
      <c r="AC136" s="334"/>
      <c r="AD136" s="334"/>
      <c r="AE136" s="334"/>
      <c r="AF136" s="334"/>
      <c r="AG136" s="334"/>
      <c r="AH136" s="334"/>
      <c r="AI136" s="334"/>
      <c r="AJ136" s="334"/>
      <c r="AK136" s="334"/>
      <c r="AL136" s="334"/>
      <c r="AM136" s="334"/>
      <c r="AN136" s="334"/>
      <c r="AO136" s="334"/>
      <c r="AP136" s="334"/>
      <c r="AQ136" s="334"/>
      <c r="AR136" s="334"/>
      <c r="AS136" s="334"/>
      <c r="AT136" s="334"/>
      <c r="AU136" s="334"/>
      <c r="AV136" s="334"/>
      <c r="AW136" s="334"/>
      <c r="AX136" s="334"/>
      <c r="AY136" s="334"/>
      <c r="AZ136" s="334"/>
      <c r="BA136" s="341" t="str">
        <f>C136</f>
        <v>(např. Grohe Arena Cosmopolitan S)</v>
      </c>
      <c r="BB136" s="334"/>
      <c r="BC136" s="334"/>
      <c r="BD136" s="334"/>
      <c r="BE136" s="334"/>
      <c r="BF136" s="334"/>
      <c r="BG136" s="334"/>
      <c r="BH136" s="334"/>
    </row>
    <row r="137" spans="1:60" ht="22.5" outlineLevel="1">
      <c r="A137" s="328">
        <v>115</v>
      </c>
      <c r="B137" s="328" t="s">
        <v>2055</v>
      </c>
      <c r="C137" s="329" t="s">
        <v>2056</v>
      </c>
      <c r="D137" s="330" t="s">
        <v>601</v>
      </c>
      <c r="E137" s="331">
        <v>4</v>
      </c>
      <c r="F137" s="332">
        <f>H137+J137</f>
        <v>0</v>
      </c>
      <c r="G137" s="332">
        <f>I137+K137</f>
        <v>0</v>
      </c>
      <c r="H137" s="627"/>
      <c r="I137" s="332">
        <f>ROUND(E137*H137,2)</f>
        <v>0</v>
      </c>
      <c r="J137" s="627"/>
      <c r="K137" s="332">
        <f>ROUND(E137*J137,2)</f>
        <v>0</v>
      </c>
      <c r="L137" s="332">
        <v>21</v>
      </c>
      <c r="M137" s="332">
        <f>G137*(1+L137/100)</f>
        <v>0</v>
      </c>
      <c r="N137" s="330">
        <v>0.01867</v>
      </c>
      <c r="O137" s="330">
        <f>ROUND(E137*N137,5)</f>
        <v>0.07468</v>
      </c>
      <c r="P137" s="330">
        <v>0</v>
      </c>
      <c r="Q137" s="330">
        <f>ROUND(E137*P137,5)</f>
        <v>0</v>
      </c>
      <c r="R137" s="330"/>
      <c r="S137" s="330"/>
      <c r="T137" s="333">
        <v>2.92136</v>
      </c>
      <c r="U137" s="330">
        <f>ROUND(E137*T137,2)</f>
        <v>11.69</v>
      </c>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334"/>
      <c r="AS137" s="334"/>
      <c r="AT137" s="334"/>
      <c r="AU137" s="334"/>
      <c r="AV137" s="334"/>
      <c r="AW137" s="334"/>
      <c r="AX137" s="334"/>
      <c r="AY137" s="334"/>
      <c r="AZ137" s="334"/>
      <c r="BA137" s="334"/>
      <c r="BB137" s="334"/>
      <c r="BC137" s="334"/>
      <c r="BD137" s="334"/>
      <c r="BE137" s="334"/>
      <c r="BF137" s="334"/>
      <c r="BG137" s="334"/>
      <c r="BH137" s="334"/>
    </row>
    <row r="138" spans="1:60" ht="12" outlineLevel="1">
      <c r="A138" s="328"/>
      <c r="B138" s="328"/>
      <c r="C138" s="748" t="s">
        <v>2057</v>
      </c>
      <c r="D138" s="749"/>
      <c r="E138" s="750"/>
      <c r="F138" s="751"/>
      <c r="G138" s="752"/>
      <c r="H138" s="627"/>
      <c r="I138" s="332"/>
      <c r="J138" s="332"/>
      <c r="K138" s="332"/>
      <c r="L138" s="332"/>
      <c r="M138" s="332"/>
      <c r="N138" s="330"/>
      <c r="O138" s="330"/>
      <c r="P138" s="330"/>
      <c r="Q138" s="330"/>
      <c r="R138" s="330"/>
      <c r="S138" s="330"/>
      <c r="T138" s="333"/>
      <c r="U138" s="330"/>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4"/>
      <c r="AU138" s="334"/>
      <c r="AV138" s="334"/>
      <c r="AW138" s="334"/>
      <c r="AX138" s="334"/>
      <c r="AY138" s="334"/>
      <c r="AZ138" s="334"/>
      <c r="BA138" s="341" t="str">
        <f>C138</f>
        <v>(např. AMUR)</v>
      </c>
      <c r="BB138" s="334"/>
      <c r="BC138" s="334"/>
      <c r="BD138" s="334"/>
      <c r="BE138" s="334"/>
      <c r="BF138" s="334"/>
      <c r="BG138" s="334"/>
      <c r="BH138" s="334"/>
    </row>
    <row r="139" spans="1:60" ht="22.5" outlineLevel="1">
      <c r="A139" s="328">
        <v>116</v>
      </c>
      <c r="B139" s="328" t="s">
        <v>2058</v>
      </c>
      <c r="C139" s="329" t="s">
        <v>2059</v>
      </c>
      <c r="D139" s="330" t="s">
        <v>601</v>
      </c>
      <c r="E139" s="331">
        <v>2</v>
      </c>
      <c r="F139" s="332">
        <f aca="true" t="shared" si="36" ref="F139:G141">H139+J139</f>
        <v>0</v>
      </c>
      <c r="G139" s="332">
        <f t="shared" si="36"/>
        <v>0</v>
      </c>
      <c r="H139" s="627"/>
      <c r="I139" s="332">
        <f>ROUND(E139*H139,2)</f>
        <v>0</v>
      </c>
      <c r="J139" s="332"/>
      <c r="K139" s="332">
        <f>ROUND(E139*J139,2)</f>
        <v>0</v>
      </c>
      <c r="L139" s="332">
        <v>21</v>
      </c>
      <c r="M139" s="332">
        <f>G139*(1+L139/100)</f>
        <v>0</v>
      </c>
      <c r="N139" s="330">
        <v>0.006</v>
      </c>
      <c r="O139" s="330">
        <f>ROUND(E139*N139,5)</f>
        <v>0.012</v>
      </c>
      <c r="P139" s="330">
        <v>0</v>
      </c>
      <c r="Q139" s="330">
        <f>ROUND(E139*P139,5)</f>
        <v>0</v>
      </c>
      <c r="R139" s="330"/>
      <c r="S139" s="330"/>
      <c r="T139" s="333">
        <v>0</v>
      </c>
      <c r="U139" s="330">
        <f>ROUND(E139*T139,2)</f>
        <v>0</v>
      </c>
      <c r="V139" s="334"/>
      <c r="W139" s="334"/>
      <c r="X139" s="334"/>
      <c r="Y139" s="334"/>
      <c r="Z139" s="334"/>
      <c r="AA139" s="334"/>
      <c r="AB139" s="334"/>
      <c r="AC139" s="334"/>
      <c r="AD139" s="334"/>
      <c r="AE139" s="334"/>
      <c r="AF139" s="334"/>
      <c r="AG139" s="334"/>
      <c r="AH139" s="334"/>
      <c r="AI139" s="334"/>
      <c r="AJ139" s="334"/>
      <c r="AK139" s="334"/>
      <c r="AL139" s="334"/>
      <c r="AM139" s="334"/>
      <c r="AN139" s="334"/>
      <c r="AO139" s="334"/>
      <c r="AP139" s="334"/>
      <c r="AQ139" s="334"/>
      <c r="AR139" s="334"/>
      <c r="AS139" s="334"/>
      <c r="AT139" s="334"/>
      <c r="AU139" s="334"/>
      <c r="AV139" s="334"/>
      <c r="AW139" s="334"/>
      <c r="AX139" s="334"/>
      <c r="AY139" s="334"/>
      <c r="AZ139" s="334"/>
      <c r="BA139" s="334"/>
      <c r="BB139" s="334"/>
      <c r="BC139" s="334"/>
      <c r="BD139" s="334"/>
      <c r="BE139" s="334"/>
      <c r="BF139" s="334"/>
      <c r="BG139" s="334"/>
      <c r="BH139" s="334"/>
    </row>
    <row r="140" spans="1:60" ht="12" outlineLevel="1">
      <c r="A140" s="328">
        <v>117</v>
      </c>
      <c r="B140" s="328" t="s">
        <v>2060</v>
      </c>
      <c r="C140" s="329" t="s">
        <v>2061</v>
      </c>
      <c r="D140" s="330" t="s">
        <v>601</v>
      </c>
      <c r="E140" s="331">
        <v>1</v>
      </c>
      <c r="F140" s="332">
        <f t="shared" si="36"/>
        <v>0</v>
      </c>
      <c r="G140" s="332">
        <f t="shared" si="36"/>
        <v>0</v>
      </c>
      <c r="H140" s="627"/>
      <c r="I140" s="332">
        <f>ROUND(E140*H140,2)</f>
        <v>0</v>
      </c>
      <c r="J140" s="627"/>
      <c r="K140" s="332">
        <f>ROUND(E140*J140,2)</f>
        <v>0</v>
      </c>
      <c r="L140" s="332">
        <v>21</v>
      </c>
      <c r="M140" s="332">
        <f>G140*(1+L140/100)</f>
        <v>0</v>
      </c>
      <c r="N140" s="330">
        <v>0.0195</v>
      </c>
      <c r="O140" s="330">
        <f>ROUND(E140*N140,5)</f>
        <v>0.0195</v>
      </c>
      <c r="P140" s="330">
        <v>0</v>
      </c>
      <c r="Q140" s="330">
        <f>ROUND(E140*P140,5)</f>
        <v>0</v>
      </c>
      <c r="R140" s="330"/>
      <c r="S140" s="330"/>
      <c r="T140" s="333">
        <v>2.92136</v>
      </c>
      <c r="U140" s="330">
        <f>ROUND(E140*T140,2)</f>
        <v>2.92</v>
      </c>
      <c r="V140" s="334"/>
      <c r="W140" s="334"/>
      <c r="X140" s="334"/>
      <c r="Y140" s="334"/>
      <c r="Z140" s="334"/>
      <c r="AA140" s="334"/>
      <c r="AB140" s="334"/>
      <c r="AC140" s="334"/>
      <c r="AD140" s="334"/>
      <c r="AE140" s="334"/>
      <c r="AF140" s="334"/>
      <c r="AG140" s="334"/>
      <c r="AH140" s="334"/>
      <c r="AI140" s="334"/>
      <c r="AJ140" s="334"/>
      <c r="AK140" s="334"/>
      <c r="AL140" s="334"/>
      <c r="AM140" s="334"/>
      <c r="AN140" s="334"/>
      <c r="AO140" s="334"/>
      <c r="AP140" s="334"/>
      <c r="AQ140" s="334"/>
      <c r="AR140" s="334"/>
      <c r="AS140" s="334"/>
      <c r="AT140" s="334"/>
      <c r="AU140" s="334"/>
      <c r="AV140" s="334"/>
      <c r="AW140" s="334"/>
      <c r="AX140" s="334"/>
      <c r="AY140" s="334"/>
      <c r="AZ140" s="334"/>
      <c r="BA140" s="334"/>
      <c r="BB140" s="334"/>
      <c r="BC140" s="334"/>
      <c r="BD140" s="334"/>
      <c r="BE140" s="334"/>
      <c r="BF140" s="334"/>
      <c r="BG140" s="334"/>
      <c r="BH140" s="334"/>
    </row>
    <row r="141" spans="1:60" ht="22.5" outlineLevel="1">
      <c r="A141" s="328">
        <v>118</v>
      </c>
      <c r="B141" s="328" t="s">
        <v>2062</v>
      </c>
      <c r="C141" s="329" t="s">
        <v>2063</v>
      </c>
      <c r="D141" s="330" t="s">
        <v>601</v>
      </c>
      <c r="E141" s="331">
        <v>1</v>
      </c>
      <c r="F141" s="332">
        <f t="shared" si="36"/>
        <v>0</v>
      </c>
      <c r="G141" s="332">
        <f t="shared" si="36"/>
        <v>0</v>
      </c>
      <c r="H141" s="627"/>
      <c r="I141" s="332">
        <f>ROUND(E141*H141,2)</f>
        <v>0</v>
      </c>
      <c r="J141" s="332"/>
      <c r="K141" s="332">
        <f>ROUND(E141*J141,2)</f>
        <v>0</v>
      </c>
      <c r="L141" s="332">
        <v>21</v>
      </c>
      <c r="M141" s="332">
        <f>G141*(1+L141/100)</f>
        <v>0</v>
      </c>
      <c r="N141" s="330">
        <v>0.039</v>
      </c>
      <c r="O141" s="330">
        <f>ROUND(E141*N141,5)</f>
        <v>0.039</v>
      </c>
      <c r="P141" s="330">
        <v>0</v>
      </c>
      <c r="Q141" s="330">
        <f>ROUND(E141*P141,5)</f>
        <v>0</v>
      </c>
      <c r="R141" s="330"/>
      <c r="S141" s="330"/>
      <c r="T141" s="333">
        <v>0</v>
      </c>
      <c r="U141" s="330">
        <f>ROUND(E141*T141,2)</f>
        <v>0</v>
      </c>
      <c r="V141" s="334"/>
      <c r="W141" s="334"/>
      <c r="X141" s="334"/>
      <c r="Y141" s="334"/>
      <c r="Z141" s="334"/>
      <c r="AA141" s="334"/>
      <c r="AB141" s="334"/>
      <c r="AC141" s="334"/>
      <c r="AD141" s="334"/>
      <c r="AE141" s="334"/>
      <c r="AF141" s="334"/>
      <c r="AG141" s="334"/>
      <c r="AH141" s="334"/>
      <c r="AI141" s="334"/>
      <c r="AJ141" s="334"/>
      <c r="AK141" s="334"/>
      <c r="AL141" s="334"/>
      <c r="AM141" s="334"/>
      <c r="AN141" s="334"/>
      <c r="AO141" s="334"/>
      <c r="AP141" s="334"/>
      <c r="AQ141" s="334"/>
      <c r="AR141" s="334"/>
      <c r="AS141" s="334"/>
      <c r="AT141" s="334"/>
      <c r="AU141" s="334"/>
      <c r="AV141" s="334"/>
      <c r="AW141" s="334"/>
      <c r="AX141" s="334"/>
      <c r="AY141" s="334"/>
      <c r="AZ141" s="334"/>
      <c r="BA141" s="334"/>
      <c r="BB141" s="334"/>
      <c r="BC141" s="334"/>
      <c r="BD141" s="334"/>
      <c r="BE141" s="334"/>
      <c r="BF141" s="334"/>
      <c r="BG141" s="334"/>
      <c r="BH141" s="334"/>
    </row>
    <row r="142" spans="1:60" ht="12" outlineLevel="1">
      <c r="A142" s="328"/>
      <c r="B142" s="328"/>
      <c r="C142" s="748" t="s">
        <v>2064</v>
      </c>
      <c r="D142" s="749"/>
      <c r="E142" s="750"/>
      <c r="F142" s="751"/>
      <c r="G142" s="752"/>
      <c r="H142" s="332"/>
      <c r="I142" s="332"/>
      <c r="J142" s="332"/>
      <c r="K142" s="332"/>
      <c r="L142" s="332"/>
      <c r="M142" s="332"/>
      <c r="N142" s="330"/>
      <c r="O142" s="330"/>
      <c r="P142" s="330"/>
      <c r="Q142" s="330"/>
      <c r="R142" s="330"/>
      <c r="S142" s="330"/>
      <c r="T142" s="333"/>
      <c r="U142" s="330"/>
      <c r="V142" s="334"/>
      <c r="W142" s="334"/>
      <c r="X142" s="334"/>
      <c r="Y142" s="334"/>
      <c r="Z142" s="334"/>
      <c r="AA142" s="334"/>
      <c r="AB142" s="334"/>
      <c r="AC142" s="334"/>
      <c r="AD142" s="334"/>
      <c r="AE142" s="334"/>
      <c r="AF142" s="334"/>
      <c r="AG142" s="334"/>
      <c r="AH142" s="334"/>
      <c r="AI142" s="334"/>
      <c r="AJ142" s="334"/>
      <c r="AK142" s="334"/>
      <c r="AL142" s="334"/>
      <c r="AM142" s="334"/>
      <c r="AN142" s="334"/>
      <c r="AO142" s="334"/>
      <c r="AP142" s="334"/>
      <c r="AQ142" s="334"/>
      <c r="AR142" s="334"/>
      <c r="AS142" s="334"/>
      <c r="AT142" s="334"/>
      <c r="AU142" s="334"/>
      <c r="AV142" s="334"/>
      <c r="AW142" s="334"/>
      <c r="AX142" s="334"/>
      <c r="AY142" s="334"/>
      <c r="AZ142" s="334"/>
      <c r="BA142" s="341" t="str">
        <f>C142</f>
        <v>(např. SERA)</v>
      </c>
      <c r="BB142" s="334"/>
      <c r="BC142" s="334"/>
      <c r="BD142" s="334"/>
      <c r="BE142" s="334"/>
      <c r="BF142" s="334"/>
      <c r="BG142" s="334"/>
      <c r="BH142" s="334"/>
    </row>
    <row r="143" spans="1:60" ht="22.5" outlineLevel="1">
      <c r="A143" s="328">
        <v>119</v>
      </c>
      <c r="B143" s="328" t="s">
        <v>2065</v>
      </c>
      <c r="C143" s="329" t="s">
        <v>2066</v>
      </c>
      <c r="D143" s="330" t="s">
        <v>601</v>
      </c>
      <c r="E143" s="331">
        <v>1</v>
      </c>
      <c r="F143" s="332">
        <f>H143+J143</f>
        <v>0</v>
      </c>
      <c r="G143" s="332">
        <f>I143+K143</f>
        <v>0</v>
      </c>
      <c r="H143" s="627"/>
      <c r="I143" s="332">
        <f>ROUND(E143*H143,2)</f>
        <v>0</v>
      </c>
      <c r="J143" s="332"/>
      <c r="K143" s="332">
        <f>ROUND(E143*J143,2)</f>
        <v>0</v>
      </c>
      <c r="L143" s="332">
        <v>21</v>
      </c>
      <c r="M143" s="332">
        <f>G143*(1+L143/100)</f>
        <v>0</v>
      </c>
      <c r="N143" s="330">
        <v>0.039</v>
      </c>
      <c r="O143" s="330">
        <f>ROUND(E143*N143,5)</f>
        <v>0.039</v>
      </c>
      <c r="P143" s="330">
        <v>0</v>
      </c>
      <c r="Q143" s="330">
        <f>ROUND(E143*P143,5)</f>
        <v>0</v>
      </c>
      <c r="R143" s="330"/>
      <c r="S143" s="330"/>
      <c r="T143" s="333">
        <v>0</v>
      </c>
      <c r="U143" s="330">
        <f>ROUND(E143*T143,2)</f>
        <v>0</v>
      </c>
      <c r="V143" s="334"/>
      <c r="W143" s="334"/>
      <c r="X143" s="334"/>
      <c r="Y143" s="334"/>
      <c r="Z143" s="334"/>
      <c r="AA143" s="334"/>
      <c r="AB143" s="334"/>
      <c r="AC143" s="334"/>
      <c r="AD143" s="334"/>
      <c r="AE143" s="334"/>
      <c r="AF143" s="334"/>
      <c r="AG143" s="334"/>
      <c r="AH143" s="334"/>
      <c r="AI143" s="334"/>
      <c r="AJ143" s="334"/>
      <c r="AK143" s="334"/>
      <c r="AL143" s="334"/>
      <c r="AM143" s="334"/>
      <c r="AN143" s="334"/>
      <c r="AO143" s="334"/>
      <c r="AP143" s="334"/>
      <c r="AQ143" s="334"/>
      <c r="AR143" s="334"/>
      <c r="AS143" s="334"/>
      <c r="AT143" s="334"/>
      <c r="AU143" s="334"/>
      <c r="AV143" s="334"/>
      <c r="AW143" s="334"/>
      <c r="AX143" s="334"/>
      <c r="AY143" s="334"/>
      <c r="AZ143" s="334"/>
      <c r="BA143" s="334"/>
      <c r="BB143" s="334"/>
      <c r="BC143" s="334"/>
      <c r="BD143" s="334"/>
      <c r="BE143" s="334"/>
      <c r="BF143" s="334"/>
      <c r="BG143" s="334"/>
      <c r="BH143" s="334"/>
    </row>
    <row r="144" spans="1:60" ht="12" outlineLevel="1">
      <c r="A144" s="328"/>
      <c r="B144" s="328"/>
      <c r="C144" s="748" t="s">
        <v>2067</v>
      </c>
      <c r="D144" s="749"/>
      <c r="E144" s="750"/>
      <c r="F144" s="751"/>
      <c r="G144" s="752"/>
      <c r="H144" s="332"/>
      <c r="I144" s="332"/>
      <c r="J144" s="332"/>
      <c r="K144" s="332"/>
      <c r="L144" s="332"/>
      <c r="M144" s="332"/>
      <c r="N144" s="330"/>
      <c r="O144" s="330"/>
      <c r="P144" s="330"/>
      <c r="Q144" s="330"/>
      <c r="R144" s="330"/>
      <c r="S144" s="330"/>
      <c r="T144" s="333"/>
      <c r="U144" s="330"/>
      <c r="V144" s="334"/>
      <c r="W144" s="334"/>
      <c r="X144" s="334"/>
      <c r="Y144" s="334"/>
      <c r="Z144" s="334"/>
      <c r="AA144" s="334"/>
      <c r="AB144" s="334"/>
      <c r="AC144" s="334"/>
      <c r="AD144" s="334"/>
      <c r="AE144" s="334"/>
      <c r="AF144" s="334"/>
      <c r="AG144" s="334"/>
      <c r="AH144" s="334"/>
      <c r="AI144" s="334"/>
      <c r="AJ144" s="334"/>
      <c r="AK144" s="334"/>
      <c r="AL144" s="334"/>
      <c r="AM144" s="334"/>
      <c r="AN144" s="334"/>
      <c r="AO144" s="334"/>
      <c r="AP144" s="334"/>
      <c r="AQ144" s="334"/>
      <c r="AR144" s="334"/>
      <c r="AS144" s="334"/>
      <c r="AT144" s="334"/>
      <c r="AU144" s="334"/>
      <c r="AV144" s="334"/>
      <c r="AW144" s="334"/>
      <c r="AX144" s="334"/>
      <c r="AY144" s="334"/>
      <c r="AZ144" s="334"/>
      <c r="BA144" s="341" t="str">
        <f>C144</f>
        <v>(např. AURA LIGHT)</v>
      </c>
      <c r="BB144" s="334"/>
      <c r="BC144" s="334"/>
      <c r="BD144" s="334"/>
      <c r="BE144" s="334"/>
      <c r="BF144" s="334"/>
      <c r="BG144" s="334"/>
      <c r="BH144" s="334"/>
    </row>
    <row r="145" spans="1:60" ht="22.5" outlineLevel="1">
      <c r="A145" s="328">
        <v>120</v>
      </c>
      <c r="B145" s="328" t="s">
        <v>2068</v>
      </c>
      <c r="C145" s="329" t="s">
        <v>2069</v>
      </c>
      <c r="D145" s="330" t="s">
        <v>601</v>
      </c>
      <c r="E145" s="331">
        <v>1</v>
      </c>
      <c r="F145" s="332">
        <f>H145+J145</f>
        <v>0</v>
      </c>
      <c r="G145" s="332">
        <f>I145+K145</f>
        <v>0</v>
      </c>
      <c r="H145" s="627"/>
      <c r="I145" s="332">
        <f>ROUND(E145*H145,2)</f>
        <v>0</v>
      </c>
      <c r="J145" s="332"/>
      <c r="K145" s="332">
        <f>ROUND(E145*J145,2)</f>
        <v>0</v>
      </c>
      <c r="L145" s="332">
        <v>21</v>
      </c>
      <c r="M145" s="332">
        <f>G145*(1+L145/100)</f>
        <v>0</v>
      </c>
      <c r="N145" s="330">
        <v>0.016</v>
      </c>
      <c r="O145" s="330">
        <f>ROUND(E145*N145,5)</f>
        <v>0.016</v>
      </c>
      <c r="P145" s="330">
        <v>0</v>
      </c>
      <c r="Q145" s="330">
        <f>ROUND(E145*P145,5)</f>
        <v>0</v>
      </c>
      <c r="R145" s="330"/>
      <c r="S145" s="330"/>
      <c r="T145" s="333">
        <v>0</v>
      </c>
      <c r="U145" s="330">
        <f>ROUND(E145*T145,2)</f>
        <v>0</v>
      </c>
      <c r="V145" s="334"/>
      <c r="W145" s="334"/>
      <c r="X145" s="334"/>
      <c r="Y145" s="334"/>
      <c r="Z145" s="334"/>
      <c r="AA145" s="334"/>
      <c r="AB145" s="334"/>
      <c r="AC145" s="334"/>
      <c r="AD145" s="334"/>
      <c r="AE145" s="334"/>
      <c r="AF145" s="334"/>
      <c r="AG145" s="334"/>
      <c r="AH145" s="334"/>
      <c r="AI145" s="334"/>
      <c r="AJ145" s="334"/>
      <c r="AK145" s="334"/>
      <c r="AL145" s="334"/>
      <c r="AM145" s="334"/>
      <c r="AN145" s="334"/>
      <c r="AO145" s="334"/>
      <c r="AP145" s="334"/>
      <c r="AQ145" s="334"/>
      <c r="AR145" s="334"/>
      <c r="AS145" s="334"/>
      <c r="AT145" s="334"/>
      <c r="AU145" s="334"/>
      <c r="AV145" s="334"/>
      <c r="AW145" s="334"/>
      <c r="AX145" s="334"/>
      <c r="AY145" s="334"/>
      <c r="AZ145" s="334"/>
      <c r="BA145" s="334"/>
      <c r="BB145" s="334"/>
      <c r="BC145" s="334"/>
      <c r="BD145" s="334"/>
      <c r="BE145" s="334"/>
      <c r="BF145" s="334"/>
      <c r="BG145" s="334"/>
      <c r="BH145" s="334"/>
    </row>
    <row r="146" spans="1:60" ht="12" outlineLevel="1">
      <c r="A146" s="328"/>
      <c r="B146" s="328"/>
      <c r="C146" s="748" t="s">
        <v>2070</v>
      </c>
      <c r="D146" s="749"/>
      <c r="E146" s="750"/>
      <c r="F146" s="751"/>
      <c r="G146" s="752"/>
      <c r="H146" s="332"/>
      <c r="I146" s="332"/>
      <c r="J146" s="332"/>
      <c r="K146" s="332"/>
      <c r="L146" s="332"/>
      <c r="M146" s="332"/>
      <c r="N146" s="330"/>
      <c r="O146" s="330"/>
      <c r="P146" s="330"/>
      <c r="Q146" s="330"/>
      <c r="R146" s="330"/>
      <c r="S146" s="330"/>
      <c r="T146" s="333"/>
      <c r="U146" s="330"/>
      <c r="V146" s="334"/>
      <c r="W146" s="334"/>
      <c r="X146" s="334"/>
      <c r="Y146" s="334"/>
      <c r="Z146" s="334"/>
      <c r="AA146" s="334"/>
      <c r="AB146" s="334"/>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4"/>
      <c r="AY146" s="334"/>
      <c r="AZ146" s="334"/>
      <c r="BA146" s="341" t="str">
        <f>C146</f>
        <v>(např. EASY LINE)</v>
      </c>
      <c r="BB146" s="334"/>
      <c r="BC146" s="334"/>
      <c r="BD146" s="334"/>
      <c r="BE146" s="334"/>
      <c r="BF146" s="334"/>
      <c r="BG146" s="334"/>
      <c r="BH146" s="334"/>
    </row>
    <row r="147" spans="1:60" ht="22.5" outlineLevel="1">
      <c r="A147" s="328">
        <v>121</v>
      </c>
      <c r="B147" s="328" t="s">
        <v>2068</v>
      </c>
      <c r="C147" s="329" t="s">
        <v>2071</v>
      </c>
      <c r="D147" s="330" t="s">
        <v>601</v>
      </c>
      <c r="E147" s="331">
        <v>1</v>
      </c>
      <c r="F147" s="332">
        <f>H147+J147</f>
        <v>0</v>
      </c>
      <c r="G147" s="332">
        <f>I147+K147</f>
        <v>0</v>
      </c>
      <c r="H147" s="627"/>
      <c r="I147" s="332">
        <f>ROUND(E147*H147,2)</f>
        <v>0</v>
      </c>
      <c r="J147" s="332"/>
      <c r="K147" s="332">
        <f>ROUND(E147*J147,2)</f>
        <v>0</v>
      </c>
      <c r="L147" s="332">
        <v>21</v>
      </c>
      <c r="M147" s="332">
        <f>G147*(1+L147/100)</f>
        <v>0</v>
      </c>
      <c r="N147" s="330">
        <v>0.016</v>
      </c>
      <c r="O147" s="330">
        <f>ROUND(E147*N147,5)</f>
        <v>0.016</v>
      </c>
      <c r="P147" s="330">
        <v>0</v>
      </c>
      <c r="Q147" s="330">
        <f>ROUND(E147*P147,5)</f>
        <v>0</v>
      </c>
      <c r="R147" s="330"/>
      <c r="S147" s="330"/>
      <c r="T147" s="333">
        <v>0</v>
      </c>
      <c r="U147" s="330">
        <f>ROUND(E147*T147,2)</f>
        <v>0</v>
      </c>
      <c r="V147" s="334"/>
      <c r="W147" s="334"/>
      <c r="X147" s="334"/>
      <c r="Y147" s="334"/>
      <c r="Z147" s="334"/>
      <c r="AA147" s="334"/>
      <c r="AB147" s="334"/>
      <c r="AC147" s="334"/>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4"/>
      <c r="AY147" s="334"/>
      <c r="AZ147" s="334"/>
      <c r="BA147" s="334"/>
      <c r="BB147" s="334"/>
      <c r="BC147" s="334"/>
      <c r="BD147" s="334"/>
      <c r="BE147" s="334"/>
      <c r="BF147" s="334"/>
      <c r="BG147" s="334"/>
      <c r="BH147" s="334"/>
    </row>
    <row r="148" spans="1:60" ht="12" outlineLevel="1">
      <c r="A148" s="328"/>
      <c r="B148" s="328"/>
      <c r="C148" s="748" t="s">
        <v>2070</v>
      </c>
      <c r="D148" s="749"/>
      <c r="E148" s="750"/>
      <c r="F148" s="751"/>
      <c r="G148" s="752"/>
      <c r="H148" s="332"/>
      <c r="I148" s="332"/>
      <c r="J148" s="332"/>
      <c r="K148" s="332"/>
      <c r="L148" s="332"/>
      <c r="M148" s="332"/>
      <c r="N148" s="330"/>
      <c r="O148" s="330"/>
      <c r="P148" s="330"/>
      <c r="Q148" s="330"/>
      <c r="R148" s="330"/>
      <c r="S148" s="330"/>
      <c r="T148" s="333"/>
      <c r="U148" s="330"/>
      <c r="V148" s="334"/>
      <c r="W148" s="334"/>
      <c r="X148" s="334"/>
      <c r="Y148" s="334"/>
      <c r="Z148" s="334"/>
      <c r="AA148" s="334"/>
      <c r="AB148" s="334"/>
      <c r="AC148" s="334"/>
      <c r="AD148" s="334"/>
      <c r="AE148" s="334"/>
      <c r="AF148" s="334"/>
      <c r="AG148" s="334"/>
      <c r="AH148" s="334"/>
      <c r="AI148" s="334"/>
      <c r="AJ148" s="334"/>
      <c r="AK148" s="334"/>
      <c r="AL148" s="334"/>
      <c r="AM148" s="334"/>
      <c r="AN148" s="334"/>
      <c r="AO148" s="334"/>
      <c r="AP148" s="334"/>
      <c r="AQ148" s="334"/>
      <c r="AR148" s="334"/>
      <c r="AS148" s="334"/>
      <c r="AT148" s="334"/>
      <c r="AU148" s="334"/>
      <c r="AV148" s="334"/>
      <c r="AW148" s="334"/>
      <c r="AX148" s="334"/>
      <c r="AY148" s="334"/>
      <c r="AZ148" s="334"/>
      <c r="BA148" s="341" t="str">
        <f>C148</f>
        <v>(např. EASY LINE)</v>
      </c>
      <c r="BB148" s="334"/>
      <c r="BC148" s="334"/>
      <c r="BD148" s="334"/>
      <c r="BE148" s="334"/>
      <c r="BF148" s="334"/>
      <c r="BG148" s="334"/>
      <c r="BH148" s="334"/>
    </row>
    <row r="149" spans="1:60" ht="12" outlineLevel="1">
      <c r="A149" s="328">
        <v>122</v>
      </c>
      <c r="B149" s="328" t="s">
        <v>2072</v>
      </c>
      <c r="C149" s="329" t="s">
        <v>2073</v>
      </c>
      <c r="D149" s="330" t="s">
        <v>601</v>
      </c>
      <c r="E149" s="331">
        <v>2</v>
      </c>
      <c r="F149" s="332">
        <f>H149+J149</f>
        <v>0</v>
      </c>
      <c r="G149" s="332">
        <f aca="true" t="shared" si="37" ref="G149:G171">I149+K149</f>
        <v>0</v>
      </c>
      <c r="H149" s="627"/>
      <c r="I149" s="332">
        <f>ROUND(E149*H149,2)</f>
        <v>0</v>
      </c>
      <c r="J149" s="332"/>
      <c r="K149" s="332">
        <f>ROUND(E149*J149,2)</f>
        <v>0</v>
      </c>
      <c r="L149" s="332">
        <v>21</v>
      </c>
      <c r="M149" s="332">
        <f>G149*(1+L149/100)</f>
        <v>0</v>
      </c>
      <c r="N149" s="330">
        <v>0.0005</v>
      </c>
      <c r="O149" s="330">
        <f>ROUND(E149*N149,5)</f>
        <v>0.001</v>
      </c>
      <c r="P149" s="330">
        <v>0</v>
      </c>
      <c r="Q149" s="330">
        <f>ROUND(E149*P149,5)</f>
        <v>0</v>
      </c>
      <c r="R149" s="330"/>
      <c r="S149" s="330"/>
      <c r="T149" s="333">
        <v>0</v>
      </c>
      <c r="U149" s="330">
        <f>ROUND(E149*T149,2)</f>
        <v>0</v>
      </c>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c r="AW149" s="334"/>
      <c r="AX149" s="334"/>
      <c r="AY149" s="334"/>
      <c r="AZ149" s="334"/>
      <c r="BA149" s="334"/>
      <c r="BB149" s="334"/>
      <c r="BC149" s="334"/>
      <c r="BD149" s="334"/>
      <c r="BE149" s="334"/>
      <c r="BF149" s="334"/>
      <c r="BG149" s="334"/>
      <c r="BH149" s="334"/>
    </row>
    <row r="150" spans="1:60" ht="12" outlineLevel="1">
      <c r="A150" s="328">
        <v>123</v>
      </c>
      <c r="B150" s="328" t="s">
        <v>2074</v>
      </c>
      <c r="C150" s="329" t="s">
        <v>2075</v>
      </c>
      <c r="D150" s="330" t="s">
        <v>601</v>
      </c>
      <c r="E150" s="331">
        <v>2</v>
      </c>
      <c r="F150" s="332">
        <f>H150+J150</f>
        <v>0</v>
      </c>
      <c r="G150" s="332">
        <f t="shared" si="37"/>
        <v>0</v>
      </c>
      <c r="H150" s="627"/>
      <c r="I150" s="332">
        <f>ROUND(E150*H150,2)</f>
        <v>0</v>
      </c>
      <c r="J150" s="332"/>
      <c r="K150" s="332">
        <f>ROUND(E150*J150,2)</f>
        <v>0</v>
      </c>
      <c r="L150" s="332">
        <v>21</v>
      </c>
      <c r="M150" s="332">
        <f>G150*(1+L150/100)</f>
        <v>0</v>
      </c>
      <c r="N150" s="330">
        <v>0.0135</v>
      </c>
      <c r="O150" s="330">
        <f>ROUND(E150*N150,5)</f>
        <v>0.027</v>
      </c>
      <c r="P150" s="330">
        <v>0</v>
      </c>
      <c r="Q150" s="330">
        <f>ROUND(E150*P150,5)</f>
        <v>0</v>
      </c>
      <c r="R150" s="330"/>
      <c r="S150" s="330"/>
      <c r="T150" s="333">
        <v>0</v>
      </c>
      <c r="U150" s="330">
        <f>ROUND(E150*T150,2)</f>
        <v>0</v>
      </c>
      <c r="V150" s="334"/>
      <c r="W150" s="334"/>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c r="AW150" s="334"/>
      <c r="AX150" s="334"/>
      <c r="AY150" s="334"/>
      <c r="AZ150" s="334"/>
      <c r="BA150" s="334"/>
      <c r="BB150" s="334"/>
      <c r="BC150" s="334"/>
      <c r="BD150" s="334"/>
      <c r="BE150" s="334"/>
      <c r="BF150" s="334"/>
      <c r="BG150" s="334"/>
      <c r="BH150" s="334"/>
    </row>
    <row r="151" spans="1:60" ht="12" outlineLevel="1">
      <c r="A151" s="328"/>
      <c r="B151" s="328"/>
      <c r="C151" s="748" t="s">
        <v>2076</v>
      </c>
      <c r="D151" s="749"/>
      <c r="E151" s="750"/>
      <c r="F151" s="751"/>
      <c r="G151" s="752"/>
      <c r="H151" s="332"/>
      <c r="I151" s="332"/>
      <c r="J151" s="332"/>
      <c r="K151" s="332"/>
      <c r="L151" s="332"/>
      <c r="M151" s="332"/>
      <c r="N151" s="330"/>
      <c r="O151" s="330"/>
      <c r="P151" s="330"/>
      <c r="Q151" s="330"/>
      <c r="R151" s="330"/>
      <c r="S151" s="330"/>
      <c r="T151" s="333"/>
      <c r="U151" s="330"/>
      <c r="V151" s="334"/>
      <c r="W151" s="334"/>
      <c r="X151" s="334"/>
      <c r="Y151" s="334"/>
      <c r="Z151" s="334"/>
      <c r="AA151" s="334"/>
      <c r="AB151" s="334"/>
      <c r="AC151" s="334"/>
      <c r="AD151" s="334"/>
      <c r="AE151" s="334"/>
      <c r="AF151" s="334"/>
      <c r="AG151" s="334"/>
      <c r="AH151" s="334"/>
      <c r="AI151" s="334"/>
      <c r="AJ151" s="334"/>
      <c r="AK151" s="334"/>
      <c r="AL151" s="334"/>
      <c r="AM151" s="334"/>
      <c r="AN151" s="334"/>
      <c r="AO151" s="334"/>
      <c r="AP151" s="334"/>
      <c r="AQ151" s="334"/>
      <c r="AR151" s="334"/>
      <c r="AS151" s="334"/>
      <c r="AT151" s="334"/>
      <c r="AU151" s="334"/>
      <c r="AV151" s="334"/>
      <c r="AW151" s="334"/>
      <c r="AX151" s="334"/>
      <c r="AY151" s="334"/>
      <c r="AZ151" s="334"/>
      <c r="BA151" s="341" t="str">
        <f>C151</f>
        <v>(např. Golem)</v>
      </c>
      <c r="BB151" s="334"/>
      <c r="BC151" s="334"/>
      <c r="BD151" s="334"/>
      <c r="BE151" s="334"/>
      <c r="BF151" s="334"/>
      <c r="BG151" s="334"/>
      <c r="BH151" s="334"/>
    </row>
    <row r="152" spans="1:60" ht="12" outlineLevel="1">
      <c r="A152" s="328">
        <v>124</v>
      </c>
      <c r="B152" s="328" t="s">
        <v>2077</v>
      </c>
      <c r="C152" s="329" t="s">
        <v>2078</v>
      </c>
      <c r="D152" s="330" t="s">
        <v>192</v>
      </c>
      <c r="E152" s="331">
        <v>0.4</v>
      </c>
      <c r="F152" s="332">
        <f aca="true" t="shared" si="38" ref="F152:F168">H152+J152</f>
        <v>0</v>
      </c>
      <c r="G152" s="332">
        <f t="shared" si="37"/>
        <v>0</v>
      </c>
      <c r="H152" s="332"/>
      <c r="I152" s="332">
        <f>ROUND(E152*H152,2)</f>
        <v>0</v>
      </c>
      <c r="J152" s="627"/>
      <c r="K152" s="332">
        <f>ROUND(E152*J152,2)</f>
        <v>0</v>
      </c>
      <c r="L152" s="332">
        <v>21</v>
      </c>
      <c r="M152" s="332">
        <f>G152*(1+L152/100)</f>
        <v>0</v>
      </c>
      <c r="N152" s="330">
        <v>0</v>
      </c>
      <c r="O152" s="330">
        <f>ROUND(E152*N152,5)</f>
        <v>0</v>
      </c>
      <c r="P152" s="330">
        <v>0</v>
      </c>
      <c r="Q152" s="330">
        <f>ROUND(E152*P152,5)</f>
        <v>0</v>
      </c>
      <c r="R152" s="330"/>
      <c r="S152" s="330"/>
      <c r="T152" s="333">
        <v>1.573</v>
      </c>
      <c r="U152" s="330">
        <f>ROUND(E152*T152,2)</f>
        <v>0.63</v>
      </c>
      <c r="V152" s="334"/>
      <c r="W152" s="334"/>
      <c r="X152" s="334"/>
      <c r="Y152" s="334"/>
      <c r="Z152" s="334"/>
      <c r="AA152" s="334"/>
      <c r="AB152" s="334"/>
      <c r="AC152" s="334"/>
      <c r="AD152" s="334"/>
      <c r="AE152" s="334"/>
      <c r="AF152" s="334"/>
      <c r="AG152" s="334"/>
      <c r="AH152" s="334"/>
      <c r="AI152" s="334"/>
      <c r="AJ152" s="334"/>
      <c r="AK152" s="334"/>
      <c r="AL152" s="334"/>
      <c r="AM152" s="334"/>
      <c r="AN152" s="334"/>
      <c r="AO152" s="334"/>
      <c r="AP152" s="334"/>
      <c r="AQ152" s="334"/>
      <c r="AR152" s="334"/>
      <c r="AS152" s="334"/>
      <c r="AT152" s="334"/>
      <c r="AU152" s="334"/>
      <c r="AV152" s="334"/>
      <c r="AW152" s="334"/>
      <c r="AX152" s="334"/>
      <c r="AY152" s="334"/>
      <c r="AZ152" s="334"/>
      <c r="BA152" s="334"/>
      <c r="BB152" s="334"/>
      <c r="BC152" s="334"/>
      <c r="BD152" s="334"/>
      <c r="BE152" s="334"/>
      <c r="BF152" s="334"/>
      <c r="BG152" s="334"/>
      <c r="BH152" s="334"/>
    </row>
    <row r="153" spans="1:60" ht="12" outlineLevel="1">
      <c r="A153" s="328">
        <v>125</v>
      </c>
      <c r="B153" s="328" t="s">
        <v>2079</v>
      </c>
      <c r="C153" s="329" t="s">
        <v>2080</v>
      </c>
      <c r="D153" s="330" t="s">
        <v>601</v>
      </c>
      <c r="E153" s="331">
        <v>1</v>
      </c>
      <c r="F153" s="332">
        <f t="shared" si="38"/>
        <v>0</v>
      </c>
      <c r="G153" s="332">
        <f t="shared" si="37"/>
        <v>0</v>
      </c>
      <c r="H153" s="627"/>
      <c r="I153" s="332">
        <f>ROUND(E153*H153,2)</f>
        <v>0</v>
      </c>
      <c r="J153" s="332"/>
      <c r="K153" s="332">
        <f>ROUND(E153*J153,2)</f>
        <v>0</v>
      </c>
      <c r="L153" s="332">
        <v>21</v>
      </c>
      <c r="M153" s="332">
        <f>G153*(1+L153/100)</f>
        <v>0</v>
      </c>
      <c r="N153" s="330">
        <v>0.014</v>
      </c>
      <c r="O153" s="330">
        <f>ROUND(E153*N153,5)</f>
        <v>0.014</v>
      </c>
      <c r="P153" s="330">
        <v>0</v>
      </c>
      <c r="Q153" s="330">
        <f>ROUND(E153*P153,5)</f>
        <v>0</v>
      </c>
      <c r="R153" s="330"/>
      <c r="S153" s="330"/>
      <c r="T153" s="333">
        <v>0</v>
      </c>
      <c r="U153" s="330">
        <f>ROUND(E153*T153,2)</f>
        <v>0</v>
      </c>
      <c r="V153" s="334"/>
      <c r="W153" s="334"/>
      <c r="X153" s="334"/>
      <c r="Y153" s="334"/>
      <c r="Z153" s="334"/>
      <c r="AA153" s="334"/>
      <c r="AB153" s="334"/>
      <c r="AC153" s="334"/>
      <c r="AD153" s="334"/>
      <c r="AE153" s="334"/>
      <c r="AF153" s="334"/>
      <c r="AG153" s="334"/>
      <c r="AH153" s="334"/>
      <c r="AI153" s="334"/>
      <c r="AJ153" s="334"/>
      <c r="AK153" s="334"/>
      <c r="AL153" s="334"/>
      <c r="AM153" s="334"/>
      <c r="AN153" s="334"/>
      <c r="AO153" s="334"/>
      <c r="AP153" s="334"/>
      <c r="AQ153" s="334"/>
      <c r="AR153" s="334"/>
      <c r="AS153" s="334"/>
      <c r="AT153" s="334"/>
      <c r="AU153" s="334"/>
      <c r="AV153" s="334"/>
      <c r="AW153" s="334"/>
      <c r="AX153" s="334"/>
      <c r="AY153" s="334"/>
      <c r="AZ153" s="334"/>
      <c r="BA153" s="334"/>
      <c r="BB153" s="334"/>
      <c r="BC153" s="334"/>
      <c r="BD153" s="334"/>
      <c r="BE153" s="334"/>
      <c r="BF153" s="334"/>
      <c r="BG153" s="334"/>
      <c r="BH153" s="334"/>
    </row>
    <row r="154" spans="1:60" ht="22.5" outlineLevel="1">
      <c r="A154" s="328">
        <v>126</v>
      </c>
      <c r="B154" s="328" t="s">
        <v>2081</v>
      </c>
      <c r="C154" s="329" t="s">
        <v>2082</v>
      </c>
      <c r="D154" s="330" t="s">
        <v>601</v>
      </c>
      <c r="E154" s="331">
        <v>2</v>
      </c>
      <c r="F154" s="332">
        <f t="shared" si="38"/>
        <v>0</v>
      </c>
      <c r="G154" s="332">
        <f t="shared" si="37"/>
        <v>0</v>
      </c>
      <c r="H154" s="627"/>
      <c r="I154" s="332">
        <f>ROUND(E154*H154,2)</f>
        <v>0</v>
      </c>
      <c r="J154" s="627"/>
      <c r="K154" s="332">
        <f>ROUND(E154*J154,2)</f>
        <v>0</v>
      </c>
      <c r="L154" s="332">
        <v>21</v>
      </c>
      <c r="M154" s="332">
        <f>G154*(1+L154/100)</f>
        <v>0</v>
      </c>
      <c r="N154" s="330">
        <v>0.00152</v>
      </c>
      <c r="O154" s="330">
        <f>ROUND(E154*N154,5)</f>
        <v>0.00304</v>
      </c>
      <c r="P154" s="330">
        <v>0</v>
      </c>
      <c r="Q154" s="330">
        <f>ROUND(E154*P154,5)</f>
        <v>0</v>
      </c>
      <c r="R154" s="330"/>
      <c r="S154" s="330"/>
      <c r="T154" s="333">
        <v>0.587</v>
      </c>
      <c r="U154" s="330">
        <f>ROUND(E154*T154,2)</f>
        <v>1.17</v>
      </c>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H154" s="334"/>
    </row>
    <row r="155" spans="1:60" ht="12" outlineLevel="1">
      <c r="A155" s="328"/>
      <c r="B155" s="328"/>
      <c r="C155" s="748" t="s">
        <v>2083</v>
      </c>
      <c r="D155" s="749"/>
      <c r="E155" s="750"/>
      <c r="F155" s="751"/>
      <c r="G155" s="752"/>
      <c r="H155" s="332"/>
      <c r="I155" s="332"/>
      <c r="J155" s="332"/>
      <c r="K155" s="332"/>
      <c r="L155" s="332"/>
      <c r="M155" s="332"/>
      <c r="N155" s="330"/>
      <c r="O155" s="330"/>
      <c r="P155" s="330"/>
      <c r="Q155" s="330"/>
      <c r="R155" s="330"/>
      <c r="S155" s="330"/>
      <c r="T155" s="333"/>
      <c r="U155" s="330"/>
      <c r="V155" s="334"/>
      <c r="W155" s="334"/>
      <c r="X155" s="334"/>
      <c r="Y155" s="334"/>
      <c r="Z155" s="334"/>
      <c r="AA155" s="334"/>
      <c r="AB155" s="334"/>
      <c r="AC155" s="334"/>
      <c r="AD155" s="334"/>
      <c r="AE155" s="334"/>
      <c r="AF155" s="334"/>
      <c r="AG155" s="334"/>
      <c r="AH155" s="334"/>
      <c r="AI155" s="334"/>
      <c r="AJ155" s="334"/>
      <c r="AK155" s="334"/>
      <c r="AL155" s="334"/>
      <c r="AM155" s="334"/>
      <c r="AN155" s="334"/>
      <c r="AO155" s="334"/>
      <c r="AP155" s="334"/>
      <c r="AQ155" s="334"/>
      <c r="AR155" s="334"/>
      <c r="AS155" s="334"/>
      <c r="AT155" s="334"/>
      <c r="AU155" s="334"/>
      <c r="AV155" s="334"/>
      <c r="AW155" s="334"/>
      <c r="AX155" s="334"/>
      <c r="AY155" s="334"/>
      <c r="AZ155" s="334"/>
      <c r="BA155" s="341" t="str">
        <f>C155</f>
        <v>(např. KIMURA)</v>
      </c>
      <c r="BB155" s="334"/>
      <c r="BC155" s="334"/>
      <c r="BD155" s="334"/>
      <c r="BE155" s="334"/>
      <c r="BF155" s="334"/>
      <c r="BG155" s="334"/>
      <c r="BH155" s="334"/>
    </row>
    <row r="156" spans="1:60" ht="22.5" outlineLevel="1">
      <c r="A156" s="328">
        <v>127</v>
      </c>
      <c r="B156" s="328" t="s">
        <v>2084</v>
      </c>
      <c r="C156" s="329" t="s">
        <v>2085</v>
      </c>
      <c r="D156" s="330" t="s">
        <v>601</v>
      </c>
      <c r="E156" s="331">
        <v>1</v>
      </c>
      <c r="F156" s="332">
        <f t="shared" si="38"/>
        <v>0</v>
      </c>
      <c r="G156" s="332">
        <f t="shared" si="37"/>
        <v>0</v>
      </c>
      <c r="H156" s="627"/>
      <c r="I156" s="332">
        <f>ROUND(E156*H156,2)</f>
        <v>0</v>
      </c>
      <c r="J156" s="627"/>
      <c r="K156" s="332">
        <f>ROUND(E156*J156,2)</f>
        <v>0</v>
      </c>
      <c r="L156" s="332">
        <v>21</v>
      </c>
      <c r="M156" s="332">
        <f>G156*(1+L156/100)</f>
        <v>0</v>
      </c>
      <c r="N156" s="330">
        <v>0.00164</v>
      </c>
      <c r="O156" s="330">
        <f>ROUND(E156*N156,5)</f>
        <v>0.00164</v>
      </c>
      <c r="P156" s="330">
        <v>0</v>
      </c>
      <c r="Q156" s="330">
        <f>ROUND(E156*P156,5)</f>
        <v>0</v>
      </c>
      <c r="R156" s="330"/>
      <c r="S156" s="330"/>
      <c r="T156" s="333">
        <v>0.445</v>
      </c>
      <c r="U156" s="330">
        <f>ROUND(E156*T156,2)</f>
        <v>0.45</v>
      </c>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4"/>
      <c r="AY156" s="334"/>
      <c r="AZ156" s="334"/>
      <c r="BA156" s="334"/>
      <c r="BB156" s="334"/>
      <c r="BC156" s="334"/>
      <c r="BD156" s="334"/>
      <c r="BE156" s="334"/>
      <c r="BF156" s="334"/>
      <c r="BG156" s="334"/>
      <c r="BH156" s="334"/>
    </row>
    <row r="157" spans="1:60" ht="12" outlineLevel="1">
      <c r="A157" s="328">
        <v>128</v>
      </c>
      <c r="B157" s="328" t="s">
        <v>2086</v>
      </c>
      <c r="C157" s="329" t="s">
        <v>2087</v>
      </c>
      <c r="D157" s="330" t="s">
        <v>601</v>
      </c>
      <c r="E157" s="331">
        <v>7</v>
      </c>
      <c r="F157" s="332">
        <f t="shared" si="38"/>
        <v>0</v>
      </c>
      <c r="G157" s="332">
        <f t="shared" si="37"/>
        <v>0</v>
      </c>
      <c r="H157" s="627"/>
      <c r="I157" s="332">
        <f>ROUND(E157*H157,2)</f>
        <v>0</v>
      </c>
      <c r="J157" s="627"/>
      <c r="K157" s="332">
        <f>ROUND(E157*J157,2)</f>
        <v>0</v>
      </c>
      <c r="L157" s="332">
        <v>21</v>
      </c>
      <c r="M157" s="332">
        <f>G157*(1+L157/100)</f>
        <v>0</v>
      </c>
      <c r="N157" s="330">
        <v>0.0013</v>
      </c>
      <c r="O157" s="330">
        <f>ROUND(E157*N157,5)</f>
        <v>0.0091</v>
      </c>
      <c r="P157" s="330">
        <v>0</v>
      </c>
      <c r="Q157" s="330">
        <f>ROUND(E157*P157,5)</f>
        <v>0</v>
      </c>
      <c r="R157" s="330"/>
      <c r="S157" s="330"/>
      <c r="T157" s="333">
        <v>0.485</v>
      </c>
      <c r="U157" s="330">
        <f>ROUND(E157*T157,2)</f>
        <v>3.4</v>
      </c>
      <c r="V157" s="334"/>
      <c r="W157" s="334"/>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4"/>
      <c r="AY157" s="334"/>
      <c r="AZ157" s="334"/>
      <c r="BA157" s="334"/>
      <c r="BB157" s="334"/>
      <c r="BC157" s="334"/>
      <c r="BD157" s="334"/>
      <c r="BE157" s="334"/>
      <c r="BF157" s="334"/>
      <c r="BG157" s="334"/>
      <c r="BH157" s="334"/>
    </row>
    <row r="158" spans="1:60" ht="12" outlineLevel="1">
      <c r="A158" s="328"/>
      <c r="B158" s="328"/>
      <c r="C158" s="748" t="s">
        <v>2088</v>
      </c>
      <c r="D158" s="749"/>
      <c r="E158" s="750"/>
      <c r="F158" s="751"/>
      <c r="G158" s="752"/>
      <c r="H158" s="332"/>
      <c r="I158" s="332"/>
      <c r="J158" s="627"/>
      <c r="K158" s="332"/>
      <c r="L158" s="332"/>
      <c r="M158" s="332"/>
      <c r="N158" s="330"/>
      <c r="O158" s="330"/>
      <c r="P158" s="330"/>
      <c r="Q158" s="330"/>
      <c r="R158" s="330"/>
      <c r="S158" s="330"/>
      <c r="T158" s="333"/>
      <c r="U158" s="330"/>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c r="AZ158" s="334"/>
      <c r="BA158" s="341" t="str">
        <f>C158</f>
        <v>(např.RHAPSODY)</v>
      </c>
      <c r="BB158" s="334"/>
      <c r="BC158" s="334"/>
      <c r="BD158" s="334"/>
      <c r="BE158" s="334"/>
      <c r="BF158" s="334"/>
      <c r="BG158" s="334"/>
      <c r="BH158" s="334"/>
    </row>
    <row r="159" spans="1:60" ht="22.5" outlineLevel="1">
      <c r="A159" s="328">
        <v>129</v>
      </c>
      <c r="B159" s="328" t="s">
        <v>2089</v>
      </c>
      <c r="C159" s="329" t="s">
        <v>2090</v>
      </c>
      <c r="D159" s="330" t="s">
        <v>2091</v>
      </c>
      <c r="E159" s="331">
        <v>1</v>
      </c>
      <c r="F159" s="332">
        <f t="shared" si="38"/>
        <v>0</v>
      </c>
      <c r="G159" s="332">
        <f t="shared" si="37"/>
        <v>0</v>
      </c>
      <c r="H159" s="627"/>
      <c r="I159" s="332">
        <f aca="true" t="shared" si="39" ref="I159:I168">ROUND(E159*H159,2)</f>
        <v>0</v>
      </c>
      <c r="J159" s="627"/>
      <c r="K159" s="332">
        <f aca="true" t="shared" si="40" ref="K159:K168">ROUND(E159*J159,2)</f>
        <v>0</v>
      </c>
      <c r="L159" s="332">
        <v>21</v>
      </c>
      <c r="M159" s="332">
        <f aca="true" t="shared" si="41" ref="M159:M168">G159*(1+L159/100)</f>
        <v>0</v>
      </c>
      <c r="N159" s="330">
        <v>0.00134</v>
      </c>
      <c r="O159" s="330">
        <f aca="true" t="shared" si="42" ref="O159:O168">ROUND(E159*N159,5)</f>
        <v>0.00134</v>
      </c>
      <c r="P159" s="330">
        <v>0</v>
      </c>
      <c r="Q159" s="330">
        <f aca="true" t="shared" si="43" ref="Q159:Q168">ROUND(E159*P159,5)</f>
        <v>0</v>
      </c>
      <c r="R159" s="330"/>
      <c r="S159" s="330"/>
      <c r="T159" s="333">
        <v>0.587</v>
      </c>
      <c r="U159" s="330">
        <f aca="true" t="shared" si="44" ref="U159:U168">ROUND(E159*T159,2)</f>
        <v>0.59</v>
      </c>
      <c r="V159" s="334"/>
      <c r="W159" s="334"/>
      <c r="X159" s="334"/>
      <c r="Y159" s="334"/>
      <c r="Z159" s="334"/>
      <c r="AA159" s="334"/>
      <c r="AB159" s="334"/>
      <c r="AC159" s="334"/>
      <c r="AD159" s="334"/>
      <c r="AE159" s="334"/>
      <c r="AF159" s="334"/>
      <c r="AG159" s="334"/>
      <c r="AH159" s="334"/>
      <c r="AI159" s="334"/>
      <c r="AJ159" s="334"/>
      <c r="AK159" s="334"/>
      <c r="AL159" s="334"/>
      <c r="AM159" s="334"/>
      <c r="AN159" s="334"/>
      <c r="AO159" s="334"/>
      <c r="AP159" s="334"/>
      <c r="AQ159" s="334"/>
      <c r="AR159" s="334"/>
      <c r="AS159" s="334"/>
      <c r="AT159" s="334"/>
      <c r="AU159" s="334"/>
      <c r="AV159" s="334"/>
      <c r="AW159" s="334"/>
      <c r="AX159" s="334"/>
      <c r="AY159" s="334"/>
      <c r="AZ159" s="334"/>
      <c r="BA159" s="334"/>
      <c r="BB159" s="334"/>
      <c r="BC159" s="334"/>
      <c r="BD159" s="334"/>
      <c r="BE159" s="334"/>
      <c r="BF159" s="334"/>
      <c r="BG159" s="334"/>
      <c r="BH159" s="334"/>
    </row>
    <row r="160" spans="1:60" ht="12" outlineLevel="1">
      <c r="A160" s="328">
        <v>130</v>
      </c>
      <c r="B160" s="328" t="s">
        <v>2092</v>
      </c>
      <c r="C160" s="329" t="s">
        <v>2093</v>
      </c>
      <c r="D160" s="330" t="s">
        <v>601</v>
      </c>
      <c r="E160" s="331">
        <v>7</v>
      </c>
      <c r="F160" s="332">
        <f t="shared" si="38"/>
        <v>0</v>
      </c>
      <c r="G160" s="332">
        <f t="shared" si="37"/>
        <v>0</v>
      </c>
      <c r="H160" s="627"/>
      <c r="I160" s="332">
        <f t="shared" si="39"/>
        <v>0</v>
      </c>
      <c r="J160" s="627"/>
      <c r="K160" s="332">
        <f t="shared" si="40"/>
        <v>0</v>
      </c>
      <c r="L160" s="332">
        <v>21</v>
      </c>
      <c r="M160" s="332">
        <f t="shared" si="41"/>
        <v>0</v>
      </c>
      <c r="N160" s="330">
        <v>0.00089</v>
      </c>
      <c r="O160" s="330">
        <f t="shared" si="42"/>
        <v>0.00623</v>
      </c>
      <c r="P160" s="330">
        <v>0</v>
      </c>
      <c r="Q160" s="330">
        <f t="shared" si="43"/>
        <v>0</v>
      </c>
      <c r="R160" s="330"/>
      <c r="S160" s="330"/>
      <c r="T160" s="333">
        <v>1.12</v>
      </c>
      <c r="U160" s="330">
        <f t="shared" si="44"/>
        <v>7.84</v>
      </c>
      <c r="V160" s="334"/>
      <c r="W160" s="334"/>
      <c r="X160" s="334"/>
      <c r="Y160" s="334"/>
      <c r="Z160" s="334"/>
      <c r="AA160" s="334"/>
      <c r="AB160" s="334"/>
      <c r="AC160" s="334"/>
      <c r="AD160" s="334"/>
      <c r="AE160" s="334"/>
      <c r="AF160" s="334"/>
      <c r="AG160" s="334"/>
      <c r="AH160" s="334"/>
      <c r="AI160" s="334"/>
      <c r="AJ160" s="334"/>
      <c r="AK160" s="334"/>
      <c r="AL160" s="334"/>
      <c r="AM160" s="334"/>
      <c r="AN160" s="334"/>
      <c r="AO160" s="334"/>
      <c r="AP160" s="334"/>
      <c r="AQ160" s="334"/>
      <c r="AR160" s="334"/>
      <c r="AS160" s="334"/>
      <c r="AT160" s="334"/>
      <c r="AU160" s="334"/>
      <c r="AV160" s="334"/>
      <c r="AW160" s="334"/>
      <c r="AX160" s="334"/>
      <c r="AY160" s="334"/>
      <c r="AZ160" s="334"/>
      <c r="BA160" s="334"/>
      <c r="BB160" s="334"/>
      <c r="BC160" s="334"/>
      <c r="BD160" s="334"/>
      <c r="BE160" s="334"/>
      <c r="BF160" s="334"/>
      <c r="BG160" s="334"/>
      <c r="BH160" s="334"/>
    </row>
    <row r="161" spans="1:60" ht="12" outlineLevel="1">
      <c r="A161" s="328">
        <v>131</v>
      </c>
      <c r="B161" s="328" t="s">
        <v>2094</v>
      </c>
      <c r="C161" s="329" t="s">
        <v>2095</v>
      </c>
      <c r="D161" s="330" t="s">
        <v>596</v>
      </c>
      <c r="E161" s="331">
        <v>7</v>
      </c>
      <c r="F161" s="332">
        <f t="shared" si="38"/>
        <v>0</v>
      </c>
      <c r="G161" s="332">
        <f t="shared" si="37"/>
        <v>0</v>
      </c>
      <c r="H161" s="332"/>
      <c r="I161" s="332">
        <f t="shared" si="39"/>
        <v>0</v>
      </c>
      <c r="J161" s="627"/>
      <c r="K161" s="332">
        <f t="shared" si="40"/>
        <v>0</v>
      </c>
      <c r="L161" s="332">
        <v>21</v>
      </c>
      <c r="M161" s="332">
        <f t="shared" si="41"/>
        <v>0</v>
      </c>
      <c r="N161" s="330">
        <v>0</v>
      </c>
      <c r="O161" s="330">
        <f t="shared" si="42"/>
        <v>0</v>
      </c>
      <c r="P161" s="330">
        <v>0</v>
      </c>
      <c r="Q161" s="330">
        <f t="shared" si="43"/>
        <v>0</v>
      </c>
      <c r="R161" s="330"/>
      <c r="S161" s="330"/>
      <c r="T161" s="333">
        <v>1.9</v>
      </c>
      <c r="U161" s="330">
        <f t="shared" si="44"/>
        <v>13.3</v>
      </c>
      <c r="V161" s="334"/>
      <c r="W161" s="334"/>
      <c r="X161" s="334"/>
      <c r="Y161" s="334"/>
      <c r="Z161" s="334"/>
      <c r="AA161" s="334"/>
      <c r="AB161" s="334"/>
      <c r="AC161" s="334"/>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4"/>
      <c r="AY161" s="334"/>
      <c r="AZ161" s="334"/>
      <c r="BA161" s="334"/>
      <c r="BB161" s="334"/>
      <c r="BC161" s="334"/>
      <c r="BD161" s="334"/>
      <c r="BE161" s="334"/>
      <c r="BF161" s="334"/>
      <c r="BG161" s="334"/>
      <c r="BH161" s="334"/>
    </row>
    <row r="162" spans="1:60" ht="12" outlineLevel="1">
      <c r="A162" s="328">
        <v>132</v>
      </c>
      <c r="B162" s="328" t="s">
        <v>2096</v>
      </c>
      <c r="C162" s="329" t="s">
        <v>2097</v>
      </c>
      <c r="D162" s="330" t="s">
        <v>601</v>
      </c>
      <c r="E162" s="331">
        <v>7</v>
      </c>
      <c r="F162" s="332">
        <f t="shared" si="38"/>
        <v>0</v>
      </c>
      <c r="G162" s="332">
        <f t="shared" si="37"/>
        <v>0</v>
      </c>
      <c r="H162" s="627"/>
      <c r="I162" s="332">
        <f t="shared" si="39"/>
        <v>0</v>
      </c>
      <c r="J162" s="627"/>
      <c r="K162" s="332">
        <f t="shared" si="40"/>
        <v>0</v>
      </c>
      <c r="L162" s="332">
        <v>21</v>
      </c>
      <c r="M162" s="332">
        <f t="shared" si="41"/>
        <v>0</v>
      </c>
      <c r="N162" s="330">
        <v>0.00141</v>
      </c>
      <c r="O162" s="330">
        <f t="shared" si="42"/>
        <v>0.00987</v>
      </c>
      <c r="P162" s="330">
        <v>0</v>
      </c>
      <c r="Q162" s="330">
        <f t="shared" si="43"/>
        <v>0</v>
      </c>
      <c r="R162" s="330"/>
      <c r="S162" s="330"/>
      <c r="T162" s="333">
        <v>2.46922</v>
      </c>
      <c r="U162" s="330">
        <f t="shared" si="44"/>
        <v>17.28</v>
      </c>
      <c r="V162" s="334"/>
      <c r="W162" s="334"/>
      <c r="X162" s="334"/>
      <c r="Y162" s="334"/>
      <c r="Z162" s="334"/>
      <c r="AA162" s="334"/>
      <c r="AB162" s="334"/>
      <c r="AC162" s="334"/>
      <c r="AD162" s="334"/>
      <c r="AE162" s="334"/>
      <c r="AF162" s="334"/>
      <c r="AG162" s="334"/>
      <c r="AH162" s="334"/>
      <c r="AI162" s="334"/>
      <c r="AJ162" s="334"/>
      <c r="AK162" s="334"/>
      <c r="AL162" s="334"/>
      <c r="AM162" s="334"/>
      <c r="AN162" s="334"/>
      <c r="AO162" s="334"/>
      <c r="AP162" s="334"/>
      <c r="AQ162" s="334"/>
      <c r="AR162" s="334"/>
      <c r="AS162" s="334"/>
      <c r="AT162" s="334"/>
      <c r="AU162" s="334"/>
      <c r="AV162" s="334"/>
      <c r="AW162" s="334"/>
      <c r="AX162" s="334"/>
      <c r="AY162" s="334"/>
      <c r="AZ162" s="334"/>
      <c r="BA162" s="334"/>
      <c r="BB162" s="334"/>
      <c r="BC162" s="334"/>
      <c r="BD162" s="334"/>
      <c r="BE162" s="334"/>
      <c r="BF162" s="334"/>
      <c r="BG162" s="334"/>
      <c r="BH162" s="334"/>
    </row>
    <row r="163" spans="1:60" ht="12" outlineLevel="1">
      <c r="A163" s="328">
        <v>133</v>
      </c>
      <c r="B163" s="328" t="s">
        <v>2098</v>
      </c>
      <c r="C163" s="329" t="s">
        <v>2099</v>
      </c>
      <c r="D163" s="330" t="s">
        <v>601</v>
      </c>
      <c r="E163" s="331">
        <v>2</v>
      </c>
      <c r="F163" s="332">
        <f t="shared" si="38"/>
        <v>0</v>
      </c>
      <c r="G163" s="332">
        <f t="shared" si="37"/>
        <v>0</v>
      </c>
      <c r="H163" s="627"/>
      <c r="I163" s="332">
        <f t="shared" si="39"/>
        <v>0</v>
      </c>
      <c r="J163" s="627"/>
      <c r="K163" s="332">
        <f t="shared" si="40"/>
        <v>0</v>
      </c>
      <c r="L163" s="332">
        <v>21</v>
      </c>
      <c r="M163" s="332">
        <f t="shared" si="41"/>
        <v>0</v>
      </c>
      <c r="N163" s="330">
        <v>0.00157</v>
      </c>
      <c r="O163" s="330">
        <f t="shared" si="42"/>
        <v>0.00314</v>
      </c>
      <c r="P163" s="330">
        <v>0</v>
      </c>
      <c r="Q163" s="330">
        <f t="shared" si="43"/>
        <v>0</v>
      </c>
      <c r="R163" s="330"/>
      <c r="S163" s="330"/>
      <c r="T163" s="333">
        <v>8.79047</v>
      </c>
      <c r="U163" s="330">
        <f t="shared" si="44"/>
        <v>17.58</v>
      </c>
      <c r="V163" s="334"/>
      <c r="W163" s="334"/>
      <c r="X163" s="334"/>
      <c r="Y163" s="334"/>
      <c r="Z163" s="334"/>
      <c r="AA163" s="334"/>
      <c r="AB163" s="334"/>
      <c r="AC163" s="334"/>
      <c r="AD163" s="334"/>
      <c r="AE163" s="334"/>
      <c r="AF163" s="334"/>
      <c r="AG163" s="334"/>
      <c r="AH163" s="334"/>
      <c r="AI163" s="334"/>
      <c r="AJ163" s="334"/>
      <c r="AK163" s="334"/>
      <c r="AL163" s="334"/>
      <c r="AM163" s="334"/>
      <c r="AN163" s="334"/>
      <c r="AO163" s="334"/>
      <c r="AP163" s="334"/>
      <c r="AQ163" s="334"/>
      <c r="AR163" s="334"/>
      <c r="AS163" s="334"/>
      <c r="AT163" s="334"/>
      <c r="AU163" s="334"/>
      <c r="AV163" s="334"/>
      <c r="AW163" s="334"/>
      <c r="AX163" s="334"/>
      <c r="AY163" s="334"/>
      <c r="AZ163" s="334"/>
      <c r="BA163" s="334"/>
      <c r="BB163" s="334"/>
      <c r="BC163" s="334"/>
      <c r="BD163" s="334"/>
      <c r="BE163" s="334"/>
      <c r="BF163" s="334"/>
      <c r="BG163" s="334"/>
      <c r="BH163" s="334"/>
    </row>
    <row r="164" spans="1:60" ht="12" outlineLevel="1">
      <c r="A164" s="328">
        <v>134</v>
      </c>
      <c r="B164" s="328" t="s">
        <v>2100</v>
      </c>
      <c r="C164" s="329" t="s">
        <v>2101</v>
      </c>
      <c r="D164" s="330" t="s">
        <v>601</v>
      </c>
      <c r="E164" s="331">
        <v>2</v>
      </c>
      <c r="F164" s="332">
        <f t="shared" si="38"/>
        <v>0</v>
      </c>
      <c r="G164" s="332">
        <f t="shared" si="37"/>
        <v>0</v>
      </c>
      <c r="H164" s="627"/>
      <c r="I164" s="332">
        <f t="shared" si="39"/>
        <v>0</v>
      </c>
      <c r="J164" s="627"/>
      <c r="K164" s="332">
        <f t="shared" si="40"/>
        <v>0</v>
      </c>
      <c r="L164" s="332">
        <v>21</v>
      </c>
      <c r="M164" s="332">
        <f t="shared" si="41"/>
        <v>0</v>
      </c>
      <c r="N164" s="330">
        <v>0.00439</v>
      </c>
      <c r="O164" s="330">
        <f t="shared" si="42"/>
        <v>0.00878</v>
      </c>
      <c r="P164" s="330">
        <v>0</v>
      </c>
      <c r="Q164" s="330">
        <f t="shared" si="43"/>
        <v>0</v>
      </c>
      <c r="R164" s="330"/>
      <c r="S164" s="330"/>
      <c r="T164" s="333">
        <v>1.47691</v>
      </c>
      <c r="U164" s="330">
        <f t="shared" si="44"/>
        <v>2.95</v>
      </c>
      <c r="V164" s="334"/>
      <c r="W164" s="334"/>
      <c r="X164" s="334"/>
      <c r="Y164" s="334"/>
      <c r="Z164" s="334"/>
      <c r="AA164" s="334"/>
      <c r="AB164" s="334"/>
      <c r="AC164" s="334"/>
      <c r="AD164" s="334"/>
      <c r="AE164" s="334"/>
      <c r="AF164" s="334"/>
      <c r="AG164" s="334"/>
      <c r="AH164" s="334"/>
      <c r="AI164" s="334"/>
      <c r="AJ164" s="334"/>
      <c r="AK164" s="334"/>
      <c r="AL164" s="334"/>
      <c r="AM164" s="334"/>
      <c r="AN164" s="334"/>
      <c r="AO164" s="334"/>
      <c r="AP164" s="334"/>
      <c r="AQ164" s="334"/>
      <c r="AR164" s="334"/>
      <c r="AS164" s="334"/>
      <c r="AT164" s="334"/>
      <c r="AU164" s="334"/>
      <c r="AV164" s="334"/>
      <c r="AW164" s="334"/>
      <c r="AX164" s="334"/>
      <c r="AY164" s="334"/>
      <c r="AZ164" s="334"/>
      <c r="BA164" s="334"/>
      <c r="BB164" s="334"/>
      <c r="BC164" s="334"/>
      <c r="BD164" s="334"/>
      <c r="BE164" s="334"/>
      <c r="BF164" s="334"/>
      <c r="BG164" s="334"/>
      <c r="BH164" s="334"/>
    </row>
    <row r="165" spans="1:60" ht="12" outlineLevel="1">
      <c r="A165" s="328">
        <v>135</v>
      </c>
      <c r="B165" s="328" t="s">
        <v>2102</v>
      </c>
      <c r="C165" s="329" t="s">
        <v>2103</v>
      </c>
      <c r="D165" s="330" t="s">
        <v>601</v>
      </c>
      <c r="E165" s="331">
        <v>1</v>
      </c>
      <c r="F165" s="332">
        <f t="shared" si="38"/>
        <v>0</v>
      </c>
      <c r="G165" s="332">
        <f t="shared" si="37"/>
        <v>0</v>
      </c>
      <c r="H165" s="627"/>
      <c r="I165" s="332">
        <f t="shared" si="39"/>
        <v>0</v>
      </c>
      <c r="J165" s="627"/>
      <c r="K165" s="332">
        <f t="shared" si="40"/>
        <v>0</v>
      </c>
      <c r="L165" s="332">
        <v>21</v>
      </c>
      <c r="M165" s="332">
        <f t="shared" si="41"/>
        <v>0</v>
      </c>
      <c r="N165" s="330">
        <v>0.00141</v>
      </c>
      <c r="O165" s="330">
        <f t="shared" si="42"/>
        <v>0.00141</v>
      </c>
      <c r="P165" s="330">
        <v>0</v>
      </c>
      <c r="Q165" s="330">
        <f t="shared" si="43"/>
        <v>0</v>
      </c>
      <c r="R165" s="330"/>
      <c r="S165" s="330"/>
      <c r="T165" s="333">
        <v>2.46922</v>
      </c>
      <c r="U165" s="330">
        <f t="shared" si="44"/>
        <v>2.47</v>
      </c>
      <c r="V165" s="334"/>
      <c r="W165" s="334"/>
      <c r="X165" s="334"/>
      <c r="Y165" s="334"/>
      <c r="Z165" s="334"/>
      <c r="AA165" s="334"/>
      <c r="AB165" s="334"/>
      <c r="AC165" s="334"/>
      <c r="AD165" s="334"/>
      <c r="AE165" s="334"/>
      <c r="AF165" s="334"/>
      <c r="AG165" s="334"/>
      <c r="AH165" s="334"/>
      <c r="AI165" s="334"/>
      <c r="AJ165" s="334"/>
      <c r="AK165" s="334"/>
      <c r="AL165" s="334"/>
      <c r="AM165" s="334"/>
      <c r="AN165" s="334"/>
      <c r="AO165" s="334"/>
      <c r="AP165" s="334"/>
      <c r="AQ165" s="334"/>
      <c r="AR165" s="334"/>
      <c r="AS165" s="334"/>
      <c r="AT165" s="334"/>
      <c r="AU165" s="334"/>
      <c r="AV165" s="334"/>
      <c r="AW165" s="334"/>
      <c r="AX165" s="334"/>
      <c r="AY165" s="334"/>
      <c r="AZ165" s="334"/>
      <c r="BA165" s="334"/>
      <c r="BB165" s="334"/>
      <c r="BC165" s="334"/>
      <c r="BD165" s="334"/>
      <c r="BE165" s="334"/>
      <c r="BF165" s="334"/>
      <c r="BG165" s="334"/>
      <c r="BH165" s="334"/>
    </row>
    <row r="166" spans="1:60" ht="12" outlineLevel="1">
      <c r="A166" s="328">
        <v>136</v>
      </c>
      <c r="B166" s="328" t="s">
        <v>2104</v>
      </c>
      <c r="C166" s="329" t="s">
        <v>2105</v>
      </c>
      <c r="D166" s="330" t="s">
        <v>601</v>
      </c>
      <c r="E166" s="331">
        <v>2</v>
      </c>
      <c r="F166" s="332">
        <f t="shared" si="38"/>
        <v>0</v>
      </c>
      <c r="G166" s="332">
        <f t="shared" si="37"/>
        <v>0</v>
      </c>
      <c r="H166" s="627"/>
      <c r="I166" s="332">
        <f t="shared" si="39"/>
        <v>0</v>
      </c>
      <c r="J166" s="627"/>
      <c r="K166" s="332">
        <f t="shared" si="40"/>
        <v>0</v>
      </c>
      <c r="L166" s="332">
        <v>21</v>
      </c>
      <c r="M166" s="332">
        <f t="shared" si="41"/>
        <v>0</v>
      </c>
      <c r="N166" s="330">
        <v>0.00013</v>
      </c>
      <c r="O166" s="330">
        <f t="shared" si="42"/>
        <v>0.00026</v>
      </c>
      <c r="P166" s="330">
        <v>0</v>
      </c>
      <c r="Q166" s="330">
        <f t="shared" si="43"/>
        <v>0</v>
      </c>
      <c r="R166" s="330"/>
      <c r="S166" s="330"/>
      <c r="T166" s="333">
        <v>0.655</v>
      </c>
      <c r="U166" s="330">
        <f t="shared" si="44"/>
        <v>1.31</v>
      </c>
      <c r="V166" s="334"/>
      <c r="W166" s="334"/>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4"/>
      <c r="AY166" s="334"/>
      <c r="AZ166" s="334"/>
      <c r="BA166" s="334"/>
      <c r="BB166" s="334"/>
      <c r="BC166" s="334"/>
      <c r="BD166" s="334"/>
      <c r="BE166" s="334"/>
      <c r="BF166" s="334"/>
      <c r="BG166" s="334"/>
      <c r="BH166" s="334"/>
    </row>
    <row r="167" spans="1:60" ht="12" outlineLevel="1">
      <c r="A167" s="328">
        <v>137</v>
      </c>
      <c r="B167" s="328" t="s">
        <v>2106</v>
      </c>
      <c r="C167" s="329" t="s">
        <v>2107</v>
      </c>
      <c r="D167" s="330" t="s">
        <v>601</v>
      </c>
      <c r="E167" s="331">
        <v>8</v>
      </c>
      <c r="F167" s="332">
        <f t="shared" si="38"/>
        <v>0</v>
      </c>
      <c r="G167" s="332">
        <f t="shared" si="37"/>
        <v>0</v>
      </c>
      <c r="H167" s="627"/>
      <c r="I167" s="332">
        <f t="shared" si="39"/>
        <v>0</v>
      </c>
      <c r="J167" s="627"/>
      <c r="K167" s="332">
        <f t="shared" si="40"/>
        <v>0</v>
      </c>
      <c r="L167" s="332">
        <v>21</v>
      </c>
      <c r="M167" s="332">
        <f t="shared" si="41"/>
        <v>0</v>
      </c>
      <c r="N167" s="330">
        <v>4E-05</v>
      </c>
      <c r="O167" s="330">
        <f t="shared" si="42"/>
        <v>0.00032</v>
      </c>
      <c r="P167" s="330">
        <v>0</v>
      </c>
      <c r="Q167" s="330">
        <f t="shared" si="43"/>
        <v>0</v>
      </c>
      <c r="R167" s="330"/>
      <c r="S167" s="330"/>
      <c r="T167" s="333">
        <v>0.445</v>
      </c>
      <c r="U167" s="330">
        <f t="shared" si="44"/>
        <v>3.56</v>
      </c>
      <c r="V167" s="334"/>
      <c r="W167" s="334"/>
      <c r="X167" s="334"/>
      <c r="Y167" s="334"/>
      <c r="Z167" s="334"/>
      <c r="AA167" s="334"/>
      <c r="AB167" s="334"/>
      <c r="AC167" s="334"/>
      <c r="AD167" s="334"/>
      <c r="AE167" s="334"/>
      <c r="AF167" s="334"/>
      <c r="AG167" s="334"/>
      <c r="AH167" s="334"/>
      <c r="AI167" s="334"/>
      <c r="AJ167" s="334"/>
      <c r="AK167" s="334"/>
      <c r="AL167" s="334"/>
      <c r="AM167" s="334"/>
      <c r="AN167" s="334"/>
      <c r="AO167" s="334"/>
      <c r="AP167" s="334"/>
      <c r="AQ167" s="334"/>
      <c r="AR167" s="334"/>
      <c r="AS167" s="334"/>
      <c r="AT167" s="334"/>
      <c r="AU167" s="334"/>
      <c r="AV167" s="334"/>
      <c r="AW167" s="334"/>
      <c r="AX167" s="334"/>
      <c r="AY167" s="334"/>
      <c r="AZ167" s="334"/>
      <c r="BA167" s="334"/>
      <c r="BB167" s="334"/>
      <c r="BC167" s="334"/>
      <c r="BD167" s="334"/>
      <c r="BE167" s="334"/>
      <c r="BF167" s="334"/>
      <c r="BG167" s="334"/>
      <c r="BH167" s="334"/>
    </row>
    <row r="168" spans="1:60" ht="12" outlineLevel="1">
      <c r="A168" s="328">
        <v>138</v>
      </c>
      <c r="B168" s="328" t="s">
        <v>2108</v>
      </c>
      <c r="C168" s="329" t="s">
        <v>2109</v>
      </c>
      <c r="D168" s="330" t="s">
        <v>2091</v>
      </c>
      <c r="E168" s="331">
        <v>1</v>
      </c>
      <c r="F168" s="332">
        <f t="shared" si="38"/>
        <v>0</v>
      </c>
      <c r="G168" s="332">
        <f t="shared" si="37"/>
        <v>0</v>
      </c>
      <c r="H168" s="627"/>
      <c r="I168" s="332">
        <f t="shared" si="39"/>
        <v>0</v>
      </c>
      <c r="J168" s="627"/>
      <c r="K168" s="332">
        <f t="shared" si="40"/>
        <v>0</v>
      </c>
      <c r="L168" s="332">
        <v>21</v>
      </c>
      <c r="M168" s="332">
        <f t="shared" si="41"/>
        <v>0</v>
      </c>
      <c r="N168" s="330">
        <v>0.00012</v>
      </c>
      <c r="O168" s="330">
        <f t="shared" si="42"/>
        <v>0.00012</v>
      </c>
      <c r="P168" s="330">
        <v>0</v>
      </c>
      <c r="Q168" s="330">
        <f t="shared" si="43"/>
        <v>0</v>
      </c>
      <c r="R168" s="330"/>
      <c r="S168" s="330"/>
      <c r="T168" s="333">
        <v>0.517</v>
      </c>
      <c r="U168" s="330">
        <f t="shared" si="44"/>
        <v>0.52</v>
      </c>
      <c r="V168" s="334"/>
      <c r="W168" s="334"/>
      <c r="X168" s="334"/>
      <c r="Y168" s="334"/>
      <c r="Z168" s="334"/>
      <c r="AA168" s="334"/>
      <c r="AB168" s="334"/>
      <c r="AC168" s="334"/>
      <c r="AD168" s="334"/>
      <c r="AE168" s="334"/>
      <c r="AF168" s="334"/>
      <c r="AG168" s="334"/>
      <c r="AH168" s="334"/>
      <c r="AI168" s="334"/>
      <c r="AJ168" s="334"/>
      <c r="AK168" s="334"/>
      <c r="AL168" s="334"/>
      <c r="AM168" s="334"/>
      <c r="AN168" s="334"/>
      <c r="AO168" s="334"/>
      <c r="AP168" s="334"/>
      <c r="AQ168" s="334"/>
      <c r="AR168" s="334"/>
      <c r="AS168" s="334"/>
      <c r="AT168" s="334"/>
      <c r="AU168" s="334"/>
      <c r="AV168" s="334"/>
      <c r="AW168" s="334"/>
      <c r="AX168" s="334"/>
      <c r="AY168" s="334"/>
      <c r="AZ168" s="334"/>
      <c r="BA168" s="334"/>
      <c r="BB168" s="334"/>
      <c r="BC168" s="334"/>
      <c r="BD168" s="334"/>
      <c r="BE168" s="334"/>
      <c r="BF168" s="334"/>
      <c r="BG168" s="334"/>
      <c r="BH168" s="334"/>
    </row>
    <row r="169" spans="1:21" ht="12">
      <c r="A169" s="335" t="s">
        <v>1817</v>
      </c>
      <c r="B169" s="335" t="s">
        <v>1790</v>
      </c>
      <c r="C169" s="336" t="s">
        <v>1791</v>
      </c>
      <c r="D169" s="337"/>
      <c r="E169" s="338"/>
      <c r="F169" s="339"/>
      <c r="G169" s="339">
        <f>SUMIF(AE170:AE171,"&lt;&gt;NOR",G170:G171)</f>
        <v>0</v>
      </c>
      <c r="H169" s="339"/>
      <c r="I169" s="339">
        <f>SUM(I170:I171)</f>
        <v>0</v>
      </c>
      <c r="J169" s="339"/>
      <c r="K169" s="339">
        <f>SUM(K170:K171)</f>
        <v>0</v>
      </c>
      <c r="L169" s="339"/>
      <c r="M169" s="339">
        <f>SUM(M170:M171)</f>
        <v>0</v>
      </c>
      <c r="N169" s="337"/>
      <c r="O169" s="337">
        <f>SUM(O170:O171)</f>
        <v>0.09079</v>
      </c>
      <c r="P169" s="337"/>
      <c r="Q169" s="337">
        <f>SUM(Q170:Q171)</f>
        <v>0</v>
      </c>
      <c r="R169" s="337"/>
      <c r="S169" s="337"/>
      <c r="T169" s="340"/>
      <c r="U169" s="337">
        <f>SUM(U170:U171)</f>
        <v>13.47</v>
      </c>
    </row>
    <row r="170" spans="1:60" ht="12" outlineLevel="1">
      <c r="A170" s="328">
        <v>139</v>
      </c>
      <c r="B170" s="328" t="s">
        <v>2110</v>
      </c>
      <c r="C170" s="329" t="s">
        <v>2111</v>
      </c>
      <c r="D170" s="330" t="s">
        <v>192</v>
      </c>
      <c r="E170" s="331">
        <v>0.1</v>
      </c>
      <c r="F170" s="332">
        <v>934</v>
      </c>
      <c r="G170" s="332">
        <f t="shared" si="37"/>
        <v>0</v>
      </c>
      <c r="H170" s="332"/>
      <c r="I170" s="332">
        <f>ROUND(E170*H170,2)</f>
        <v>0</v>
      </c>
      <c r="J170" s="627"/>
      <c r="K170" s="332">
        <f>ROUND(E170*J170,2)</f>
        <v>0</v>
      </c>
      <c r="L170" s="332">
        <v>21</v>
      </c>
      <c r="M170" s="332">
        <f>G170*(1+L170/100)</f>
        <v>0</v>
      </c>
      <c r="N170" s="330">
        <v>0</v>
      </c>
      <c r="O170" s="330">
        <f>ROUND(E170*N170,5)</f>
        <v>0</v>
      </c>
      <c r="P170" s="330">
        <v>0</v>
      </c>
      <c r="Q170" s="330">
        <f>ROUND(E170*P170,5)</f>
        <v>0</v>
      </c>
      <c r="R170" s="330"/>
      <c r="S170" s="330"/>
      <c r="T170" s="333">
        <v>1.723</v>
      </c>
      <c r="U170" s="330">
        <f>ROUND(E170*T170,2)</f>
        <v>0.17</v>
      </c>
      <c r="V170" s="334"/>
      <c r="W170" s="334"/>
      <c r="X170" s="334"/>
      <c r="Y170" s="334"/>
      <c r="Z170" s="334"/>
      <c r="AA170" s="334"/>
      <c r="AB170" s="334"/>
      <c r="AC170" s="334"/>
      <c r="AD170" s="334"/>
      <c r="AE170" s="334"/>
      <c r="AF170" s="334"/>
      <c r="AG170" s="334"/>
      <c r="AH170" s="334"/>
      <c r="AI170" s="334"/>
      <c r="AJ170" s="334"/>
      <c r="AK170" s="334"/>
      <c r="AL170" s="334"/>
      <c r="AM170" s="334"/>
      <c r="AN170" s="334"/>
      <c r="AO170" s="334"/>
      <c r="AP170" s="334"/>
      <c r="AQ170" s="334"/>
      <c r="AR170" s="334"/>
      <c r="AS170" s="334"/>
      <c r="AT170" s="334"/>
      <c r="AU170" s="334"/>
      <c r="AV170" s="334"/>
      <c r="AW170" s="334"/>
      <c r="AX170" s="334"/>
      <c r="AY170" s="334"/>
      <c r="AZ170" s="334"/>
      <c r="BA170" s="334"/>
      <c r="BB170" s="334"/>
      <c r="BC170" s="334"/>
      <c r="BD170" s="334"/>
      <c r="BE170" s="334"/>
      <c r="BF170" s="334"/>
      <c r="BG170" s="334"/>
      <c r="BH170" s="334"/>
    </row>
    <row r="171" spans="1:60" ht="12" outlineLevel="1">
      <c r="A171" s="343">
        <v>140</v>
      </c>
      <c r="B171" s="343" t="s">
        <v>2112</v>
      </c>
      <c r="C171" s="344" t="s">
        <v>2113</v>
      </c>
      <c r="D171" s="345" t="s">
        <v>601</v>
      </c>
      <c r="E171" s="346">
        <v>7</v>
      </c>
      <c r="F171" s="347">
        <f>H171+J171</f>
        <v>0</v>
      </c>
      <c r="G171" s="347">
        <f t="shared" si="37"/>
        <v>0</v>
      </c>
      <c r="H171" s="628"/>
      <c r="I171" s="347">
        <f>ROUND(E171*H171,2)</f>
        <v>0</v>
      </c>
      <c r="J171" s="628"/>
      <c r="K171" s="347">
        <f>ROUND(E171*J171,2)</f>
        <v>0</v>
      </c>
      <c r="L171" s="347">
        <v>21</v>
      </c>
      <c r="M171" s="347">
        <f>G171*(1+L171/100)</f>
        <v>0</v>
      </c>
      <c r="N171" s="345">
        <v>0.01297</v>
      </c>
      <c r="O171" s="345">
        <f>ROUND(E171*N171,5)</f>
        <v>0.09079</v>
      </c>
      <c r="P171" s="345">
        <v>0</v>
      </c>
      <c r="Q171" s="345">
        <f>ROUND(E171*P171,5)</f>
        <v>0</v>
      </c>
      <c r="R171" s="345"/>
      <c r="S171" s="345"/>
      <c r="T171" s="348">
        <v>1.9</v>
      </c>
      <c r="U171" s="345">
        <f>ROUND(E171*T171,2)</f>
        <v>13.3</v>
      </c>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34"/>
      <c r="AR171" s="334"/>
      <c r="AS171" s="334"/>
      <c r="AT171" s="334"/>
      <c r="AU171" s="334"/>
      <c r="AV171" s="334"/>
      <c r="AW171" s="334"/>
      <c r="AX171" s="334"/>
      <c r="AY171" s="334"/>
      <c r="AZ171" s="334"/>
      <c r="BA171" s="334"/>
      <c r="BB171" s="334"/>
      <c r="BC171" s="334"/>
      <c r="BD171" s="334"/>
      <c r="BE171" s="334"/>
      <c r="BF171" s="334"/>
      <c r="BG171" s="334"/>
      <c r="BH171" s="334"/>
    </row>
    <row r="172" spans="1:21" ht="12">
      <c r="A172" s="335" t="s">
        <v>1817</v>
      </c>
      <c r="B172" s="349">
        <v>727</v>
      </c>
      <c r="C172" s="336" t="s">
        <v>1757</v>
      </c>
      <c r="D172" s="337"/>
      <c r="E172" s="338"/>
      <c r="F172" s="339"/>
      <c r="G172" s="339">
        <f>SUMIF(AE173:AE174,"&lt;&gt;NOR",G173:G174)</f>
        <v>0</v>
      </c>
      <c r="H172" s="339"/>
      <c r="I172" s="339">
        <f>SUM(I173:I174)</f>
        <v>0</v>
      </c>
      <c r="J172" s="339"/>
      <c r="K172" s="339">
        <f>SUM(K173:K174)</f>
        <v>0</v>
      </c>
      <c r="L172" s="339"/>
      <c r="M172" s="339">
        <f>SUM(M173:M174)</f>
        <v>0</v>
      </c>
      <c r="N172" s="337"/>
      <c r="O172" s="337">
        <f>SUM(O173:O174)</f>
        <v>0.01297</v>
      </c>
      <c r="P172" s="337"/>
      <c r="Q172" s="337">
        <f>SUM(Q173:Q174)</f>
        <v>0</v>
      </c>
      <c r="R172" s="337"/>
      <c r="S172" s="337"/>
      <c r="T172" s="340"/>
      <c r="U172" s="337">
        <f>SUM(U173:U174)</f>
        <v>0</v>
      </c>
    </row>
    <row r="173" spans="1:21" ht="12">
      <c r="A173" s="350"/>
      <c r="B173" s="351" t="s">
        <v>1</v>
      </c>
      <c r="C173" s="352" t="s">
        <v>2114</v>
      </c>
      <c r="D173" s="350" t="s">
        <v>357</v>
      </c>
      <c r="E173" s="350">
        <v>1</v>
      </c>
      <c r="F173" s="353">
        <v>0</v>
      </c>
      <c r="G173" s="353">
        <v>0</v>
      </c>
      <c r="H173" s="353"/>
      <c r="I173" s="353">
        <f>ROUND(E173*H173,2)</f>
        <v>0</v>
      </c>
      <c r="J173" s="629"/>
      <c r="K173" s="353">
        <f aca="true" t="shared" si="45" ref="K173">ROUND(E173*J173,2)</f>
        <v>0</v>
      </c>
      <c r="L173" s="353">
        <v>21</v>
      </c>
      <c r="M173" s="353">
        <f>G173*(1+L173/100)</f>
        <v>0</v>
      </c>
      <c r="N173" s="354">
        <v>0.01297</v>
      </c>
      <c r="O173" s="354">
        <f>ROUND(E173*N173,5)</f>
        <v>0.01297</v>
      </c>
      <c r="P173" s="354">
        <v>0</v>
      </c>
      <c r="Q173" s="354">
        <f>ROUND(E173*P173,5)</f>
        <v>0</v>
      </c>
      <c r="R173" s="354"/>
      <c r="S173" s="354"/>
      <c r="T173" s="354">
        <v>0</v>
      </c>
      <c r="U173" s="354">
        <f>ROUND(E173*T173,2)</f>
        <v>0</v>
      </c>
    </row>
    <row r="174" spans="3:31" ht="12">
      <c r="C174" s="356"/>
      <c r="AE174" s="188" t="s">
        <v>2115</v>
      </c>
    </row>
  </sheetData>
  <sheetProtection algorithmName="SHA-512" hashValue="wl3I32P9wHIPFYjAmhUDUDEG/mLaYY6nhQ1v4HHOMTtUEUrzlMS3iJeKad8FSeOT0yPuDTwNarqYj9luE0pKdw==" saltValue="/7g9iUCJvLqVj81OXwOR8A==" spinCount="100000" sheet="1" objects="1" scenarios="1"/>
  <protectedRanges>
    <protectedRange sqref="H76:H87 H89:H94 H96:H98" name="Oblast3"/>
    <protectedRange sqref="J9:J19 H16 H21:H22 J21:J22 H25 J25 J27:J43 H27:H43 H46:H55 H57:H59 J50:J57 J60:J61 H62 H64 J64 J67:J69 H68:H69 H71:H72 J71:J72 J74 J76:J93 J95 J98 H96:H98 H89:H94" name="Oblast1"/>
    <protectedRange sqref="H100:H110 J103:J111 J113:J117 J119:J120 H112:H128 H130:H131 J129 J133:J134 J137 J140 H133:H135 H137:H141 H143 H145 H147 H149:H150 J152 H153:H154 J154 J156:J168 H156:H157 H159:H160 H162:H168 H171 J170:J171 J173" name="Oblast2"/>
  </protectedRanges>
  <mergeCells count="17">
    <mergeCell ref="C146:G146"/>
    <mergeCell ref="C148:G148"/>
    <mergeCell ref="C151:G151"/>
    <mergeCell ref="C155:G155"/>
    <mergeCell ref="C158:G158"/>
    <mergeCell ref="C144:G144"/>
    <mergeCell ref="A1:G1"/>
    <mergeCell ref="C2:G2"/>
    <mergeCell ref="C3:G3"/>
    <mergeCell ref="C4:G4"/>
    <mergeCell ref="C23:G23"/>
    <mergeCell ref="C44:G44"/>
    <mergeCell ref="C65:G65"/>
    <mergeCell ref="C66:G66"/>
    <mergeCell ref="C136:G136"/>
    <mergeCell ref="C138:G138"/>
    <mergeCell ref="C142:G142"/>
  </mergeCells>
  <printOptions/>
  <pageMargins left="0.590551181102362" right="0.393700787401575"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45"/>
  <sheetViews>
    <sheetView zoomScale="88" zoomScaleNormal="88" workbookViewId="0" topLeftCell="A106">
      <selection activeCell="H111" sqref="H111"/>
    </sheetView>
  </sheetViews>
  <sheetFormatPr defaultColWidth="9.140625" defaultRowHeight="12"/>
  <cols>
    <col min="1" max="1" width="1.7109375" style="188" customWidth="1"/>
    <col min="2" max="2" width="6.421875" style="188" customWidth="1"/>
    <col min="3" max="3" width="3.140625" style="188" customWidth="1"/>
    <col min="4" max="4" width="4.7109375" style="188" customWidth="1"/>
    <col min="5" max="5" width="48.140625" style="188" customWidth="1"/>
    <col min="6" max="6" width="8.28125" style="188" customWidth="1"/>
    <col min="7" max="7" width="9.421875" style="384" customWidth="1"/>
    <col min="8" max="8" width="11.00390625" style="188" customWidth="1"/>
    <col min="9" max="9" width="11.28125" style="188" customWidth="1"/>
    <col min="10" max="10" width="12.28125" style="188" customWidth="1"/>
    <col min="11" max="11" width="12.421875" style="188" customWidth="1"/>
    <col min="12" max="256" width="8.8515625" style="188" customWidth="1"/>
    <col min="257" max="257" width="1.7109375" style="188" customWidth="1"/>
    <col min="258" max="258" width="6.421875" style="188" customWidth="1"/>
    <col min="259" max="259" width="3.140625" style="188" customWidth="1"/>
    <col min="260" max="260" width="4.7109375" style="188" customWidth="1"/>
    <col min="261" max="261" width="48.140625" style="188" customWidth="1"/>
    <col min="262" max="262" width="8.28125" style="188" customWidth="1"/>
    <col min="263" max="263" width="6.00390625" style="188" customWidth="1"/>
    <col min="264" max="264" width="11.00390625" style="188" customWidth="1"/>
    <col min="265" max="265" width="11.28125" style="188" customWidth="1"/>
    <col min="266" max="266" width="12.28125" style="188" customWidth="1"/>
    <col min="267" max="267" width="12.421875" style="188" customWidth="1"/>
    <col min="268" max="512" width="8.8515625" style="188" customWidth="1"/>
    <col min="513" max="513" width="1.7109375" style="188" customWidth="1"/>
    <col min="514" max="514" width="6.421875" style="188" customWidth="1"/>
    <col min="515" max="515" width="3.140625" style="188" customWidth="1"/>
    <col min="516" max="516" width="4.7109375" style="188" customWidth="1"/>
    <col min="517" max="517" width="48.140625" style="188" customWidth="1"/>
    <col min="518" max="518" width="8.28125" style="188" customWidth="1"/>
    <col min="519" max="519" width="6.00390625" style="188" customWidth="1"/>
    <col min="520" max="520" width="11.00390625" style="188" customWidth="1"/>
    <col min="521" max="521" width="11.28125" style="188" customWidth="1"/>
    <col min="522" max="522" width="12.28125" style="188" customWidth="1"/>
    <col min="523" max="523" width="12.421875" style="188" customWidth="1"/>
    <col min="524" max="768" width="8.8515625" style="188" customWidth="1"/>
    <col min="769" max="769" width="1.7109375" style="188" customWidth="1"/>
    <col min="770" max="770" width="6.421875" style="188" customWidth="1"/>
    <col min="771" max="771" width="3.140625" style="188" customWidth="1"/>
    <col min="772" max="772" width="4.7109375" style="188" customWidth="1"/>
    <col min="773" max="773" width="48.140625" style="188" customWidth="1"/>
    <col min="774" max="774" width="8.28125" style="188" customWidth="1"/>
    <col min="775" max="775" width="6.00390625" style="188" customWidth="1"/>
    <col min="776" max="776" width="11.00390625" style="188" customWidth="1"/>
    <col min="777" max="777" width="11.28125" style="188" customWidth="1"/>
    <col min="778" max="778" width="12.28125" style="188" customWidth="1"/>
    <col min="779" max="779" width="12.421875" style="188" customWidth="1"/>
    <col min="780" max="1024" width="8.8515625" style="188" customWidth="1"/>
    <col min="1025" max="1025" width="1.7109375" style="188" customWidth="1"/>
    <col min="1026" max="1026" width="6.421875" style="188" customWidth="1"/>
    <col min="1027" max="1027" width="3.140625" style="188" customWidth="1"/>
    <col min="1028" max="1028" width="4.7109375" style="188" customWidth="1"/>
    <col min="1029" max="1029" width="48.140625" style="188" customWidth="1"/>
    <col min="1030" max="1030" width="8.28125" style="188" customWidth="1"/>
    <col min="1031" max="1031" width="6.00390625" style="188" customWidth="1"/>
    <col min="1032" max="1032" width="11.00390625" style="188" customWidth="1"/>
    <col min="1033" max="1033" width="11.28125" style="188" customWidth="1"/>
    <col min="1034" max="1034" width="12.28125" style="188" customWidth="1"/>
    <col min="1035" max="1035" width="12.421875" style="188" customWidth="1"/>
    <col min="1036" max="1280" width="8.8515625" style="188" customWidth="1"/>
    <col min="1281" max="1281" width="1.7109375" style="188" customWidth="1"/>
    <col min="1282" max="1282" width="6.421875" style="188" customWidth="1"/>
    <col min="1283" max="1283" width="3.140625" style="188" customWidth="1"/>
    <col min="1284" max="1284" width="4.7109375" style="188" customWidth="1"/>
    <col min="1285" max="1285" width="48.140625" style="188" customWidth="1"/>
    <col min="1286" max="1286" width="8.28125" style="188" customWidth="1"/>
    <col min="1287" max="1287" width="6.00390625" style="188" customWidth="1"/>
    <col min="1288" max="1288" width="11.00390625" style="188" customWidth="1"/>
    <col min="1289" max="1289" width="11.28125" style="188" customWidth="1"/>
    <col min="1290" max="1290" width="12.28125" style="188" customWidth="1"/>
    <col min="1291" max="1291" width="12.421875" style="188" customWidth="1"/>
    <col min="1292" max="1536" width="8.8515625" style="188" customWidth="1"/>
    <col min="1537" max="1537" width="1.7109375" style="188" customWidth="1"/>
    <col min="1538" max="1538" width="6.421875" style="188" customWidth="1"/>
    <col min="1539" max="1539" width="3.140625" style="188" customWidth="1"/>
    <col min="1540" max="1540" width="4.7109375" style="188" customWidth="1"/>
    <col min="1541" max="1541" width="48.140625" style="188" customWidth="1"/>
    <col min="1542" max="1542" width="8.28125" style="188" customWidth="1"/>
    <col min="1543" max="1543" width="6.00390625" style="188" customWidth="1"/>
    <col min="1544" max="1544" width="11.00390625" style="188" customWidth="1"/>
    <col min="1545" max="1545" width="11.28125" style="188" customWidth="1"/>
    <col min="1546" max="1546" width="12.28125" style="188" customWidth="1"/>
    <col min="1547" max="1547" width="12.421875" style="188" customWidth="1"/>
    <col min="1548" max="1792" width="8.8515625" style="188" customWidth="1"/>
    <col min="1793" max="1793" width="1.7109375" style="188" customWidth="1"/>
    <col min="1794" max="1794" width="6.421875" style="188" customWidth="1"/>
    <col min="1795" max="1795" width="3.140625" style="188" customWidth="1"/>
    <col min="1796" max="1796" width="4.7109375" style="188" customWidth="1"/>
    <col min="1797" max="1797" width="48.140625" style="188" customWidth="1"/>
    <col min="1798" max="1798" width="8.28125" style="188" customWidth="1"/>
    <col min="1799" max="1799" width="6.00390625" style="188" customWidth="1"/>
    <col min="1800" max="1800" width="11.00390625" style="188" customWidth="1"/>
    <col min="1801" max="1801" width="11.28125" style="188" customWidth="1"/>
    <col min="1802" max="1802" width="12.28125" style="188" customWidth="1"/>
    <col min="1803" max="1803" width="12.421875" style="188" customWidth="1"/>
    <col min="1804" max="2048" width="8.8515625" style="188" customWidth="1"/>
    <col min="2049" max="2049" width="1.7109375" style="188" customWidth="1"/>
    <col min="2050" max="2050" width="6.421875" style="188" customWidth="1"/>
    <col min="2051" max="2051" width="3.140625" style="188" customWidth="1"/>
    <col min="2052" max="2052" width="4.7109375" style="188" customWidth="1"/>
    <col min="2053" max="2053" width="48.140625" style="188" customWidth="1"/>
    <col min="2054" max="2054" width="8.28125" style="188" customWidth="1"/>
    <col min="2055" max="2055" width="6.00390625" style="188" customWidth="1"/>
    <col min="2056" max="2056" width="11.00390625" style="188" customWidth="1"/>
    <col min="2057" max="2057" width="11.28125" style="188" customWidth="1"/>
    <col min="2058" max="2058" width="12.28125" style="188" customWidth="1"/>
    <col min="2059" max="2059" width="12.421875" style="188" customWidth="1"/>
    <col min="2060" max="2304" width="8.8515625" style="188" customWidth="1"/>
    <col min="2305" max="2305" width="1.7109375" style="188" customWidth="1"/>
    <col min="2306" max="2306" width="6.421875" style="188" customWidth="1"/>
    <col min="2307" max="2307" width="3.140625" style="188" customWidth="1"/>
    <col min="2308" max="2308" width="4.7109375" style="188" customWidth="1"/>
    <col min="2309" max="2309" width="48.140625" style="188" customWidth="1"/>
    <col min="2310" max="2310" width="8.28125" style="188" customWidth="1"/>
    <col min="2311" max="2311" width="6.00390625" style="188" customWidth="1"/>
    <col min="2312" max="2312" width="11.00390625" style="188" customWidth="1"/>
    <col min="2313" max="2313" width="11.28125" style="188" customWidth="1"/>
    <col min="2314" max="2314" width="12.28125" style="188" customWidth="1"/>
    <col min="2315" max="2315" width="12.421875" style="188" customWidth="1"/>
    <col min="2316" max="2560" width="8.8515625" style="188" customWidth="1"/>
    <col min="2561" max="2561" width="1.7109375" style="188" customWidth="1"/>
    <col min="2562" max="2562" width="6.421875" style="188" customWidth="1"/>
    <col min="2563" max="2563" width="3.140625" style="188" customWidth="1"/>
    <col min="2564" max="2564" width="4.7109375" style="188" customWidth="1"/>
    <col min="2565" max="2565" width="48.140625" style="188" customWidth="1"/>
    <col min="2566" max="2566" width="8.28125" style="188" customWidth="1"/>
    <col min="2567" max="2567" width="6.00390625" style="188" customWidth="1"/>
    <col min="2568" max="2568" width="11.00390625" style="188" customWidth="1"/>
    <col min="2569" max="2569" width="11.28125" style="188" customWidth="1"/>
    <col min="2570" max="2570" width="12.28125" style="188" customWidth="1"/>
    <col min="2571" max="2571" width="12.421875" style="188" customWidth="1"/>
    <col min="2572" max="2816" width="8.8515625" style="188" customWidth="1"/>
    <col min="2817" max="2817" width="1.7109375" style="188" customWidth="1"/>
    <col min="2818" max="2818" width="6.421875" style="188" customWidth="1"/>
    <col min="2819" max="2819" width="3.140625" style="188" customWidth="1"/>
    <col min="2820" max="2820" width="4.7109375" style="188" customWidth="1"/>
    <col min="2821" max="2821" width="48.140625" style="188" customWidth="1"/>
    <col min="2822" max="2822" width="8.28125" style="188" customWidth="1"/>
    <col min="2823" max="2823" width="6.00390625" style="188" customWidth="1"/>
    <col min="2824" max="2824" width="11.00390625" style="188" customWidth="1"/>
    <col min="2825" max="2825" width="11.28125" style="188" customWidth="1"/>
    <col min="2826" max="2826" width="12.28125" style="188" customWidth="1"/>
    <col min="2827" max="2827" width="12.421875" style="188" customWidth="1"/>
    <col min="2828" max="3072" width="8.8515625" style="188" customWidth="1"/>
    <col min="3073" max="3073" width="1.7109375" style="188" customWidth="1"/>
    <col min="3074" max="3074" width="6.421875" style="188" customWidth="1"/>
    <col min="3075" max="3075" width="3.140625" style="188" customWidth="1"/>
    <col min="3076" max="3076" width="4.7109375" style="188" customWidth="1"/>
    <col min="3077" max="3077" width="48.140625" style="188" customWidth="1"/>
    <col min="3078" max="3078" width="8.28125" style="188" customWidth="1"/>
    <col min="3079" max="3079" width="6.00390625" style="188" customWidth="1"/>
    <col min="3080" max="3080" width="11.00390625" style="188" customWidth="1"/>
    <col min="3081" max="3081" width="11.28125" style="188" customWidth="1"/>
    <col min="3082" max="3082" width="12.28125" style="188" customWidth="1"/>
    <col min="3083" max="3083" width="12.421875" style="188" customWidth="1"/>
    <col min="3084" max="3328" width="8.8515625" style="188" customWidth="1"/>
    <col min="3329" max="3329" width="1.7109375" style="188" customWidth="1"/>
    <col min="3330" max="3330" width="6.421875" style="188" customWidth="1"/>
    <col min="3331" max="3331" width="3.140625" style="188" customWidth="1"/>
    <col min="3332" max="3332" width="4.7109375" style="188" customWidth="1"/>
    <col min="3333" max="3333" width="48.140625" style="188" customWidth="1"/>
    <col min="3334" max="3334" width="8.28125" style="188" customWidth="1"/>
    <col min="3335" max="3335" width="6.00390625" style="188" customWidth="1"/>
    <col min="3336" max="3336" width="11.00390625" style="188" customWidth="1"/>
    <col min="3337" max="3337" width="11.28125" style="188" customWidth="1"/>
    <col min="3338" max="3338" width="12.28125" style="188" customWidth="1"/>
    <col min="3339" max="3339" width="12.421875" style="188" customWidth="1"/>
    <col min="3340" max="3584" width="8.8515625" style="188" customWidth="1"/>
    <col min="3585" max="3585" width="1.7109375" style="188" customWidth="1"/>
    <col min="3586" max="3586" width="6.421875" style="188" customWidth="1"/>
    <col min="3587" max="3587" width="3.140625" style="188" customWidth="1"/>
    <col min="3588" max="3588" width="4.7109375" style="188" customWidth="1"/>
    <col min="3589" max="3589" width="48.140625" style="188" customWidth="1"/>
    <col min="3590" max="3590" width="8.28125" style="188" customWidth="1"/>
    <col min="3591" max="3591" width="6.00390625" style="188" customWidth="1"/>
    <col min="3592" max="3592" width="11.00390625" style="188" customWidth="1"/>
    <col min="3593" max="3593" width="11.28125" style="188" customWidth="1"/>
    <col min="3594" max="3594" width="12.28125" style="188" customWidth="1"/>
    <col min="3595" max="3595" width="12.421875" style="188" customWidth="1"/>
    <col min="3596" max="3840" width="8.8515625" style="188" customWidth="1"/>
    <col min="3841" max="3841" width="1.7109375" style="188" customWidth="1"/>
    <col min="3842" max="3842" width="6.421875" style="188" customWidth="1"/>
    <col min="3843" max="3843" width="3.140625" style="188" customWidth="1"/>
    <col min="3844" max="3844" width="4.7109375" style="188" customWidth="1"/>
    <col min="3845" max="3845" width="48.140625" style="188" customWidth="1"/>
    <col min="3846" max="3846" width="8.28125" style="188" customWidth="1"/>
    <col min="3847" max="3847" width="6.00390625" style="188" customWidth="1"/>
    <col min="3848" max="3848" width="11.00390625" style="188" customWidth="1"/>
    <col min="3849" max="3849" width="11.28125" style="188" customWidth="1"/>
    <col min="3850" max="3850" width="12.28125" style="188" customWidth="1"/>
    <col min="3851" max="3851" width="12.421875" style="188" customWidth="1"/>
    <col min="3852" max="4096" width="8.8515625" style="188" customWidth="1"/>
    <col min="4097" max="4097" width="1.7109375" style="188" customWidth="1"/>
    <col min="4098" max="4098" width="6.421875" style="188" customWidth="1"/>
    <col min="4099" max="4099" width="3.140625" style="188" customWidth="1"/>
    <col min="4100" max="4100" width="4.7109375" style="188" customWidth="1"/>
    <col min="4101" max="4101" width="48.140625" style="188" customWidth="1"/>
    <col min="4102" max="4102" width="8.28125" style="188" customWidth="1"/>
    <col min="4103" max="4103" width="6.00390625" style="188" customWidth="1"/>
    <col min="4104" max="4104" width="11.00390625" style="188" customWidth="1"/>
    <col min="4105" max="4105" width="11.28125" style="188" customWidth="1"/>
    <col min="4106" max="4106" width="12.28125" style="188" customWidth="1"/>
    <col min="4107" max="4107" width="12.421875" style="188" customWidth="1"/>
    <col min="4108" max="4352" width="8.8515625" style="188" customWidth="1"/>
    <col min="4353" max="4353" width="1.7109375" style="188" customWidth="1"/>
    <col min="4354" max="4354" width="6.421875" style="188" customWidth="1"/>
    <col min="4355" max="4355" width="3.140625" style="188" customWidth="1"/>
    <col min="4356" max="4356" width="4.7109375" style="188" customWidth="1"/>
    <col min="4357" max="4357" width="48.140625" style="188" customWidth="1"/>
    <col min="4358" max="4358" width="8.28125" style="188" customWidth="1"/>
    <col min="4359" max="4359" width="6.00390625" style="188" customWidth="1"/>
    <col min="4360" max="4360" width="11.00390625" style="188" customWidth="1"/>
    <col min="4361" max="4361" width="11.28125" style="188" customWidth="1"/>
    <col min="4362" max="4362" width="12.28125" style="188" customWidth="1"/>
    <col min="4363" max="4363" width="12.421875" style="188" customWidth="1"/>
    <col min="4364" max="4608" width="8.8515625" style="188" customWidth="1"/>
    <col min="4609" max="4609" width="1.7109375" style="188" customWidth="1"/>
    <col min="4610" max="4610" width="6.421875" style="188" customWidth="1"/>
    <col min="4611" max="4611" width="3.140625" style="188" customWidth="1"/>
    <col min="4612" max="4612" width="4.7109375" style="188" customWidth="1"/>
    <col min="4613" max="4613" width="48.140625" style="188" customWidth="1"/>
    <col min="4614" max="4614" width="8.28125" style="188" customWidth="1"/>
    <col min="4615" max="4615" width="6.00390625" style="188" customWidth="1"/>
    <col min="4616" max="4616" width="11.00390625" style="188" customWidth="1"/>
    <col min="4617" max="4617" width="11.28125" style="188" customWidth="1"/>
    <col min="4618" max="4618" width="12.28125" style="188" customWidth="1"/>
    <col min="4619" max="4619" width="12.421875" style="188" customWidth="1"/>
    <col min="4620" max="4864" width="8.8515625" style="188" customWidth="1"/>
    <col min="4865" max="4865" width="1.7109375" style="188" customWidth="1"/>
    <col min="4866" max="4866" width="6.421875" style="188" customWidth="1"/>
    <col min="4867" max="4867" width="3.140625" style="188" customWidth="1"/>
    <col min="4868" max="4868" width="4.7109375" style="188" customWidth="1"/>
    <col min="4869" max="4869" width="48.140625" style="188" customWidth="1"/>
    <col min="4870" max="4870" width="8.28125" style="188" customWidth="1"/>
    <col min="4871" max="4871" width="6.00390625" style="188" customWidth="1"/>
    <col min="4872" max="4872" width="11.00390625" style="188" customWidth="1"/>
    <col min="4873" max="4873" width="11.28125" style="188" customWidth="1"/>
    <col min="4874" max="4874" width="12.28125" style="188" customWidth="1"/>
    <col min="4875" max="4875" width="12.421875" style="188" customWidth="1"/>
    <col min="4876" max="5120" width="8.8515625" style="188" customWidth="1"/>
    <col min="5121" max="5121" width="1.7109375" style="188" customWidth="1"/>
    <col min="5122" max="5122" width="6.421875" style="188" customWidth="1"/>
    <col min="5123" max="5123" width="3.140625" style="188" customWidth="1"/>
    <col min="5124" max="5124" width="4.7109375" style="188" customWidth="1"/>
    <col min="5125" max="5125" width="48.140625" style="188" customWidth="1"/>
    <col min="5126" max="5126" width="8.28125" style="188" customWidth="1"/>
    <col min="5127" max="5127" width="6.00390625" style="188" customWidth="1"/>
    <col min="5128" max="5128" width="11.00390625" style="188" customWidth="1"/>
    <col min="5129" max="5129" width="11.28125" style="188" customWidth="1"/>
    <col min="5130" max="5130" width="12.28125" style="188" customWidth="1"/>
    <col min="5131" max="5131" width="12.421875" style="188" customWidth="1"/>
    <col min="5132" max="5376" width="8.8515625" style="188" customWidth="1"/>
    <col min="5377" max="5377" width="1.7109375" style="188" customWidth="1"/>
    <col min="5378" max="5378" width="6.421875" style="188" customWidth="1"/>
    <col min="5379" max="5379" width="3.140625" style="188" customWidth="1"/>
    <col min="5380" max="5380" width="4.7109375" style="188" customWidth="1"/>
    <col min="5381" max="5381" width="48.140625" style="188" customWidth="1"/>
    <col min="5382" max="5382" width="8.28125" style="188" customWidth="1"/>
    <col min="5383" max="5383" width="6.00390625" style="188" customWidth="1"/>
    <col min="5384" max="5384" width="11.00390625" style="188" customWidth="1"/>
    <col min="5385" max="5385" width="11.28125" style="188" customWidth="1"/>
    <col min="5386" max="5386" width="12.28125" style="188" customWidth="1"/>
    <col min="5387" max="5387" width="12.421875" style="188" customWidth="1"/>
    <col min="5388" max="5632" width="8.8515625" style="188" customWidth="1"/>
    <col min="5633" max="5633" width="1.7109375" style="188" customWidth="1"/>
    <col min="5634" max="5634" width="6.421875" style="188" customWidth="1"/>
    <col min="5635" max="5635" width="3.140625" style="188" customWidth="1"/>
    <col min="5636" max="5636" width="4.7109375" style="188" customWidth="1"/>
    <col min="5637" max="5637" width="48.140625" style="188" customWidth="1"/>
    <col min="5638" max="5638" width="8.28125" style="188" customWidth="1"/>
    <col min="5639" max="5639" width="6.00390625" style="188" customWidth="1"/>
    <col min="5640" max="5640" width="11.00390625" style="188" customWidth="1"/>
    <col min="5641" max="5641" width="11.28125" style="188" customWidth="1"/>
    <col min="5642" max="5642" width="12.28125" style="188" customWidth="1"/>
    <col min="5643" max="5643" width="12.421875" style="188" customWidth="1"/>
    <col min="5644" max="5888" width="8.8515625" style="188" customWidth="1"/>
    <col min="5889" max="5889" width="1.7109375" style="188" customWidth="1"/>
    <col min="5890" max="5890" width="6.421875" style="188" customWidth="1"/>
    <col min="5891" max="5891" width="3.140625" style="188" customWidth="1"/>
    <col min="5892" max="5892" width="4.7109375" style="188" customWidth="1"/>
    <col min="5893" max="5893" width="48.140625" style="188" customWidth="1"/>
    <col min="5894" max="5894" width="8.28125" style="188" customWidth="1"/>
    <col min="5895" max="5895" width="6.00390625" style="188" customWidth="1"/>
    <col min="5896" max="5896" width="11.00390625" style="188" customWidth="1"/>
    <col min="5897" max="5897" width="11.28125" style="188" customWidth="1"/>
    <col min="5898" max="5898" width="12.28125" style="188" customWidth="1"/>
    <col min="5899" max="5899" width="12.421875" style="188" customWidth="1"/>
    <col min="5900" max="6144" width="8.8515625" style="188" customWidth="1"/>
    <col min="6145" max="6145" width="1.7109375" style="188" customWidth="1"/>
    <col min="6146" max="6146" width="6.421875" style="188" customWidth="1"/>
    <col min="6147" max="6147" width="3.140625" style="188" customWidth="1"/>
    <col min="6148" max="6148" width="4.7109375" style="188" customWidth="1"/>
    <col min="6149" max="6149" width="48.140625" style="188" customWidth="1"/>
    <col min="6150" max="6150" width="8.28125" style="188" customWidth="1"/>
    <col min="6151" max="6151" width="6.00390625" style="188" customWidth="1"/>
    <col min="6152" max="6152" width="11.00390625" style="188" customWidth="1"/>
    <col min="6153" max="6153" width="11.28125" style="188" customWidth="1"/>
    <col min="6154" max="6154" width="12.28125" style="188" customWidth="1"/>
    <col min="6155" max="6155" width="12.421875" style="188" customWidth="1"/>
    <col min="6156" max="6400" width="8.8515625" style="188" customWidth="1"/>
    <col min="6401" max="6401" width="1.7109375" style="188" customWidth="1"/>
    <col min="6402" max="6402" width="6.421875" style="188" customWidth="1"/>
    <col min="6403" max="6403" width="3.140625" style="188" customWidth="1"/>
    <col min="6404" max="6404" width="4.7109375" style="188" customWidth="1"/>
    <col min="6405" max="6405" width="48.140625" style="188" customWidth="1"/>
    <col min="6406" max="6406" width="8.28125" style="188" customWidth="1"/>
    <col min="6407" max="6407" width="6.00390625" style="188" customWidth="1"/>
    <col min="6408" max="6408" width="11.00390625" style="188" customWidth="1"/>
    <col min="6409" max="6409" width="11.28125" style="188" customWidth="1"/>
    <col min="6410" max="6410" width="12.28125" style="188" customWidth="1"/>
    <col min="6411" max="6411" width="12.421875" style="188" customWidth="1"/>
    <col min="6412" max="6656" width="8.8515625" style="188" customWidth="1"/>
    <col min="6657" max="6657" width="1.7109375" style="188" customWidth="1"/>
    <col min="6658" max="6658" width="6.421875" style="188" customWidth="1"/>
    <col min="6659" max="6659" width="3.140625" style="188" customWidth="1"/>
    <col min="6660" max="6660" width="4.7109375" style="188" customWidth="1"/>
    <col min="6661" max="6661" width="48.140625" style="188" customWidth="1"/>
    <col min="6662" max="6662" width="8.28125" style="188" customWidth="1"/>
    <col min="6663" max="6663" width="6.00390625" style="188" customWidth="1"/>
    <col min="6664" max="6664" width="11.00390625" style="188" customWidth="1"/>
    <col min="6665" max="6665" width="11.28125" style="188" customWidth="1"/>
    <col min="6666" max="6666" width="12.28125" style="188" customWidth="1"/>
    <col min="6667" max="6667" width="12.421875" style="188" customWidth="1"/>
    <col min="6668" max="6912" width="8.8515625" style="188" customWidth="1"/>
    <col min="6913" max="6913" width="1.7109375" style="188" customWidth="1"/>
    <col min="6914" max="6914" width="6.421875" style="188" customWidth="1"/>
    <col min="6915" max="6915" width="3.140625" style="188" customWidth="1"/>
    <col min="6916" max="6916" width="4.7109375" style="188" customWidth="1"/>
    <col min="6917" max="6917" width="48.140625" style="188" customWidth="1"/>
    <col min="6918" max="6918" width="8.28125" style="188" customWidth="1"/>
    <col min="6919" max="6919" width="6.00390625" style="188" customWidth="1"/>
    <col min="6920" max="6920" width="11.00390625" style="188" customWidth="1"/>
    <col min="6921" max="6921" width="11.28125" style="188" customWidth="1"/>
    <col min="6922" max="6922" width="12.28125" style="188" customWidth="1"/>
    <col min="6923" max="6923" width="12.421875" style="188" customWidth="1"/>
    <col min="6924" max="7168" width="8.8515625" style="188" customWidth="1"/>
    <col min="7169" max="7169" width="1.7109375" style="188" customWidth="1"/>
    <col min="7170" max="7170" width="6.421875" style="188" customWidth="1"/>
    <col min="7171" max="7171" width="3.140625" style="188" customWidth="1"/>
    <col min="7172" max="7172" width="4.7109375" style="188" customWidth="1"/>
    <col min="7173" max="7173" width="48.140625" style="188" customWidth="1"/>
    <col min="7174" max="7174" width="8.28125" style="188" customWidth="1"/>
    <col min="7175" max="7175" width="6.00390625" style="188" customWidth="1"/>
    <col min="7176" max="7176" width="11.00390625" style="188" customWidth="1"/>
    <col min="7177" max="7177" width="11.28125" style="188" customWidth="1"/>
    <col min="7178" max="7178" width="12.28125" style="188" customWidth="1"/>
    <col min="7179" max="7179" width="12.421875" style="188" customWidth="1"/>
    <col min="7180" max="7424" width="8.8515625" style="188" customWidth="1"/>
    <col min="7425" max="7425" width="1.7109375" style="188" customWidth="1"/>
    <col min="7426" max="7426" width="6.421875" style="188" customWidth="1"/>
    <col min="7427" max="7427" width="3.140625" style="188" customWidth="1"/>
    <col min="7428" max="7428" width="4.7109375" style="188" customWidth="1"/>
    <col min="7429" max="7429" width="48.140625" style="188" customWidth="1"/>
    <col min="7430" max="7430" width="8.28125" style="188" customWidth="1"/>
    <col min="7431" max="7431" width="6.00390625" style="188" customWidth="1"/>
    <col min="7432" max="7432" width="11.00390625" style="188" customWidth="1"/>
    <col min="7433" max="7433" width="11.28125" style="188" customWidth="1"/>
    <col min="7434" max="7434" width="12.28125" style="188" customWidth="1"/>
    <col min="7435" max="7435" width="12.421875" style="188" customWidth="1"/>
    <col min="7436" max="7680" width="8.8515625" style="188" customWidth="1"/>
    <col min="7681" max="7681" width="1.7109375" style="188" customWidth="1"/>
    <col min="7682" max="7682" width="6.421875" style="188" customWidth="1"/>
    <col min="7683" max="7683" width="3.140625" style="188" customWidth="1"/>
    <col min="7684" max="7684" width="4.7109375" style="188" customWidth="1"/>
    <col min="7685" max="7685" width="48.140625" style="188" customWidth="1"/>
    <col min="7686" max="7686" width="8.28125" style="188" customWidth="1"/>
    <col min="7687" max="7687" width="6.00390625" style="188" customWidth="1"/>
    <col min="7688" max="7688" width="11.00390625" style="188" customWidth="1"/>
    <col min="7689" max="7689" width="11.28125" style="188" customWidth="1"/>
    <col min="7690" max="7690" width="12.28125" style="188" customWidth="1"/>
    <col min="7691" max="7691" width="12.421875" style="188" customWidth="1"/>
    <col min="7692" max="7936" width="8.8515625" style="188" customWidth="1"/>
    <col min="7937" max="7937" width="1.7109375" style="188" customWidth="1"/>
    <col min="7938" max="7938" width="6.421875" style="188" customWidth="1"/>
    <col min="7939" max="7939" width="3.140625" style="188" customWidth="1"/>
    <col min="7940" max="7940" width="4.7109375" style="188" customWidth="1"/>
    <col min="7941" max="7941" width="48.140625" style="188" customWidth="1"/>
    <col min="7942" max="7942" width="8.28125" style="188" customWidth="1"/>
    <col min="7943" max="7943" width="6.00390625" style="188" customWidth="1"/>
    <col min="7944" max="7944" width="11.00390625" style="188" customWidth="1"/>
    <col min="7945" max="7945" width="11.28125" style="188" customWidth="1"/>
    <col min="7946" max="7946" width="12.28125" style="188" customWidth="1"/>
    <col min="7947" max="7947" width="12.421875" style="188" customWidth="1"/>
    <col min="7948" max="8192" width="8.8515625" style="188" customWidth="1"/>
    <col min="8193" max="8193" width="1.7109375" style="188" customWidth="1"/>
    <col min="8194" max="8194" width="6.421875" style="188" customWidth="1"/>
    <col min="8195" max="8195" width="3.140625" style="188" customWidth="1"/>
    <col min="8196" max="8196" width="4.7109375" style="188" customWidth="1"/>
    <col min="8197" max="8197" width="48.140625" style="188" customWidth="1"/>
    <col min="8198" max="8198" width="8.28125" style="188" customWidth="1"/>
    <col min="8199" max="8199" width="6.00390625" style="188" customWidth="1"/>
    <col min="8200" max="8200" width="11.00390625" style="188" customWidth="1"/>
    <col min="8201" max="8201" width="11.28125" style="188" customWidth="1"/>
    <col min="8202" max="8202" width="12.28125" style="188" customWidth="1"/>
    <col min="8203" max="8203" width="12.421875" style="188" customWidth="1"/>
    <col min="8204" max="8448" width="8.8515625" style="188" customWidth="1"/>
    <col min="8449" max="8449" width="1.7109375" style="188" customWidth="1"/>
    <col min="8450" max="8450" width="6.421875" style="188" customWidth="1"/>
    <col min="8451" max="8451" width="3.140625" style="188" customWidth="1"/>
    <col min="8452" max="8452" width="4.7109375" style="188" customWidth="1"/>
    <col min="8453" max="8453" width="48.140625" style="188" customWidth="1"/>
    <col min="8454" max="8454" width="8.28125" style="188" customWidth="1"/>
    <col min="8455" max="8455" width="6.00390625" style="188" customWidth="1"/>
    <col min="8456" max="8456" width="11.00390625" style="188" customWidth="1"/>
    <col min="8457" max="8457" width="11.28125" style="188" customWidth="1"/>
    <col min="8458" max="8458" width="12.28125" style="188" customWidth="1"/>
    <col min="8459" max="8459" width="12.421875" style="188" customWidth="1"/>
    <col min="8460" max="8704" width="8.8515625" style="188" customWidth="1"/>
    <col min="8705" max="8705" width="1.7109375" style="188" customWidth="1"/>
    <col min="8706" max="8706" width="6.421875" style="188" customWidth="1"/>
    <col min="8707" max="8707" width="3.140625" style="188" customWidth="1"/>
    <col min="8708" max="8708" width="4.7109375" style="188" customWidth="1"/>
    <col min="8709" max="8709" width="48.140625" style="188" customWidth="1"/>
    <col min="8710" max="8710" width="8.28125" style="188" customWidth="1"/>
    <col min="8711" max="8711" width="6.00390625" style="188" customWidth="1"/>
    <col min="8712" max="8712" width="11.00390625" style="188" customWidth="1"/>
    <col min="8713" max="8713" width="11.28125" style="188" customWidth="1"/>
    <col min="8714" max="8714" width="12.28125" style="188" customWidth="1"/>
    <col min="8715" max="8715" width="12.421875" style="188" customWidth="1"/>
    <col min="8716" max="8960" width="8.8515625" style="188" customWidth="1"/>
    <col min="8961" max="8961" width="1.7109375" style="188" customWidth="1"/>
    <col min="8962" max="8962" width="6.421875" style="188" customWidth="1"/>
    <col min="8963" max="8963" width="3.140625" style="188" customWidth="1"/>
    <col min="8964" max="8964" width="4.7109375" style="188" customWidth="1"/>
    <col min="8965" max="8965" width="48.140625" style="188" customWidth="1"/>
    <col min="8966" max="8966" width="8.28125" style="188" customWidth="1"/>
    <col min="8967" max="8967" width="6.00390625" style="188" customWidth="1"/>
    <col min="8968" max="8968" width="11.00390625" style="188" customWidth="1"/>
    <col min="8969" max="8969" width="11.28125" style="188" customWidth="1"/>
    <col min="8970" max="8970" width="12.28125" style="188" customWidth="1"/>
    <col min="8971" max="8971" width="12.421875" style="188" customWidth="1"/>
    <col min="8972" max="9216" width="8.8515625" style="188" customWidth="1"/>
    <col min="9217" max="9217" width="1.7109375" style="188" customWidth="1"/>
    <col min="9218" max="9218" width="6.421875" style="188" customWidth="1"/>
    <col min="9219" max="9219" width="3.140625" style="188" customWidth="1"/>
    <col min="9220" max="9220" width="4.7109375" style="188" customWidth="1"/>
    <col min="9221" max="9221" width="48.140625" style="188" customWidth="1"/>
    <col min="9222" max="9222" width="8.28125" style="188" customWidth="1"/>
    <col min="9223" max="9223" width="6.00390625" style="188" customWidth="1"/>
    <col min="9224" max="9224" width="11.00390625" style="188" customWidth="1"/>
    <col min="9225" max="9225" width="11.28125" style="188" customWidth="1"/>
    <col min="9226" max="9226" width="12.28125" style="188" customWidth="1"/>
    <col min="9227" max="9227" width="12.421875" style="188" customWidth="1"/>
    <col min="9228" max="9472" width="8.8515625" style="188" customWidth="1"/>
    <col min="9473" max="9473" width="1.7109375" style="188" customWidth="1"/>
    <col min="9474" max="9474" width="6.421875" style="188" customWidth="1"/>
    <col min="9475" max="9475" width="3.140625" style="188" customWidth="1"/>
    <col min="9476" max="9476" width="4.7109375" style="188" customWidth="1"/>
    <col min="9477" max="9477" width="48.140625" style="188" customWidth="1"/>
    <col min="9478" max="9478" width="8.28125" style="188" customWidth="1"/>
    <col min="9479" max="9479" width="6.00390625" style="188" customWidth="1"/>
    <col min="9480" max="9480" width="11.00390625" style="188" customWidth="1"/>
    <col min="9481" max="9481" width="11.28125" style="188" customWidth="1"/>
    <col min="9482" max="9482" width="12.28125" style="188" customWidth="1"/>
    <col min="9483" max="9483" width="12.421875" style="188" customWidth="1"/>
    <col min="9484" max="9728" width="8.8515625" style="188" customWidth="1"/>
    <col min="9729" max="9729" width="1.7109375" style="188" customWidth="1"/>
    <col min="9730" max="9730" width="6.421875" style="188" customWidth="1"/>
    <col min="9731" max="9731" width="3.140625" style="188" customWidth="1"/>
    <col min="9732" max="9732" width="4.7109375" style="188" customWidth="1"/>
    <col min="9733" max="9733" width="48.140625" style="188" customWidth="1"/>
    <col min="9734" max="9734" width="8.28125" style="188" customWidth="1"/>
    <col min="9735" max="9735" width="6.00390625" style="188" customWidth="1"/>
    <col min="9736" max="9736" width="11.00390625" style="188" customWidth="1"/>
    <col min="9737" max="9737" width="11.28125" style="188" customWidth="1"/>
    <col min="9738" max="9738" width="12.28125" style="188" customWidth="1"/>
    <col min="9739" max="9739" width="12.421875" style="188" customWidth="1"/>
    <col min="9740" max="9984" width="8.8515625" style="188" customWidth="1"/>
    <col min="9985" max="9985" width="1.7109375" style="188" customWidth="1"/>
    <col min="9986" max="9986" width="6.421875" style="188" customWidth="1"/>
    <col min="9987" max="9987" width="3.140625" style="188" customWidth="1"/>
    <col min="9988" max="9988" width="4.7109375" style="188" customWidth="1"/>
    <col min="9989" max="9989" width="48.140625" style="188" customWidth="1"/>
    <col min="9990" max="9990" width="8.28125" style="188" customWidth="1"/>
    <col min="9991" max="9991" width="6.00390625" style="188" customWidth="1"/>
    <col min="9992" max="9992" width="11.00390625" style="188" customWidth="1"/>
    <col min="9993" max="9993" width="11.28125" style="188" customWidth="1"/>
    <col min="9994" max="9994" width="12.28125" style="188" customWidth="1"/>
    <col min="9995" max="9995" width="12.421875" style="188" customWidth="1"/>
    <col min="9996" max="10240" width="8.8515625" style="188" customWidth="1"/>
    <col min="10241" max="10241" width="1.7109375" style="188" customWidth="1"/>
    <col min="10242" max="10242" width="6.421875" style="188" customWidth="1"/>
    <col min="10243" max="10243" width="3.140625" style="188" customWidth="1"/>
    <col min="10244" max="10244" width="4.7109375" style="188" customWidth="1"/>
    <col min="10245" max="10245" width="48.140625" style="188" customWidth="1"/>
    <col min="10246" max="10246" width="8.28125" style="188" customWidth="1"/>
    <col min="10247" max="10247" width="6.00390625" style="188" customWidth="1"/>
    <col min="10248" max="10248" width="11.00390625" style="188" customWidth="1"/>
    <col min="10249" max="10249" width="11.28125" style="188" customWidth="1"/>
    <col min="10250" max="10250" width="12.28125" style="188" customWidth="1"/>
    <col min="10251" max="10251" width="12.421875" style="188" customWidth="1"/>
    <col min="10252" max="10496" width="8.8515625" style="188" customWidth="1"/>
    <col min="10497" max="10497" width="1.7109375" style="188" customWidth="1"/>
    <col min="10498" max="10498" width="6.421875" style="188" customWidth="1"/>
    <col min="10499" max="10499" width="3.140625" style="188" customWidth="1"/>
    <col min="10500" max="10500" width="4.7109375" style="188" customWidth="1"/>
    <col min="10501" max="10501" width="48.140625" style="188" customWidth="1"/>
    <col min="10502" max="10502" width="8.28125" style="188" customWidth="1"/>
    <col min="10503" max="10503" width="6.00390625" style="188" customWidth="1"/>
    <col min="10504" max="10504" width="11.00390625" style="188" customWidth="1"/>
    <col min="10505" max="10505" width="11.28125" style="188" customWidth="1"/>
    <col min="10506" max="10506" width="12.28125" style="188" customWidth="1"/>
    <col min="10507" max="10507" width="12.421875" style="188" customWidth="1"/>
    <col min="10508" max="10752" width="8.8515625" style="188" customWidth="1"/>
    <col min="10753" max="10753" width="1.7109375" style="188" customWidth="1"/>
    <col min="10754" max="10754" width="6.421875" style="188" customWidth="1"/>
    <col min="10755" max="10755" width="3.140625" style="188" customWidth="1"/>
    <col min="10756" max="10756" width="4.7109375" style="188" customWidth="1"/>
    <col min="10757" max="10757" width="48.140625" style="188" customWidth="1"/>
    <col min="10758" max="10758" width="8.28125" style="188" customWidth="1"/>
    <col min="10759" max="10759" width="6.00390625" style="188" customWidth="1"/>
    <col min="10760" max="10760" width="11.00390625" style="188" customWidth="1"/>
    <col min="10761" max="10761" width="11.28125" style="188" customWidth="1"/>
    <col min="10762" max="10762" width="12.28125" style="188" customWidth="1"/>
    <col min="10763" max="10763" width="12.421875" style="188" customWidth="1"/>
    <col min="10764" max="11008" width="8.8515625" style="188" customWidth="1"/>
    <col min="11009" max="11009" width="1.7109375" style="188" customWidth="1"/>
    <col min="11010" max="11010" width="6.421875" style="188" customWidth="1"/>
    <col min="11011" max="11011" width="3.140625" style="188" customWidth="1"/>
    <col min="11012" max="11012" width="4.7109375" style="188" customWidth="1"/>
    <col min="11013" max="11013" width="48.140625" style="188" customWidth="1"/>
    <col min="11014" max="11014" width="8.28125" style="188" customWidth="1"/>
    <col min="11015" max="11015" width="6.00390625" style="188" customWidth="1"/>
    <col min="11016" max="11016" width="11.00390625" style="188" customWidth="1"/>
    <col min="11017" max="11017" width="11.28125" style="188" customWidth="1"/>
    <col min="11018" max="11018" width="12.28125" style="188" customWidth="1"/>
    <col min="11019" max="11019" width="12.421875" style="188" customWidth="1"/>
    <col min="11020" max="11264" width="8.8515625" style="188" customWidth="1"/>
    <col min="11265" max="11265" width="1.7109375" style="188" customWidth="1"/>
    <col min="11266" max="11266" width="6.421875" style="188" customWidth="1"/>
    <col min="11267" max="11267" width="3.140625" style="188" customWidth="1"/>
    <col min="11268" max="11268" width="4.7109375" style="188" customWidth="1"/>
    <col min="11269" max="11269" width="48.140625" style="188" customWidth="1"/>
    <col min="11270" max="11270" width="8.28125" style="188" customWidth="1"/>
    <col min="11271" max="11271" width="6.00390625" style="188" customWidth="1"/>
    <col min="11272" max="11272" width="11.00390625" style="188" customWidth="1"/>
    <col min="11273" max="11273" width="11.28125" style="188" customWidth="1"/>
    <col min="11274" max="11274" width="12.28125" style="188" customWidth="1"/>
    <col min="11275" max="11275" width="12.421875" style="188" customWidth="1"/>
    <col min="11276" max="11520" width="8.8515625" style="188" customWidth="1"/>
    <col min="11521" max="11521" width="1.7109375" style="188" customWidth="1"/>
    <col min="11522" max="11522" width="6.421875" style="188" customWidth="1"/>
    <col min="11523" max="11523" width="3.140625" style="188" customWidth="1"/>
    <col min="11524" max="11524" width="4.7109375" style="188" customWidth="1"/>
    <col min="11525" max="11525" width="48.140625" style="188" customWidth="1"/>
    <col min="11526" max="11526" width="8.28125" style="188" customWidth="1"/>
    <col min="11527" max="11527" width="6.00390625" style="188" customWidth="1"/>
    <col min="11528" max="11528" width="11.00390625" style="188" customWidth="1"/>
    <col min="11529" max="11529" width="11.28125" style="188" customWidth="1"/>
    <col min="11530" max="11530" width="12.28125" style="188" customWidth="1"/>
    <col min="11531" max="11531" width="12.421875" style="188" customWidth="1"/>
    <col min="11532" max="11776" width="8.8515625" style="188" customWidth="1"/>
    <col min="11777" max="11777" width="1.7109375" style="188" customWidth="1"/>
    <col min="11778" max="11778" width="6.421875" style="188" customWidth="1"/>
    <col min="11779" max="11779" width="3.140625" style="188" customWidth="1"/>
    <col min="11780" max="11780" width="4.7109375" style="188" customWidth="1"/>
    <col min="11781" max="11781" width="48.140625" style="188" customWidth="1"/>
    <col min="11782" max="11782" width="8.28125" style="188" customWidth="1"/>
    <col min="11783" max="11783" width="6.00390625" style="188" customWidth="1"/>
    <col min="11784" max="11784" width="11.00390625" style="188" customWidth="1"/>
    <col min="11785" max="11785" width="11.28125" style="188" customWidth="1"/>
    <col min="11786" max="11786" width="12.28125" style="188" customWidth="1"/>
    <col min="11787" max="11787" width="12.421875" style="188" customWidth="1"/>
    <col min="11788" max="12032" width="8.8515625" style="188" customWidth="1"/>
    <col min="12033" max="12033" width="1.7109375" style="188" customWidth="1"/>
    <col min="12034" max="12034" width="6.421875" style="188" customWidth="1"/>
    <col min="12035" max="12035" width="3.140625" style="188" customWidth="1"/>
    <col min="12036" max="12036" width="4.7109375" style="188" customWidth="1"/>
    <col min="12037" max="12037" width="48.140625" style="188" customWidth="1"/>
    <col min="12038" max="12038" width="8.28125" style="188" customWidth="1"/>
    <col min="12039" max="12039" width="6.00390625" style="188" customWidth="1"/>
    <col min="12040" max="12040" width="11.00390625" style="188" customWidth="1"/>
    <col min="12041" max="12041" width="11.28125" style="188" customWidth="1"/>
    <col min="12042" max="12042" width="12.28125" style="188" customWidth="1"/>
    <col min="12043" max="12043" width="12.421875" style="188" customWidth="1"/>
    <col min="12044" max="12288" width="8.8515625" style="188" customWidth="1"/>
    <col min="12289" max="12289" width="1.7109375" style="188" customWidth="1"/>
    <col min="12290" max="12290" width="6.421875" style="188" customWidth="1"/>
    <col min="12291" max="12291" width="3.140625" style="188" customWidth="1"/>
    <col min="12292" max="12292" width="4.7109375" style="188" customWidth="1"/>
    <col min="12293" max="12293" width="48.140625" style="188" customWidth="1"/>
    <col min="12294" max="12294" width="8.28125" style="188" customWidth="1"/>
    <col min="12295" max="12295" width="6.00390625" style="188" customWidth="1"/>
    <col min="12296" max="12296" width="11.00390625" style="188" customWidth="1"/>
    <col min="12297" max="12297" width="11.28125" style="188" customWidth="1"/>
    <col min="12298" max="12298" width="12.28125" style="188" customWidth="1"/>
    <col min="12299" max="12299" width="12.421875" style="188" customWidth="1"/>
    <col min="12300" max="12544" width="8.8515625" style="188" customWidth="1"/>
    <col min="12545" max="12545" width="1.7109375" style="188" customWidth="1"/>
    <col min="12546" max="12546" width="6.421875" style="188" customWidth="1"/>
    <col min="12547" max="12547" width="3.140625" style="188" customWidth="1"/>
    <col min="12548" max="12548" width="4.7109375" style="188" customWidth="1"/>
    <col min="12549" max="12549" width="48.140625" style="188" customWidth="1"/>
    <col min="12550" max="12550" width="8.28125" style="188" customWidth="1"/>
    <col min="12551" max="12551" width="6.00390625" style="188" customWidth="1"/>
    <col min="12552" max="12552" width="11.00390625" style="188" customWidth="1"/>
    <col min="12553" max="12553" width="11.28125" style="188" customWidth="1"/>
    <col min="12554" max="12554" width="12.28125" style="188" customWidth="1"/>
    <col min="12555" max="12555" width="12.421875" style="188" customWidth="1"/>
    <col min="12556" max="12800" width="8.8515625" style="188" customWidth="1"/>
    <col min="12801" max="12801" width="1.7109375" style="188" customWidth="1"/>
    <col min="12802" max="12802" width="6.421875" style="188" customWidth="1"/>
    <col min="12803" max="12803" width="3.140625" style="188" customWidth="1"/>
    <col min="12804" max="12804" width="4.7109375" style="188" customWidth="1"/>
    <col min="12805" max="12805" width="48.140625" style="188" customWidth="1"/>
    <col min="12806" max="12806" width="8.28125" style="188" customWidth="1"/>
    <col min="12807" max="12807" width="6.00390625" style="188" customWidth="1"/>
    <col min="12808" max="12808" width="11.00390625" style="188" customWidth="1"/>
    <col min="12809" max="12809" width="11.28125" style="188" customWidth="1"/>
    <col min="12810" max="12810" width="12.28125" style="188" customWidth="1"/>
    <col min="12811" max="12811" width="12.421875" style="188" customWidth="1"/>
    <col min="12812" max="13056" width="8.8515625" style="188" customWidth="1"/>
    <col min="13057" max="13057" width="1.7109375" style="188" customWidth="1"/>
    <col min="13058" max="13058" width="6.421875" style="188" customWidth="1"/>
    <col min="13059" max="13059" width="3.140625" style="188" customWidth="1"/>
    <col min="13060" max="13060" width="4.7109375" style="188" customWidth="1"/>
    <col min="13061" max="13061" width="48.140625" style="188" customWidth="1"/>
    <col min="13062" max="13062" width="8.28125" style="188" customWidth="1"/>
    <col min="13063" max="13063" width="6.00390625" style="188" customWidth="1"/>
    <col min="13064" max="13064" width="11.00390625" style="188" customWidth="1"/>
    <col min="13065" max="13065" width="11.28125" style="188" customWidth="1"/>
    <col min="13066" max="13066" width="12.28125" style="188" customWidth="1"/>
    <col min="13067" max="13067" width="12.421875" style="188" customWidth="1"/>
    <col min="13068" max="13312" width="8.8515625" style="188" customWidth="1"/>
    <col min="13313" max="13313" width="1.7109375" style="188" customWidth="1"/>
    <col min="13314" max="13314" width="6.421875" style="188" customWidth="1"/>
    <col min="13315" max="13315" width="3.140625" style="188" customWidth="1"/>
    <col min="13316" max="13316" width="4.7109375" style="188" customWidth="1"/>
    <col min="13317" max="13317" width="48.140625" style="188" customWidth="1"/>
    <col min="13318" max="13318" width="8.28125" style="188" customWidth="1"/>
    <col min="13319" max="13319" width="6.00390625" style="188" customWidth="1"/>
    <col min="13320" max="13320" width="11.00390625" style="188" customWidth="1"/>
    <col min="13321" max="13321" width="11.28125" style="188" customWidth="1"/>
    <col min="13322" max="13322" width="12.28125" style="188" customWidth="1"/>
    <col min="13323" max="13323" width="12.421875" style="188" customWidth="1"/>
    <col min="13324" max="13568" width="8.8515625" style="188" customWidth="1"/>
    <col min="13569" max="13569" width="1.7109375" style="188" customWidth="1"/>
    <col min="13570" max="13570" width="6.421875" style="188" customWidth="1"/>
    <col min="13571" max="13571" width="3.140625" style="188" customWidth="1"/>
    <col min="13572" max="13572" width="4.7109375" style="188" customWidth="1"/>
    <col min="13573" max="13573" width="48.140625" style="188" customWidth="1"/>
    <col min="13574" max="13574" width="8.28125" style="188" customWidth="1"/>
    <col min="13575" max="13575" width="6.00390625" style="188" customWidth="1"/>
    <col min="13576" max="13576" width="11.00390625" style="188" customWidth="1"/>
    <col min="13577" max="13577" width="11.28125" style="188" customWidth="1"/>
    <col min="13578" max="13578" width="12.28125" style="188" customWidth="1"/>
    <col min="13579" max="13579" width="12.421875" style="188" customWidth="1"/>
    <col min="13580" max="13824" width="8.8515625" style="188" customWidth="1"/>
    <col min="13825" max="13825" width="1.7109375" style="188" customWidth="1"/>
    <col min="13826" max="13826" width="6.421875" style="188" customWidth="1"/>
    <col min="13827" max="13827" width="3.140625" style="188" customWidth="1"/>
    <col min="13828" max="13828" width="4.7109375" style="188" customWidth="1"/>
    <col min="13829" max="13829" width="48.140625" style="188" customWidth="1"/>
    <col min="13830" max="13830" width="8.28125" style="188" customWidth="1"/>
    <col min="13831" max="13831" width="6.00390625" style="188" customWidth="1"/>
    <col min="13832" max="13832" width="11.00390625" style="188" customWidth="1"/>
    <col min="13833" max="13833" width="11.28125" style="188" customWidth="1"/>
    <col min="13834" max="13834" width="12.28125" style="188" customWidth="1"/>
    <col min="13835" max="13835" width="12.421875" style="188" customWidth="1"/>
    <col min="13836" max="14080" width="8.8515625" style="188" customWidth="1"/>
    <col min="14081" max="14081" width="1.7109375" style="188" customWidth="1"/>
    <col min="14082" max="14082" width="6.421875" style="188" customWidth="1"/>
    <col min="14083" max="14083" width="3.140625" style="188" customWidth="1"/>
    <col min="14084" max="14084" width="4.7109375" style="188" customWidth="1"/>
    <col min="14085" max="14085" width="48.140625" style="188" customWidth="1"/>
    <col min="14086" max="14086" width="8.28125" style="188" customWidth="1"/>
    <col min="14087" max="14087" width="6.00390625" style="188" customWidth="1"/>
    <col min="14088" max="14088" width="11.00390625" style="188" customWidth="1"/>
    <col min="14089" max="14089" width="11.28125" style="188" customWidth="1"/>
    <col min="14090" max="14090" width="12.28125" style="188" customWidth="1"/>
    <col min="14091" max="14091" width="12.421875" style="188" customWidth="1"/>
    <col min="14092" max="14336" width="8.8515625" style="188" customWidth="1"/>
    <col min="14337" max="14337" width="1.7109375" style="188" customWidth="1"/>
    <col min="14338" max="14338" width="6.421875" style="188" customWidth="1"/>
    <col min="14339" max="14339" width="3.140625" style="188" customWidth="1"/>
    <col min="14340" max="14340" width="4.7109375" style="188" customWidth="1"/>
    <col min="14341" max="14341" width="48.140625" style="188" customWidth="1"/>
    <col min="14342" max="14342" width="8.28125" style="188" customWidth="1"/>
    <col min="14343" max="14343" width="6.00390625" style="188" customWidth="1"/>
    <col min="14344" max="14344" width="11.00390625" style="188" customWidth="1"/>
    <col min="14345" max="14345" width="11.28125" style="188" customWidth="1"/>
    <col min="14346" max="14346" width="12.28125" style="188" customWidth="1"/>
    <col min="14347" max="14347" width="12.421875" style="188" customWidth="1"/>
    <col min="14348" max="14592" width="8.8515625" style="188" customWidth="1"/>
    <col min="14593" max="14593" width="1.7109375" style="188" customWidth="1"/>
    <col min="14594" max="14594" width="6.421875" style="188" customWidth="1"/>
    <col min="14595" max="14595" width="3.140625" style="188" customWidth="1"/>
    <col min="14596" max="14596" width="4.7109375" style="188" customWidth="1"/>
    <col min="14597" max="14597" width="48.140625" style="188" customWidth="1"/>
    <col min="14598" max="14598" width="8.28125" style="188" customWidth="1"/>
    <col min="14599" max="14599" width="6.00390625" style="188" customWidth="1"/>
    <col min="14600" max="14600" width="11.00390625" style="188" customWidth="1"/>
    <col min="14601" max="14601" width="11.28125" style="188" customWidth="1"/>
    <col min="14602" max="14602" width="12.28125" style="188" customWidth="1"/>
    <col min="14603" max="14603" width="12.421875" style="188" customWidth="1"/>
    <col min="14604" max="14848" width="8.8515625" style="188" customWidth="1"/>
    <col min="14849" max="14849" width="1.7109375" style="188" customWidth="1"/>
    <col min="14850" max="14850" width="6.421875" style="188" customWidth="1"/>
    <col min="14851" max="14851" width="3.140625" style="188" customWidth="1"/>
    <col min="14852" max="14852" width="4.7109375" style="188" customWidth="1"/>
    <col min="14853" max="14853" width="48.140625" style="188" customWidth="1"/>
    <col min="14854" max="14854" width="8.28125" style="188" customWidth="1"/>
    <col min="14855" max="14855" width="6.00390625" style="188" customWidth="1"/>
    <col min="14856" max="14856" width="11.00390625" style="188" customWidth="1"/>
    <col min="14857" max="14857" width="11.28125" style="188" customWidth="1"/>
    <col min="14858" max="14858" width="12.28125" style="188" customWidth="1"/>
    <col min="14859" max="14859" width="12.421875" style="188" customWidth="1"/>
    <col min="14860" max="15104" width="8.8515625" style="188" customWidth="1"/>
    <col min="15105" max="15105" width="1.7109375" style="188" customWidth="1"/>
    <col min="15106" max="15106" width="6.421875" style="188" customWidth="1"/>
    <col min="15107" max="15107" width="3.140625" style="188" customWidth="1"/>
    <col min="15108" max="15108" width="4.7109375" style="188" customWidth="1"/>
    <col min="15109" max="15109" width="48.140625" style="188" customWidth="1"/>
    <col min="15110" max="15110" width="8.28125" style="188" customWidth="1"/>
    <col min="15111" max="15111" width="6.00390625" style="188" customWidth="1"/>
    <col min="15112" max="15112" width="11.00390625" style="188" customWidth="1"/>
    <col min="15113" max="15113" width="11.28125" style="188" customWidth="1"/>
    <col min="15114" max="15114" width="12.28125" style="188" customWidth="1"/>
    <col min="15115" max="15115" width="12.421875" style="188" customWidth="1"/>
    <col min="15116" max="15360" width="8.8515625" style="188" customWidth="1"/>
    <col min="15361" max="15361" width="1.7109375" style="188" customWidth="1"/>
    <col min="15362" max="15362" width="6.421875" style="188" customWidth="1"/>
    <col min="15363" max="15363" width="3.140625" style="188" customWidth="1"/>
    <col min="15364" max="15364" width="4.7109375" style="188" customWidth="1"/>
    <col min="15365" max="15365" width="48.140625" style="188" customWidth="1"/>
    <col min="15366" max="15366" width="8.28125" style="188" customWidth="1"/>
    <col min="15367" max="15367" width="6.00390625" style="188" customWidth="1"/>
    <col min="15368" max="15368" width="11.00390625" style="188" customWidth="1"/>
    <col min="15369" max="15369" width="11.28125" style="188" customWidth="1"/>
    <col min="15370" max="15370" width="12.28125" style="188" customWidth="1"/>
    <col min="15371" max="15371" width="12.421875" style="188" customWidth="1"/>
    <col min="15372" max="15616" width="8.8515625" style="188" customWidth="1"/>
    <col min="15617" max="15617" width="1.7109375" style="188" customWidth="1"/>
    <col min="15618" max="15618" width="6.421875" style="188" customWidth="1"/>
    <col min="15619" max="15619" width="3.140625" style="188" customWidth="1"/>
    <col min="15620" max="15620" width="4.7109375" style="188" customWidth="1"/>
    <col min="15621" max="15621" width="48.140625" style="188" customWidth="1"/>
    <col min="15622" max="15622" width="8.28125" style="188" customWidth="1"/>
    <col min="15623" max="15623" width="6.00390625" style="188" customWidth="1"/>
    <col min="15624" max="15624" width="11.00390625" style="188" customWidth="1"/>
    <col min="15625" max="15625" width="11.28125" style="188" customWidth="1"/>
    <col min="15626" max="15626" width="12.28125" style="188" customWidth="1"/>
    <col min="15627" max="15627" width="12.421875" style="188" customWidth="1"/>
    <col min="15628" max="15872" width="8.8515625" style="188" customWidth="1"/>
    <col min="15873" max="15873" width="1.7109375" style="188" customWidth="1"/>
    <col min="15874" max="15874" width="6.421875" style="188" customWidth="1"/>
    <col min="15875" max="15875" width="3.140625" style="188" customWidth="1"/>
    <col min="15876" max="15876" width="4.7109375" style="188" customWidth="1"/>
    <col min="15877" max="15877" width="48.140625" style="188" customWidth="1"/>
    <col min="15878" max="15878" width="8.28125" style="188" customWidth="1"/>
    <col min="15879" max="15879" width="6.00390625" style="188" customWidth="1"/>
    <col min="15880" max="15880" width="11.00390625" style="188" customWidth="1"/>
    <col min="15881" max="15881" width="11.28125" style="188" customWidth="1"/>
    <col min="15882" max="15882" width="12.28125" style="188" customWidth="1"/>
    <col min="15883" max="15883" width="12.421875" style="188" customWidth="1"/>
    <col min="15884" max="16128" width="8.8515625" style="188" customWidth="1"/>
    <col min="16129" max="16129" width="1.7109375" style="188" customWidth="1"/>
    <col min="16130" max="16130" width="6.421875" style="188" customWidth="1"/>
    <col min="16131" max="16131" width="3.140625" style="188" customWidth="1"/>
    <col min="16132" max="16132" width="4.7109375" style="188" customWidth="1"/>
    <col min="16133" max="16133" width="48.140625" style="188" customWidth="1"/>
    <col min="16134" max="16134" width="8.28125" style="188" customWidth="1"/>
    <col min="16135" max="16135" width="6.00390625" style="188" customWidth="1"/>
    <col min="16136" max="16136" width="11.00390625" style="188" customWidth="1"/>
    <col min="16137" max="16137" width="11.28125" style="188" customWidth="1"/>
    <col min="16138" max="16138" width="12.28125" style="188" customWidth="1"/>
    <col min="16139" max="16139" width="12.421875" style="188" customWidth="1"/>
    <col min="16140" max="16384" width="8.8515625" style="188" customWidth="1"/>
  </cols>
  <sheetData>
    <row r="1" spans="1:8" ht="15">
      <c r="A1" s="357"/>
      <c r="B1" s="357"/>
      <c r="C1" s="357"/>
      <c r="D1" s="357"/>
      <c r="E1" s="357"/>
      <c r="F1" s="357"/>
      <c r="G1" s="358"/>
      <c r="H1" s="357"/>
    </row>
    <row r="2" spans="1:11" ht="15">
      <c r="A2" s="357"/>
      <c r="B2" s="357" t="s">
        <v>2116</v>
      </c>
      <c r="C2" s="357"/>
      <c r="D2" s="357"/>
      <c r="E2" s="357" t="s">
        <v>17</v>
      </c>
      <c r="F2" s="357"/>
      <c r="G2" s="358"/>
      <c r="H2" s="357"/>
      <c r="I2" s="359"/>
      <c r="J2" s="359"/>
      <c r="K2" s="359"/>
    </row>
    <row r="3" spans="1:11" ht="15">
      <c r="A3" s="357"/>
      <c r="B3" s="357" t="s">
        <v>2117</v>
      </c>
      <c r="C3" s="357"/>
      <c r="D3" s="357"/>
      <c r="E3" s="357" t="s">
        <v>2118</v>
      </c>
      <c r="F3" s="357"/>
      <c r="G3" s="358"/>
      <c r="H3" s="357"/>
      <c r="I3" s="359"/>
      <c r="J3" s="359"/>
      <c r="K3" s="359"/>
    </row>
    <row r="4" spans="1:11" ht="15">
      <c r="A4" s="357"/>
      <c r="B4" s="357"/>
      <c r="C4" s="357"/>
      <c r="D4" s="357"/>
      <c r="E4" s="357"/>
      <c r="F4" s="357"/>
      <c r="G4" s="358"/>
      <c r="H4" s="357"/>
      <c r="I4" s="359"/>
      <c r="J4" s="359"/>
      <c r="K4" s="359"/>
    </row>
    <row r="5" spans="1:11" ht="15.75">
      <c r="A5" s="357"/>
      <c r="B5" s="357" t="s">
        <v>2119</v>
      </c>
      <c r="C5" s="357"/>
      <c r="D5" s="357"/>
      <c r="E5" s="360" t="s">
        <v>2120</v>
      </c>
      <c r="F5" s="357"/>
      <c r="G5" s="358"/>
      <c r="H5" s="357"/>
      <c r="I5" s="361"/>
      <c r="J5" s="361"/>
      <c r="K5" s="361"/>
    </row>
    <row r="6" spans="1:11" ht="15.75">
      <c r="A6" s="357"/>
      <c r="B6" s="357"/>
      <c r="C6" s="357"/>
      <c r="D6" s="357"/>
      <c r="E6" s="360"/>
      <c r="F6" s="357"/>
      <c r="G6" s="358"/>
      <c r="H6" s="357"/>
      <c r="I6" s="361"/>
      <c r="J6" s="361"/>
      <c r="K6" s="361"/>
    </row>
    <row r="7" spans="1:11" ht="45">
      <c r="A7" s="357"/>
      <c r="B7" s="362" t="s">
        <v>132</v>
      </c>
      <c r="C7" s="363" t="s">
        <v>62</v>
      </c>
      <c r="D7" s="363" t="s">
        <v>58</v>
      </c>
      <c r="E7" s="364" t="s">
        <v>2121</v>
      </c>
      <c r="F7" s="363" t="s">
        <v>133</v>
      </c>
      <c r="G7" s="365" t="s">
        <v>134</v>
      </c>
      <c r="H7" s="363" t="s">
        <v>2583</v>
      </c>
      <c r="I7" s="363" t="s">
        <v>2584</v>
      </c>
      <c r="J7" s="366"/>
      <c r="K7" s="366"/>
    </row>
    <row r="8" spans="1:11" ht="15.75">
      <c r="A8" s="357"/>
      <c r="B8" s="360"/>
      <c r="C8" s="360"/>
      <c r="D8" s="360"/>
      <c r="E8" s="357"/>
      <c r="F8" s="360"/>
      <c r="G8" s="367"/>
      <c r="H8" s="357"/>
      <c r="I8" s="366"/>
      <c r="J8" s="361"/>
      <c r="K8" s="366"/>
    </row>
    <row r="9" spans="1:11" ht="15.75">
      <c r="A9" s="357"/>
      <c r="B9" s="357"/>
      <c r="C9" s="357"/>
      <c r="D9" s="357"/>
      <c r="E9" s="360" t="s">
        <v>2122</v>
      </c>
      <c r="F9" s="357"/>
      <c r="G9" s="358"/>
      <c r="H9" s="357"/>
      <c r="I9" s="361"/>
      <c r="J9" s="361"/>
      <c r="K9" s="361"/>
    </row>
    <row r="10" spans="1:11" ht="15">
      <c r="A10" s="357"/>
      <c r="B10" s="357">
        <v>1</v>
      </c>
      <c r="C10" s="357"/>
      <c r="D10" s="357"/>
      <c r="E10" s="357" t="s">
        <v>2123</v>
      </c>
      <c r="F10" s="357"/>
      <c r="G10" s="358"/>
      <c r="H10" s="357"/>
      <c r="I10" s="361"/>
      <c r="J10" s="361"/>
      <c r="K10" s="361"/>
    </row>
    <row r="11" spans="1:11" ht="15">
      <c r="A11" s="357"/>
      <c r="B11" s="357">
        <v>2</v>
      </c>
      <c r="C11" s="357"/>
      <c r="D11" s="357"/>
      <c r="E11" s="357" t="s">
        <v>2124</v>
      </c>
      <c r="F11" s="357"/>
      <c r="G11" s="358"/>
      <c r="H11" s="357"/>
      <c r="I11" s="361"/>
      <c r="J11" s="361"/>
      <c r="K11" s="361"/>
    </row>
    <row r="12" spans="1:11" ht="15">
      <c r="A12" s="357"/>
      <c r="B12" s="357">
        <v>3</v>
      </c>
      <c r="C12" s="357"/>
      <c r="D12" s="357"/>
      <c r="E12" s="357" t="s">
        <v>2125</v>
      </c>
      <c r="F12" s="357"/>
      <c r="G12" s="358"/>
      <c r="H12" s="357"/>
      <c r="I12" s="361"/>
      <c r="J12" s="361"/>
      <c r="K12" s="361"/>
    </row>
    <row r="13" spans="1:11" ht="15">
      <c r="A13" s="357"/>
      <c r="B13" s="357">
        <v>4</v>
      </c>
      <c r="C13" s="357"/>
      <c r="D13" s="357"/>
      <c r="E13" s="357" t="s">
        <v>2126</v>
      </c>
      <c r="F13" s="357"/>
      <c r="G13" s="358"/>
      <c r="H13" s="357"/>
      <c r="I13" s="361"/>
      <c r="J13" s="361"/>
      <c r="K13" s="361"/>
    </row>
    <row r="14" spans="1:11" ht="15">
      <c r="A14" s="357"/>
      <c r="B14" s="357">
        <v>5</v>
      </c>
      <c r="C14" s="357"/>
      <c r="D14" s="357"/>
      <c r="E14" s="357" t="s">
        <v>2127</v>
      </c>
      <c r="F14" s="357"/>
      <c r="G14" s="358"/>
      <c r="H14" s="357"/>
      <c r="I14" s="361"/>
      <c r="J14" s="361"/>
      <c r="K14" s="361"/>
    </row>
    <row r="15" spans="1:11" ht="15">
      <c r="A15" s="357"/>
      <c r="B15" s="357">
        <v>6</v>
      </c>
      <c r="C15" s="357"/>
      <c r="D15" s="357"/>
      <c r="E15" s="357" t="s">
        <v>2128</v>
      </c>
      <c r="F15" s="357"/>
      <c r="G15" s="358"/>
      <c r="H15" s="357"/>
      <c r="I15" s="361"/>
      <c r="J15" s="361"/>
      <c r="K15" s="361"/>
    </row>
    <row r="16" spans="1:11" ht="15">
      <c r="A16" s="357"/>
      <c r="B16" s="357">
        <v>7</v>
      </c>
      <c r="C16" s="357"/>
      <c r="D16" s="357"/>
      <c r="E16" s="357" t="s">
        <v>2129</v>
      </c>
      <c r="F16" s="357"/>
      <c r="G16" s="358"/>
      <c r="H16" s="357"/>
      <c r="I16" s="361"/>
      <c r="J16" s="361"/>
      <c r="K16" s="361"/>
    </row>
    <row r="17" spans="1:11" ht="15">
      <c r="A17" s="357"/>
      <c r="B17" s="357">
        <v>8</v>
      </c>
      <c r="C17" s="357"/>
      <c r="D17" s="357"/>
      <c r="E17" s="357" t="s">
        <v>2130</v>
      </c>
      <c r="F17" s="357"/>
      <c r="G17" s="358"/>
      <c r="H17" s="357"/>
      <c r="I17" s="361"/>
      <c r="J17" s="361"/>
      <c r="K17" s="361"/>
    </row>
    <row r="18" spans="1:11" ht="15">
      <c r="A18" s="357"/>
      <c r="B18" s="357"/>
      <c r="C18" s="357"/>
      <c r="D18" s="357"/>
      <c r="E18" s="357"/>
      <c r="F18" s="357"/>
      <c r="G18" s="358"/>
      <c r="H18" s="357"/>
      <c r="I18" s="361"/>
      <c r="J18" s="361"/>
      <c r="K18" s="361"/>
    </row>
    <row r="19" spans="1:11" ht="15.75">
      <c r="A19" s="357"/>
      <c r="B19" s="360">
        <v>1</v>
      </c>
      <c r="C19" s="360"/>
      <c r="D19" s="360"/>
      <c r="E19" s="360" t="s">
        <v>2123</v>
      </c>
      <c r="F19" s="357"/>
      <c r="G19" s="358"/>
      <c r="H19" s="357"/>
      <c r="I19" s="368"/>
      <c r="J19" s="368"/>
      <c r="K19" s="368"/>
    </row>
    <row r="20" spans="1:11" ht="15.75">
      <c r="A20" s="357"/>
      <c r="B20" s="360"/>
      <c r="C20" s="360"/>
      <c r="D20" s="360"/>
      <c r="E20" s="357" t="s">
        <v>2131</v>
      </c>
      <c r="F20" s="357"/>
      <c r="G20" s="358"/>
      <c r="H20" s="630"/>
      <c r="I20" s="631"/>
      <c r="J20" s="361"/>
      <c r="K20" s="361"/>
    </row>
    <row r="21" spans="1:11" ht="15.75">
      <c r="A21" s="357"/>
      <c r="B21" s="360"/>
      <c r="C21" s="360"/>
      <c r="D21" s="360"/>
      <c r="E21" s="357" t="s">
        <v>2132</v>
      </c>
      <c r="F21" s="357"/>
      <c r="G21" s="358"/>
      <c r="H21" s="630"/>
      <c r="I21" s="631"/>
      <c r="J21" s="361"/>
      <c r="K21" s="361"/>
    </row>
    <row r="22" spans="1:11" ht="15.75">
      <c r="A22" s="357"/>
      <c r="B22" s="360"/>
      <c r="C22" s="360"/>
      <c r="D22" s="360"/>
      <c r="E22" s="357" t="s">
        <v>2133</v>
      </c>
      <c r="F22" s="357"/>
      <c r="G22" s="358"/>
      <c r="H22" s="630"/>
      <c r="I22" s="631"/>
      <c r="J22" s="361"/>
      <c r="K22" s="361"/>
    </row>
    <row r="23" spans="1:11" ht="15.75">
      <c r="A23" s="357"/>
      <c r="B23" s="360"/>
      <c r="C23" s="360"/>
      <c r="D23" s="360"/>
      <c r="E23" s="357" t="s">
        <v>2134</v>
      </c>
      <c r="F23" s="357"/>
      <c r="G23" s="358"/>
      <c r="H23" s="630"/>
      <c r="I23" s="631"/>
      <c r="J23" s="361"/>
      <c r="K23" s="361"/>
    </row>
    <row r="24" spans="1:11" ht="15.75">
      <c r="A24" s="357"/>
      <c r="B24" s="360"/>
      <c r="C24" s="360"/>
      <c r="D24" s="360"/>
      <c r="E24" s="357" t="s">
        <v>2135</v>
      </c>
      <c r="F24" s="357"/>
      <c r="G24" s="358"/>
      <c r="H24" s="630"/>
      <c r="I24" s="630"/>
      <c r="J24" s="361"/>
      <c r="K24" s="361"/>
    </row>
    <row r="25" spans="1:11" ht="15">
      <c r="A25" s="357"/>
      <c r="B25" s="369" t="s">
        <v>2136</v>
      </c>
      <c r="C25" s="369"/>
      <c r="D25" s="369"/>
      <c r="E25" s="357" t="s">
        <v>2137</v>
      </c>
      <c r="F25" s="357"/>
      <c r="G25" s="358"/>
      <c r="H25" s="630"/>
      <c r="I25" s="630"/>
      <c r="J25" s="370"/>
      <c r="K25" s="370"/>
    </row>
    <row r="26" spans="1:11" ht="15.75">
      <c r="A26" s="357"/>
      <c r="B26" s="360"/>
      <c r="C26" s="360"/>
      <c r="D26" s="360"/>
      <c r="E26" s="357" t="s">
        <v>2138</v>
      </c>
      <c r="F26" s="357" t="s">
        <v>2139</v>
      </c>
      <c r="G26" s="358">
        <v>1</v>
      </c>
      <c r="H26" s="630"/>
      <c r="I26" s="630"/>
      <c r="J26" s="361"/>
      <c r="K26" s="361"/>
    </row>
    <row r="27" spans="1:11" ht="15">
      <c r="A27" s="357"/>
      <c r="B27" s="369"/>
      <c r="C27" s="369"/>
      <c r="D27" s="369"/>
      <c r="E27" s="369" t="s">
        <v>2140</v>
      </c>
      <c r="F27" s="357"/>
      <c r="G27" s="358">
        <v>1</v>
      </c>
      <c r="H27" s="630"/>
      <c r="I27" s="630"/>
      <c r="J27" s="368"/>
      <c r="K27" s="368"/>
    </row>
    <row r="28" spans="1:11" ht="15">
      <c r="A28" s="357"/>
      <c r="B28" s="369"/>
      <c r="C28" s="369"/>
      <c r="D28" s="369"/>
      <c r="E28" s="369" t="s">
        <v>2141</v>
      </c>
      <c r="F28" s="357"/>
      <c r="G28" s="358">
        <v>1</v>
      </c>
      <c r="H28" s="630"/>
      <c r="I28" s="630"/>
      <c r="J28" s="368"/>
      <c r="K28" s="368"/>
    </row>
    <row r="29" spans="1:11" ht="15.75">
      <c r="A29" s="357"/>
      <c r="B29" s="360"/>
      <c r="C29" s="360"/>
      <c r="D29" s="360"/>
      <c r="E29" s="357" t="s">
        <v>2142</v>
      </c>
      <c r="F29" s="357"/>
      <c r="G29" s="358">
        <v>1</v>
      </c>
      <c r="H29" s="630"/>
      <c r="I29" s="630"/>
      <c r="J29" s="368"/>
      <c r="K29" s="368"/>
    </row>
    <row r="30" spans="1:11" ht="15">
      <c r="A30" s="357"/>
      <c r="B30" s="357"/>
      <c r="C30" s="357"/>
      <c r="D30" s="357"/>
      <c r="E30" s="357" t="s">
        <v>2143</v>
      </c>
      <c r="F30" s="357"/>
      <c r="G30" s="358">
        <v>1</v>
      </c>
      <c r="H30" s="630"/>
      <c r="I30" s="630"/>
      <c r="J30" s="368"/>
      <c r="K30" s="368"/>
    </row>
    <row r="31" spans="1:11" ht="15">
      <c r="A31" s="357"/>
      <c r="B31" s="369"/>
      <c r="C31" s="369"/>
      <c r="D31" s="369"/>
      <c r="E31" s="369" t="s">
        <v>2144</v>
      </c>
      <c r="F31" s="357"/>
      <c r="G31" s="358">
        <v>2</v>
      </c>
      <c r="H31" s="630"/>
      <c r="I31" s="630"/>
      <c r="J31" s="368"/>
      <c r="K31" s="368"/>
    </row>
    <row r="32" spans="1:11" ht="15">
      <c r="A32" s="357"/>
      <c r="B32" s="369"/>
      <c r="C32" s="369"/>
      <c r="D32" s="369"/>
      <c r="E32" s="369" t="s">
        <v>2145</v>
      </c>
      <c r="F32" s="357"/>
      <c r="G32" s="358">
        <v>1</v>
      </c>
      <c r="H32" s="630"/>
      <c r="I32" s="630"/>
      <c r="J32" s="368"/>
      <c r="K32" s="368"/>
    </row>
    <row r="33" spans="1:16" ht="15">
      <c r="A33" s="357"/>
      <c r="B33" s="369"/>
      <c r="C33" s="369"/>
      <c r="D33" s="369"/>
      <c r="E33" s="369" t="s">
        <v>2146</v>
      </c>
      <c r="F33" s="357" t="s">
        <v>2139</v>
      </c>
      <c r="G33" s="358">
        <v>1</v>
      </c>
      <c r="H33" s="632"/>
      <c r="I33" s="630">
        <f>G33*H33</f>
        <v>0</v>
      </c>
      <c r="J33" s="368"/>
      <c r="K33" s="368"/>
      <c r="P33" s="371"/>
    </row>
    <row r="34" spans="1:16" ht="15">
      <c r="A34" s="357"/>
      <c r="B34" s="369"/>
      <c r="C34" s="369"/>
      <c r="D34" s="369"/>
      <c r="E34" s="369"/>
      <c r="F34" s="357"/>
      <c r="G34" s="358"/>
      <c r="H34" s="630"/>
      <c r="I34" s="633"/>
      <c r="J34" s="368"/>
      <c r="K34" s="368"/>
      <c r="P34" s="371"/>
    </row>
    <row r="35" spans="1:16" ht="15">
      <c r="A35" s="357"/>
      <c r="B35" s="369"/>
      <c r="C35" s="369"/>
      <c r="D35" s="369"/>
      <c r="E35" s="369" t="s">
        <v>2147</v>
      </c>
      <c r="F35" s="357"/>
      <c r="G35" s="358"/>
      <c r="H35" s="630"/>
      <c r="I35" s="633"/>
      <c r="J35" s="368"/>
      <c r="K35" s="368"/>
      <c r="P35" s="371"/>
    </row>
    <row r="36" spans="1:16" ht="15">
      <c r="A36" s="357"/>
      <c r="B36" s="369" t="s">
        <v>2148</v>
      </c>
      <c r="C36" s="369"/>
      <c r="D36" s="369"/>
      <c r="E36" s="369" t="s">
        <v>2149</v>
      </c>
      <c r="F36" s="357" t="s">
        <v>2091</v>
      </c>
      <c r="G36" s="358">
        <v>1</v>
      </c>
      <c r="H36" s="632"/>
      <c r="I36" s="630">
        <f>G36*H36</f>
        <v>0</v>
      </c>
      <c r="J36" s="370"/>
      <c r="K36" s="370"/>
      <c r="P36" s="371"/>
    </row>
    <row r="37" spans="1:16" ht="15">
      <c r="A37" s="357"/>
      <c r="B37" s="369"/>
      <c r="C37" s="369"/>
      <c r="D37" s="369"/>
      <c r="E37" s="369"/>
      <c r="F37" s="357"/>
      <c r="G37" s="358"/>
      <c r="H37" s="630"/>
      <c r="I37" s="633"/>
      <c r="J37" s="368"/>
      <c r="K37" s="368"/>
      <c r="P37" s="371"/>
    </row>
    <row r="38" spans="1:16" ht="15">
      <c r="A38" s="357"/>
      <c r="B38" s="369"/>
      <c r="C38" s="369"/>
      <c r="D38" s="369"/>
      <c r="E38" s="369" t="s">
        <v>2150</v>
      </c>
      <c r="F38" s="357"/>
      <c r="G38" s="358"/>
      <c r="H38" s="630"/>
      <c r="I38" s="633"/>
      <c r="J38" s="368"/>
      <c r="K38" s="368"/>
      <c r="P38" s="371"/>
    </row>
    <row r="39" spans="1:16" ht="15">
      <c r="A39" s="357"/>
      <c r="B39" s="369"/>
      <c r="C39" s="369"/>
      <c r="D39" s="369"/>
      <c r="E39" s="369" t="s">
        <v>2151</v>
      </c>
      <c r="F39" s="357"/>
      <c r="G39" s="358"/>
      <c r="H39" s="630"/>
      <c r="I39" s="633"/>
      <c r="J39" s="368"/>
      <c r="K39" s="368"/>
      <c r="P39" s="371"/>
    </row>
    <row r="40" spans="1:16" ht="15">
      <c r="A40" s="357"/>
      <c r="B40" s="369" t="s">
        <v>2152</v>
      </c>
      <c r="C40" s="369"/>
      <c r="D40" s="369"/>
      <c r="E40" s="372" t="s">
        <v>2153</v>
      </c>
      <c r="F40" s="357" t="s">
        <v>2091</v>
      </c>
      <c r="G40" s="358">
        <v>2</v>
      </c>
      <c r="H40" s="632"/>
      <c r="I40" s="630">
        <f>G40*H40</f>
        <v>0</v>
      </c>
      <c r="J40" s="370"/>
      <c r="K40" s="370"/>
      <c r="P40" s="371"/>
    </row>
    <row r="41" spans="1:16" ht="15">
      <c r="A41" s="357"/>
      <c r="B41" s="369" t="s">
        <v>2154</v>
      </c>
      <c r="C41" s="369"/>
      <c r="D41" s="369"/>
      <c r="E41" s="372" t="s">
        <v>2155</v>
      </c>
      <c r="F41" s="357" t="s">
        <v>2091</v>
      </c>
      <c r="G41" s="358">
        <v>1</v>
      </c>
      <c r="H41" s="632"/>
      <c r="I41" s="630">
        <f>G41*H41</f>
        <v>0</v>
      </c>
      <c r="J41" s="370"/>
      <c r="K41" s="370"/>
      <c r="P41" s="371"/>
    </row>
    <row r="42" spans="1:16" ht="15">
      <c r="A42" s="357"/>
      <c r="B42" s="369"/>
      <c r="C42" s="369"/>
      <c r="D42" s="369"/>
      <c r="E42" s="372"/>
      <c r="F42" s="357"/>
      <c r="G42" s="358"/>
      <c r="H42" s="630"/>
      <c r="I42" s="630"/>
      <c r="J42" s="370"/>
      <c r="K42" s="370"/>
      <c r="P42" s="371"/>
    </row>
    <row r="43" spans="1:16" ht="15">
      <c r="A43" s="357"/>
      <c r="B43" s="369" t="s">
        <v>2156</v>
      </c>
      <c r="C43" s="369"/>
      <c r="D43" s="369"/>
      <c r="E43" s="372" t="s">
        <v>2157</v>
      </c>
      <c r="F43" s="357" t="s">
        <v>2139</v>
      </c>
      <c r="G43" s="358">
        <v>1</v>
      </c>
      <c r="H43" s="632"/>
      <c r="I43" s="630">
        <f>G43*H43</f>
        <v>0</v>
      </c>
      <c r="J43" s="370"/>
      <c r="K43" s="370"/>
      <c r="P43" s="371"/>
    </row>
    <row r="44" spans="1:16" ht="15">
      <c r="A44" s="357"/>
      <c r="B44" s="369"/>
      <c r="C44" s="369"/>
      <c r="D44" s="369"/>
      <c r="E44" s="372" t="s">
        <v>2158</v>
      </c>
      <c r="F44" s="357"/>
      <c r="G44" s="358"/>
      <c r="H44" s="630"/>
      <c r="I44" s="633"/>
      <c r="J44" s="368"/>
      <c r="K44" s="368"/>
      <c r="P44" s="371"/>
    </row>
    <row r="45" spans="1:16" ht="15">
      <c r="A45" s="357"/>
      <c r="B45" s="369"/>
      <c r="C45" s="369"/>
      <c r="D45" s="369"/>
      <c r="E45" s="372"/>
      <c r="F45" s="357"/>
      <c r="G45" s="358"/>
      <c r="H45" s="630"/>
      <c r="I45" s="633"/>
      <c r="J45" s="368"/>
      <c r="K45" s="368"/>
      <c r="P45" s="371"/>
    </row>
    <row r="46" spans="1:20" ht="15.75">
      <c r="A46" s="357"/>
      <c r="B46" s="360">
        <v>2</v>
      </c>
      <c r="C46" s="360"/>
      <c r="D46" s="360"/>
      <c r="E46" s="360" t="s">
        <v>2124</v>
      </c>
      <c r="F46" s="357"/>
      <c r="G46" s="358"/>
      <c r="H46" s="630"/>
      <c r="I46" s="633"/>
      <c r="J46" s="368"/>
      <c r="K46" s="368"/>
      <c r="P46" s="371"/>
      <c r="T46" s="263"/>
    </row>
    <row r="47" spans="1:20" ht="15">
      <c r="A47" s="357"/>
      <c r="B47" s="369"/>
      <c r="C47" s="369"/>
      <c r="D47" s="369"/>
      <c r="E47" s="369" t="s">
        <v>2159</v>
      </c>
      <c r="F47" s="357"/>
      <c r="G47" s="358"/>
      <c r="H47" s="630"/>
      <c r="I47" s="633"/>
      <c r="J47" s="368"/>
      <c r="K47" s="368"/>
      <c r="P47" s="371"/>
      <c r="T47" s="263"/>
    </row>
    <row r="48" spans="1:27" ht="15">
      <c r="A48" s="357"/>
      <c r="B48" s="369" t="s">
        <v>2160</v>
      </c>
      <c r="C48" s="369"/>
      <c r="D48" s="369"/>
      <c r="E48" s="369" t="s">
        <v>2161</v>
      </c>
      <c r="F48" s="357" t="s">
        <v>227</v>
      </c>
      <c r="G48" s="373">
        <v>110</v>
      </c>
      <c r="H48" s="632"/>
      <c r="I48" s="630">
        <f>G48*H48</f>
        <v>0</v>
      </c>
      <c r="J48" s="370"/>
      <c r="K48" s="374"/>
      <c r="M48" s="263"/>
      <c r="P48" s="371"/>
      <c r="T48" s="263"/>
      <c r="AA48" s="375"/>
    </row>
    <row r="49" spans="1:27" ht="15">
      <c r="A49" s="357"/>
      <c r="B49" s="369" t="s">
        <v>2162</v>
      </c>
      <c r="C49" s="369"/>
      <c r="D49" s="369"/>
      <c r="E49" s="369" t="s">
        <v>2163</v>
      </c>
      <c r="F49" s="357" t="s">
        <v>227</v>
      </c>
      <c r="G49" s="373">
        <v>6</v>
      </c>
      <c r="H49" s="632"/>
      <c r="I49" s="630">
        <f>G49*H49</f>
        <v>0</v>
      </c>
      <c r="J49" s="370"/>
      <c r="K49" s="374"/>
      <c r="M49" s="263"/>
      <c r="P49" s="371"/>
      <c r="T49" s="263"/>
      <c r="AA49" s="375"/>
    </row>
    <row r="50" spans="1:27" ht="15">
      <c r="A50" s="357"/>
      <c r="B50" s="369" t="s">
        <v>2164</v>
      </c>
      <c r="C50" s="369"/>
      <c r="D50" s="369"/>
      <c r="E50" s="369" t="s">
        <v>2165</v>
      </c>
      <c r="F50" s="357" t="s">
        <v>227</v>
      </c>
      <c r="G50" s="373">
        <v>50</v>
      </c>
      <c r="H50" s="632"/>
      <c r="I50" s="630">
        <f>G50*H50</f>
        <v>0</v>
      </c>
      <c r="J50" s="370"/>
      <c r="K50" s="374"/>
      <c r="M50" s="263"/>
      <c r="P50" s="371"/>
      <c r="T50" s="263"/>
      <c r="AA50" s="375"/>
    </row>
    <row r="51" spans="1:27" ht="15">
      <c r="A51" s="357"/>
      <c r="B51" s="369" t="s">
        <v>2166</v>
      </c>
      <c r="C51" s="369"/>
      <c r="D51" s="369"/>
      <c r="E51" s="369" t="s">
        <v>2167</v>
      </c>
      <c r="F51" s="357" t="s">
        <v>227</v>
      </c>
      <c r="G51" s="373">
        <v>18</v>
      </c>
      <c r="H51" s="632"/>
      <c r="I51" s="630">
        <f>G51*H51</f>
        <v>0</v>
      </c>
      <c r="J51" s="370"/>
      <c r="K51" s="374"/>
      <c r="M51" s="263"/>
      <c r="P51" s="371"/>
      <c r="T51" s="263"/>
      <c r="AA51" s="375"/>
    </row>
    <row r="52" spans="1:27" ht="15">
      <c r="A52" s="357"/>
      <c r="B52" s="369" t="s">
        <v>2168</v>
      </c>
      <c r="C52" s="369"/>
      <c r="D52" s="369"/>
      <c r="E52" s="369" t="s">
        <v>2169</v>
      </c>
      <c r="F52" s="357" t="s">
        <v>227</v>
      </c>
      <c r="G52" s="373">
        <v>26</v>
      </c>
      <c r="H52" s="632"/>
      <c r="I52" s="630">
        <f>G52*H52</f>
        <v>0</v>
      </c>
      <c r="J52" s="370"/>
      <c r="K52" s="374"/>
      <c r="M52" s="263"/>
      <c r="P52" s="371"/>
      <c r="T52" s="263"/>
      <c r="AA52" s="375"/>
    </row>
    <row r="53" spans="1:26" ht="15.75">
      <c r="A53" s="357"/>
      <c r="B53" s="360"/>
      <c r="C53" s="360"/>
      <c r="D53" s="360"/>
      <c r="E53" s="360"/>
      <c r="F53" s="357"/>
      <c r="G53" s="358"/>
      <c r="H53" s="630"/>
      <c r="I53" s="633"/>
      <c r="J53" s="368"/>
      <c r="K53" s="368"/>
      <c r="M53" s="263"/>
      <c r="P53" s="371"/>
      <c r="Z53" s="263"/>
    </row>
    <row r="54" spans="1:26" ht="15.75">
      <c r="A54" s="357"/>
      <c r="B54" s="360">
        <v>3</v>
      </c>
      <c r="C54" s="360"/>
      <c r="D54" s="360"/>
      <c r="E54" s="360" t="s">
        <v>2125</v>
      </c>
      <c r="F54" s="357"/>
      <c r="G54" s="358"/>
      <c r="H54" s="630"/>
      <c r="I54" s="633"/>
      <c r="J54" s="368"/>
      <c r="K54" s="368"/>
      <c r="M54" s="263"/>
      <c r="P54" s="371"/>
      <c r="Z54" s="263"/>
    </row>
    <row r="55" spans="1:26" ht="15">
      <c r="A55" s="357"/>
      <c r="B55" s="369"/>
      <c r="C55" s="369"/>
      <c r="D55" s="369"/>
      <c r="E55" s="369" t="s">
        <v>2170</v>
      </c>
      <c r="F55" s="357"/>
      <c r="G55" s="358"/>
      <c r="H55" s="630"/>
      <c r="I55" s="633"/>
      <c r="J55" s="368"/>
      <c r="K55" s="368"/>
      <c r="M55" s="263"/>
      <c r="P55" s="371"/>
      <c r="Z55" s="263"/>
    </row>
    <row r="56" spans="1:26" ht="15.75">
      <c r="A56" s="357"/>
      <c r="B56" s="369" t="s">
        <v>2171</v>
      </c>
      <c r="C56" s="369"/>
      <c r="D56" s="369"/>
      <c r="E56" s="369" t="s">
        <v>2172</v>
      </c>
      <c r="F56" s="357" t="s">
        <v>2091</v>
      </c>
      <c r="G56" s="358">
        <v>2</v>
      </c>
      <c r="H56" s="632"/>
      <c r="I56" s="630">
        <f>G56*H56</f>
        <v>0</v>
      </c>
      <c r="J56" s="370"/>
      <c r="K56" s="370"/>
      <c r="M56" s="288"/>
      <c r="P56" s="371"/>
      <c r="Z56" s="263"/>
    </row>
    <row r="57" spans="1:16" ht="15">
      <c r="A57" s="357"/>
      <c r="B57" s="369"/>
      <c r="C57" s="369"/>
      <c r="D57" s="369"/>
      <c r="E57" s="369"/>
      <c r="F57" s="357"/>
      <c r="G57" s="358" t="s">
        <v>34</v>
      </c>
      <c r="H57" s="630"/>
      <c r="I57" s="633"/>
      <c r="J57" s="368"/>
      <c r="K57" s="368"/>
      <c r="P57" s="371"/>
    </row>
    <row r="58" spans="1:16" ht="15">
      <c r="A58" s="357"/>
      <c r="B58" s="369"/>
      <c r="C58" s="369"/>
      <c r="D58" s="369"/>
      <c r="E58" s="369" t="s">
        <v>2173</v>
      </c>
      <c r="F58" s="357"/>
      <c r="G58" s="358"/>
      <c r="H58" s="630"/>
      <c r="I58" s="633"/>
      <c r="J58" s="368"/>
      <c r="K58" s="368"/>
      <c r="P58" s="371"/>
    </row>
    <row r="59" spans="1:16" ht="15">
      <c r="A59" s="357"/>
      <c r="B59" s="369" t="s">
        <v>2174</v>
      </c>
      <c r="C59" s="369"/>
      <c r="D59" s="369"/>
      <c r="E59" s="369" t="s">
        <v>2165</v>
      </c>
      <c r="F59" s="357" t="s">
        <v>2091</v>
      </c>
      <c r="G59" s="358">
        <v>8</v>
      </c>
      <c r="H59" s="632"/>
      <c r="I59" s="630">
        <f>G59*H59</f>
        <v>0</v>
      </c>
      <c r="J59" s="370"/>
      <c r="K59" s="370"/>
      <c r="P59" s="371"/>
    </row>
    <row r="60" spans="1:16" ht="15">
      <c r="A60" s="357"/>
      <c r="B60" s="369" t="s">
        <v>2175</v>
      </c>
      <c r="C60" s="369"/>
      <c r="D60" s="369"/>
      <c r="E60" s="369" t="s">
        <v>2167</v>
      </c>
      <c r="F60" s="357" t="s">
        <v>2091</v>
      </c>
      <c r="G60" s="358">
        <v>4</v>
      </c>
      <c r="H60" s="632"/>
      <c r="I60" s="630">
        <f>G60*H60</f>
        <v>0</v>
      </c>
      <c r="J60" s="370"/>
      <c r="K60" s="370"/>
      <c r="P60" s="371"/>
    </row>
    <row r="61" spans="1:16" ht="15">
      <c r="A61" s="357"/>
      <c r="B61" s="369" t="s">
        <v>2176</v>
      </c>
      <c r="C61" s="369"/>
      <c r="D61" s="369"/>
      <c r="E61" s="369" t="s">
        <v>2169</v>
      </c>
      <c r="F61" s="357" t="s">
        <v>2091</v>
      </c>
      <c r="G61" s="358">
        <v>2</v>
      </c>
      <c r="H61" s="632"/>
      <c r="I61" s="630">
        <f>G61*H61</f>
        <v>0</v>
      </c>
      <c r="J61" s="370"/>
      <c r="K61" s="370"/>
      <c r="P61" s="371"/>
    </row>
    <row r="62" spans="1:16" ht="15">
      <c r="A62" s="357"/>
      <c r="B62" s="369"/>
      <c r="C62" s="369"/>
      <c r="D62" s="369"/>
      <c r="E62" s="369"/>
      <c r="F62" s="357"/>
      <c r="G62" s="358"/>
      <c r="H62" s="630"/>
      <c r="I62" s="633"/>
      <c r="J62" s="368"/>
      <c r="K62" s="368"/>
      <c r="P62" s="371"/>
    </row>
    <row r="63" spans="1:16" ht="15">
      <c r="A63" s="357"/>
      <c r="B63" s="369"/>
      <c r="C63" s="369"/>
      <c r="D63" s="369"/>
      <c r="E63" s="369" t="s">
        <v>2177</v>
      </c>
      <c r="F63" s="357"/>
      <c r="G63" s="358"/>
      <c r="H63" s="630"/>
      <c r="I63" s="633"/>
      <c r="J63" s="368"/>
      <c r="K63" s="368"/>
      <c r="P63" s="371"/>
    </row>
    <row r="64" spans="1:16" ht="15">
      <c r="A64" s="357"/>
      <c r="B64" s="369" t="s">
        <v>2178</v>
      </c>
      <c r="C64" s="369"/>
      <c r="D64" s="369"/>
      <c r="E64" s="369" t="s">
        <v>2165</v>
      </c>
      <c r="F64" s="357" t="s">
        <v>2091</v>
      </c>
      <c r="G64" s="358">
        <v>2</v>
      </c>
      <c r="H64" s="632"/>
      <c r="I64" s="630">
        <f>G64*H64</f>
        <v>0</v>
      </c>
      <c r="J64" s="370"/>
      <c r="K64" s="370"/>
      <c r="P64" s="371"/>
    </row>
    <row r="65" spans="1:16" ht="15">
      <c r="A65" s="357"/>
      <c r="B65" s="369" t="s">
        <v>2179</v>
      </c>
      <c r="C65" s="369"/>
      <c r="D65" s="369"/>
      <c r="E65" s="369" t="s">
        <v>2167</v>
      </c>
      <c r="F65" s="357" t="s">
        <v>2091</v>
      </c>
      <c r="G65" s="358">
        <v>1</v>
      </c>
      <c r="H65" s="632"/>
      <c r="I65" s="630">
        <f>G65*H65</f>
        <v>0</v>
      </c>
      <c r="J65" s="370"/>
      <c r="K65" s="370"/>
      <c r="P65" s="371"/>
    </row>
    <row r="66" spans="1:16" ht="15">
      <c r="A66" s="357"/>
      <c r="B66" s="369"/>
      <c r="C66" s="369"/>
      <c r="D66" s="369"/>
      <c r="E66" s="357"/>
      <c r="F66" s="357"/>
      <c r="G66" s="358"/>
      <c r="H66" s="630"/>
      <c r="I66" s="633"/>
      <c r="J66" s="368"/>
      <c r="K66" s="368"/>
      <c r="P66" s="371"/>
    </row>
    <row r="67" spans="1:16" ht="15">
      <c r="A67" s="357"/>
      <c r="B67" s="369"/>
      <c r="C67" s="369"/>
      <c r="D67" s="369"/>
      <c r="E67" s="357" t="s">
        <v>2180</v>
      </c>
      <c r="F67" s="357"/>
      <c r="G67" s="358"/>
      <c r="H67" s="630"/>
      <c r="I67" s="633"/>
      <c r="J67" s="368"/>
      <c r="K67" s="368"/>
      <c r="P67" s="371"/>
    </row>
    <row r="68" spans="1:16" ht="15">
      <c r="A68" s="357"/>
      <c r="B68" s="369" t="s">
        <v>2181</v>
      </c>
      <c r="C68" s="369"/>
      <c r="D68" s="369"/>
      <c r="E68" s="369" t="s">
        <v>2165</v>
      </c>
      <c r="F68" s="357" t="s">
        <v>2091</v>
      </c>
      <c r="G68" s="358">
        <v>2</v>
      </c>
      <c r="H68" s="632"/>
      <c r="I68" s="630">
        <f>G68*H68</f>
        <v>0</v>
      </c>
      <c r="J68" s="370"/>
      <c r="K68" s="370"/>
      <c r="P68" s="371"/>
    </row>
    <row r="69" spans="1:16" ht="15">
      <c r="A69" s="357"/>
      <c r="B69" s="369" t="s">
        <v>2182</v>
      </c>
      <c r="C69" s="369"/>
      <c r="D69" s="369"/>
      <c r="E69" s="369" t="s">
        <v>2167</v>
      </c>
      <c r="F69" s="357" t="s">
        <v>2091</v>
      </c>
      <c r="G69" s="376">
        <v>1</v>
      </c>
      <c r="H69" s="632"/>
      <c r="I69" s="630">
        <f>G69*H69</f>
        <v>0</v>
      </c>
      <c r="J69" s="370"/>
      <c r="K69" s="370"/>
      <c r="P69" s="371"/>
    </row>
    <row r="70" spans="1:16" ht="15">
      <c r="A70" s="357"/>
      <c r="B70" s="369"/>
      <c r="C70" s="369"/>
      <c r="D70" s="369"/>
      <c r="E70" s="357"/>
      <c r="F70" s="357"/>
      <c r="G70" s="358"/>
      <c r="H70" s="630"/>
      <c r="I70" s="633"/>
      <c r="J70" s="368"/>
      <c r="K70" s="368"/>
      <c r="P70" s="371"/>
    </row>
    <row r="71" spans="1:16" ht="15">
      <c r="A71" s="357"/>
      <c r="B71" s="369"/>
      <c r="C71" s="369"/>
      <c r="D71" s="369"/>
      <c r="E71" s="357" t="s">
        <v>2183</v>
      </c>
      <c r="F71" s="357"/>
      <c r="G71" s="358"/>
      <c r="H71" s="630"/>
      <c r="I71" s="633"/>
      <c r="J71" s="368"/>
      <c r="K71" s="368"/>
      <c r="P71" s="371"/>
    </row>
    <row r="72" spans="1:16" ht="15">
      <c r="A72" s="357"/>
      <c r="B72" s="369" t="s">
        <v>2184</v>
      </c>
      <c r="C72" s="369"/>
      <c r="D72" s="369"/>
      <c r="E72" s="357" t="s">
        <v>2163</v>
      </c>
      <c r="F72" s="357" t="s">
        <v>2091</v>
      </c>
      <c r="G72" s="358">
        <v>8</v>
      </c>
      <c r="H72" s="632"/>
      <c r="I72" s="630">
        <f>G72*H72</f>
        <v>0</v>
      </c>
      <c r="J72" s="370"/>
      <c r="K72" s="370"/>
      <c r="P72" s="371"/>
    </row>
    <row r="73" spans="1:16" ht="15">
      <c r="A73" s="357"/>
      <c r="B73" s="369"/>
      <c r="C73" s="369"/>
      <c r="D73" s="369"/>
      <c r="E73" s="357"/>
      <c r="F73" s="357"/>
      <c r="G73" s="358"/>
      <c r="H73" s="630"/>
      <c r="I73" s="634"/>
      <c r="J73" s="370"/>
      <c r="K73" s="368"/>
      <c r="P73" s="371"/>
    </row>
    <row r="74" spans="1:16" ht="15">
      <c r="A74" s="357"/>
      <c r="B74" s="369"/>
      <c r="C74" s="369"/>
      <c r="D74" s="369"/>
      <c r="E74" s="357" t="s">
        <v>2185</v>
      </c>
      <c r="F74" s="357"/>
      <c r="G74" s="358"/>
      <c r="H74" s="630"/>
      <c r="I74" s="634"/>
      <c r="J74" s="370"/>
      <c r="K74" s="368"/>
      <c r="P74" s="371"/>
    </row>
    <row r="75" spans="1:16" ht="15">
      <c r="A75" s="357"/>
      <c r="B75" s="369" t="s">
        <v>2186</v>
      </c>
      <c r="C75" s="369"/>
      <c r="D75" s="369"/>
      <c r="E75" s="357" t="s">
        <v>2187</v>
      </c>
      <c r="F75" s="357" t="s">
        <v>2091</v>
      </c>
      <c r="G75" s="358">
        <v>6</v>
      </c>
      <c r="H75" s="632"/>
      <c r="I75" s="630">
        <f>G75*H75</f>
        <v>0</v>
      </c>
      <c r="J75" s="370"/>
      <c r="K75" s="370"/>
      <c r="P75" s="371"/>
    </row>
    <row r="76" spans="1:16" ht="15">
      <c r="A76" s="357"/>
      <c r="B76" s="369"/>
      <c r="C76" s="369"/>
      <c r="D76" s="369"/>
      <c r="E76" s="357"/>
      <c r="F76" s="357"/>
      <c r="G76" s="358"/>
      <c r="H76" s="630"/>
      <c r="I76" s="634"/>
      <c r="J76" s="370"/>
      <c r="K76" s="368"/>
      <c r="P76" s="371"/>
    </row>
    <row r="77" spans="1:16" ht="15">
      <c r="A77" s="357"/>
      <c r="B77" s="369"/>
      <c r="C77" s="369"/>
      <c r="D77" s="369"/>
      <c r="E77" s="357" t="s">
        <v>2188</v>
      </c>
      <c r="F77" s="357"/>
      <c r="G77" s="358"/>
      <c r="H77" s="630"/>
      <c r="I77" s="634"/>
      <c r="J77" s="370"/>
      <c r="K77" s="368"/>
      <c r="P77" s="371"/>
    </row>
    <row r="78" spans="1:16" ht="15">
      <c r="A78" s="357"/>
      <c r="B78" s="369" t="s">
        <v>2189</v>
      </c>
      <c r="C78" s="369"/>
      <c r="D78" s="369"/>
      <c r="E78" s="357" t="s">
        <v>2190</v>
      </c>
      <c r="F78" s="357" t="s">
        <v>2091</v>
      </c>
      <c r="G78" s="358">
        <v>7</v>
      </c>
      <c r="H78" s="632"/>
      <c r="I78" s="630">
        <f>G78*H78</f>
        <v>0</v>
      </c>
      <c r="J78" s="370"/>
      <c r="K78" s="370"/>
      <c r="P78" s="371"/>
    </row>
    <row r="79" spans="1:16" ht="15">
      <c r="A79" s="357"/>
      <c r="B79" s="369"/>
      <c r="C79" s="369"/>
      <c r="D79" s="369"/>
      <c r="E79" s="357"/>
      <c r="F79" s="357"/>
      <c r="G79" s="358"/>
      <c r="H79" s="630"/>
      <c r="I79" s="634"/>
      <c r="J79" s="370"/>
      <c r="K79" s="368"/>
      <c r="P79" s="371"/>
    </row>
    <row r="80" spans="1:16" ht="15">
      <c r="A80" s="357"/>
      <c r="B80" s="369"/>
      <c r="C80" s="369"/>
      <c r="D80" s="369"/>
      <c r="E80" s="357" t="s">
        <v>2191</v>
      </c>
      <c r="F80" s="357"/>
      <c r="G80" s="358"/>
      <c r="H80" s="630"/>
      <c r="I80" s="634"/>
      <c r="J80" s="370"/>
      <c r="K80" s="368"/>
      <c r="P80" s="371"/>
    </row>
    <row r="81" spans="1:16" ht="15">
      <c r="A81" s="357"/>
      <c r="B81" s="369" t="s">
        <v>2192</v>
      </c>
      <c r="C81" s="369"/>
      <c r="D81" s="369"/>
      <c r="E81" s="357" t="s">
        <v>2193</v>
      </c>
      <c r="F81" s="357" t="s">
        <v>2091</v>
      </c>
      <c r="G81" s="358">
        <v>9</v>
      </c>
      <c r="H81" s="632"/>
      <c r="I81" s="630">
        <f>G81*H81</f>
        <v>0</v>
      </c>
      <c r="J81" s="370"/>
      <c r="K81" s="370"/>
      <c r="P81" s="371"/>
    </row>
    <row r="82" spans="1:16" ht="15">
      <c r="A82" s="357"/>
      <c r="B82" s="369"/>
      <c r="C82" s="369"/>
      <c r="D82" s="369"/>
      <c r="E82" s="357"/>
      <c r="F82" s="357"/>
      <c r="G82" s="358"/>
      <c r="H82" s="630"/>
      <c r="I82" s="634"/>
      <c r="J82" s="370"/>
      <c r="K82" s="374"/>
      <c r="P82" s="371"/>
    </row>
    <row r="83" spans="1:16" ht="15">
      <c r="A83" s="357"/>
      <c r="B83" s="369"/>
      <c r="C83" s="369"/>
      <c r="D83" s="369"/>
      <c r="E83" s="357" t="s">
        <v>2194</v>
      </c>
      <c r="F83" s="357"/>
      <c r="G83" s="358"/>
      <c r="H83" s="630"/>
      <c r="I83" s="634"/>
      <c r="J83" s="370"/>
      <c r="K83" s="374"/>
      <c r="P83" s="371"/>
    </row>
    <row r="84" spans="1:16" ht="15">
      <c r="A84" s="357"/>
      <c r="B84" s="369" t="s">
        <v>2195</v>
      </c>
      <c r="C84" s="369"/>
      <c r="D84" s="369"/>
      <c r="E84" s="357" t="s">
        <v>2196</v>
      </c>
      <c r="F84" s="357" t="s">
        <v>2091</v>
      </c>
      <c r="G84" s="358">
        <v>1</v>
      </c>
      <c r="H84" s="632"/>
      <c r="I84" s="630">
        <f>G84*H84</f>
        <v>0</v>
      </c>
      <c r="J84" s="370"/>
      <c r="K84" s="370"/>
      <c r="P84" s="371"/>
    </row>
    <row r="85" spans="1:16" ht="15">
      <c r="A85" s="357"/>
      <c r="B85" s="369"/>
      <c r="C85" s="369"/>
      <c r="D85" s="369"/>
      <c r="E85" s="357"/>
      <c r="F85" s="357"/>
      <c r="G85" s="358"/>
      <c r="H85" s="630"/>
      <c r="I85" s="634"/>
      <c r="J85" s="370"/>
      <c r="K85" s="368"/>
      <c r="P85" s="371"/>
    </row>
    <row r="86" spans="1:16" ht="15">
      <c r="A86" s="357"/>
      <c r="B86" s="369" t="s">
        <v>2197</v>
      </c>
      <c r="C86" s="369"/>
      <c r="D86" s="369"/>
      <c r="E86" s="357" t="s">
        <v>2198</v>
      </c>
      <c r="F86" s="357" t="s">
        <v>2091</v>
      </c>
      <c r="G86" s="358">
        <v>10</v>
      </c>
      <c r="H86" s="632"/>
      <c r="I86" s="630">
        <f>G86*H86</f>
        <v>0</v>
      </c>
      <c r="J86" s="370"/>
      <c r="K86" s="370"/>
      <c r="P86" s="371"/>
    </row>
    <row r="87" spans="1:16" ht="15">
      <c r="A87" s="357"/>
      <c r="B87" s="372"/>
      <c r="C87" s="372"/>
      <c r="D87" s="372"/>
      <c r="E87" s="377"/>
      <c r="F87" s="377"/>
      <c r="G87" s="376"/>
      <c r="H87" s="635"/>
      <c r="I87" s="634"/>
      <c r="J87" s="370"/>
      <c r="K87" s="368"/>
      <c r="P87" s="378"/>
    </row>
    <row r="88" spans="1:16" ht="15">
      <c r="A88" s="357"/>
      <c r="B88" s="372" t="s">
        <v>2199</v>
      </c>
      <c r="C88" s="372"/>
      <c r="D88" s="372"/>
      <c r="E88" s="377" t="s">
        <v>2200</v>
      </c>
      <c r="F88" s="377" t="s">
        <v>2091</v>
      </c>
      <c r="G88" s="376">
        <v>1</v>
      </c>
      <c r="H88" s="636"/>
      <c r="I88" s="630">
        <f>G88*H88</f>
        <v>0</v>
      </c>
      <c r="J88" s="370"/>
      <c r="K88" s="370"/>
      <c r="P88" s="378"/>
    </row>
    <row r="89" spans="1:16" ht="15">
      <c r="A89" s="357"/>
      <c r="B89" s="372"/>
      <c r="C89" s="372"/>
      <c r="D89" s="372"/>
      <c r="E89" s="377"/>
      <c r="F89" s="377"/>
      <c r="G89" s="376"/>
      <c r="H89" s="635"/>
      <c r="I89" s="634"/>
      <c r="J89" s="370"/>
      <c r="K89" s="374"/>
      <c r="P89" s="378"/>
    </row>
    <row r="90" spans="1:16" ht="15">
      <c r="A90" s="357"/>
      <c r="B90" s="372" t="s">
        <v>2201</v>
      </c>
      <c r="C90" s="372"/>
      <c r="D90" s="372"/>
      <c r="E90" s="377" t="s">
        <v>2202</v>
      </c>
      <c r="F90" s="377" t="s">
        <v>2091</v>
      </c>
      <c r="G90" s="376">
        <v>1</v>
      </c>
      <c r="H90" s="636"/>
      <c r="I90" s="630">
        <f>G90*H90</f>
        <v>0</v>
      </c>
      <c r="J90" s="370"/>
      <c r="K90" s="370"/>
      <c r="P90" s="378"/>
    </row>
    <row r="91" spans="1:16" ht="15">
      <c r="A91" s="357"/>
      <c r="B91" s="372"/>
      <c r="C91" s="372"/>
      <c r="D91" s="372"/>
      <c r="E91" s="377"/>
      <c r="F91" s="377"/>
      <c r="G91" s="376"/>
      <c r="H91" s="635"/>
      <c r="I91" s="634"/>
      <c r="J91" s="370"/>
      <c r="K91" s="368"/>
      <c r="P91" s="378"/>
    </row>
    <row r="92" spans="1:16" ht="15.75">
      <c r="A92" s="357"/>
      <c r="B92" s="379">
        <v>4</v>
      </c>
      <c r="C92" s="379"/>
      <c r="D92" s="379"/>
      <c r="E92" s="360" t="s">
        <v>2126</v>
      </c>
      <c r="F92" s="357"/>
      <c r="G92" s="358"/>
      <c r="H92" s="630"/>
      <c r="I92" s="633"/>
      <c r="J92" s="368"/>
      <c r="K92" s="368"/>
      <c r="P92" s="371"/>
    </row>
    <row r="93" spans="1:16" ht="15">
      <c r="A93" s="357"/>
      <c r="B93" s="369"/>
      <c r="C93" s="369"/>
      <c r="D93" s="369"/>
      <c r="E93" s="357" t="s">
        <v>2203</v>
      </c>
      <c r="F93" s="357"/>
      <c r="G93" s="358"/>
      <c r="H93" s="630"/>
      <c r="I93" s="633"/>
      <c r="J93" s="368"/>
      <c r="K93" s="368"/>
      <c r="P93" s="371"/>
    </row>
    <row r="94" spans="1:16" ht="15">
      <c r="A94" s="357"/>
      <c r="B94" s="369" t="s">
        <v>2204</v>
      </c>
      <c r="C94" s="369"/>
      <c r="D94" s="369"/>
      <c r="E94" s="377" t="s">
        <v>2205</v>
      </c>
      <c r="F94" s="357" t="s">
        <v>2091</v>
      </c>
      <c r="G94" s="358">
        <v>1</v>
      </c>
      <c r="H94" s="632"/>
      <c r="I94" s="630">
        <f aca="true" t="shared" si="0" ref="I94:I99">G94*H94</f>
        <v>0</v>
      </c>
      <c r="J94" s="368"/>
      <c r="K94" s="370"/>
      <c r="P94" s="371"/>
    </row>
    <row r="95" spans="1:16" ht="15">
      <c r="A95" s="357"/>
      <c r="B95" s="369" t="s">
        <v>2206</v>
      </c>
      <c r="C95" s="369"/>
      <c r="D95" s="369"/>
      <c r="E95" s="377" t="s">
        <v>2207</v>
      </c>
      <c r="F95" s="357" t="s">
        <v>2091</v>
      </c>
      <c r="G95" s="358">
        <v>1</v>
      </c>
      <c r="H95" s="632"/>
      <c r="I95" s="630">
        <f t="shared" si="0"/>
        <v>0</v>
      </c>
      <c r="J95" s="368"/>
      <c r="K95" s="370"/>
      <c r="P95" s="371"/>
    </row>
    <row r="96" spans="1:16" ht="15">
      <c r="A96" s="357"/>
      <c r="B96" s="369" t="s">
        <v>2208</v>
      </c>
      <c r="C96" s="369"/>
      <c r="D96" s="369"/>
      <c r="E96" s="377" t="s">
        <v>2209</v>
      </c>
      <c r="F96" s="357" t="s">
        <v>2091</v>
      </c>
      <c r="G96" s="358">
        <v>1</v>
      </c>
      <c r="H96" s="632"/>
      <c r="I96" s="630">
        <f t="shared" si="0"/>
        <v>0</v>
      </c>
      <c r="J96" s="368"/>
      <c r="K96" s="370"/>
      <c r="P96" s="371"/>
    </row>
    <row r="97" spans="1:16" ht="15">
      <c r="A97" s="357"/>
      <c r="B97" s="369" t="s">
        <v>2210</v>
      </c>
      <c r="C97" s="369"/>
      <c r="D97" s="369"/>
      <c r="E97" s="377" t="s">
        <v>2211</v>
      </c>
      <c r="F97" s="357" t="s">
        <v>2091</v>
      </c>
      <c r="G97" s="358">
        <v>1</v>
      </c>
      <c r="H97" s="632"/>
      <c r="I97" s="630">
        <f t="shared" si="0"/>
        <v>0</v>
      </c>
      <c r="J97" s="368"/>
      <c r="K97" s="370"/>
      <c r="P97" s="371"/>
    </row>
    <row r="98" spans="1:16" ht="15">
      <c r="A98" s="357"/>
      <c r="B98" s="369" t="s">
        <v>2212</v>
      </c>
      <c r="C98" s="369"/>
      <c r="D98" s="369"/>
      <c r="E98" s="377" t="s">
        <v>2213</v>
      </c>
      <c r="F98" s="357" t="s">
        <v>2091</v>
      </c>
      <c r="G98" s="358">
        <v>1</v>
      </c>
      <c r="H98" s="632"/>
      <c r="I98" s="630">
        <f t="shared" si="0"/>
        <v>0</v>
      </c>
      <c r="J98" s="368"/>
      <c r="K98" s="370"/>
      <c r="P98" s="371"/>
    </row>
    <row r="99" spans="1:16" ht="15">
      <c r="A99" s="357"/>
      <c r="B99" s="369" t="s">
        <v>2214</v>
      </c>
      <c r="C99" s="369"/>
      <c r="D99" s="369"/>
      <c r="E99" s="377" t="s">
        <v>2215</v>
      </c>
      <c r="F99" s="357" t="s">
        <v>2091</v>
      </c>
      <c r="G99" s="358">
        <v>1</v>
      </c>
      <c r="H99" s="632"/>
      <c r="I99" s="630">
        <f t="shared" si="0"/>
        <v>0</v>
      </c>
      <c r="J99" s="368"/>
      <c r="K99" s="370"/>
      <c r="P99" s="371"/>
    </row>
    <row r="100" spans="1:16" ht="15">
      <c r="A100" s="357"/>
      <c r="B100" s="369"/>
      <c r="C100" s="369"/>
      <c r="D100" s="369"/>
      <c r="E100" s="377"/>
      <c r="F100" s="357"/>
      <c r="G100" s="358"/>
      <c r="H100" s="630"/>
      <c r="I100" s="634"/>
      <c r="J100" s="368"/>
      <c r="K100" s="370"/>
      <c r="P100" s="371"/>
    </row>
    <row r="101" spans="1:16" ht="15">
      <c r="A101" s="357"/>
      <c r="B101" s="369"/>
      <c r="C101" s="369"/>
      <c r="D101" s="369"/>
      <c r="E101" s="377" t="s">
        <v>2216</v>
      </c>
      <c r="F101" s="357"/>
      <c r="G101" s="358"/>
      <c r="H101" s="630"/>
      <c r="I101" s="633"/>
      <c r="J101" s="368"/>
      <c r="K101" s="368"/>
      <c r="P101" s="371"/>
    </row>
    <row r="102" spans="1:16" ht="15">
      <c r="A102" s="357"/>
      <c r="B102" s="369" t="s">
        <v>2217</v>
      </c>
      <c r="C102" s="369"/>
      <c r="D102" s="369"/>
      <c r="E102" s="377" t="s">
        <v>2218</v>
      </c>
      <c r="F102" s="357" t="s">
        <v>2091</v>
      </c>
      <c r="G102" s="358">
        <v>1</v>
      </c>
      <c r="H102" s="632"/>
      <c r="I102" s="630">
        <f>G102*H102</f>
        <v>0</v>
      </c>
      <c r="J102" s="368"/>
      <c r="K102" s="370"/>
      <c r="P102" s="371"/>
    </row>
    <row r="103" spans="1:16" ht="15">
      <c r="A103" s="357"/>
      <c r="B103" s="369"/>
      <c r="C103" s="369"/>
      <c r="D103" s="369"/>
      <c r="E103" s="357"/>
      <c r="F103" s="357"/>
      <c r="G103" s="358">
        <f>SUM(G93:G102)</f>
        <v>7</v>
      </c>
      <c r="H103" s="630"/>
      <c r="I103" s="633"/>
      <c r="J103" s="359"/>
      <c r="K103" s="368"/>
      <c r="P103" s="371"/>
    </row>
    <row r="104" spans="1:16" ht="15.75">
      <c r="A104" s="357"/>
      <c r="B104" s="379">
        <v>5</v>
      </c>
      <c r="C104" s="379"/>
      <c r="D104" s="379"/>
      <c r="E104" s="360" t="s">
        <v>2127</v>
      </c>
      <c r="F104" s="357"/>
      <c r="G104" s="358"/>
      <c r="H104" s="630"/>
      <c r="I104" s="633"/>
      <c r="J104" s="368"/>
      <c r="K104" s="368"/>
      <c r="P104" s="371"/>
    </row>
    <row r="105" spans="1:16" ht="15">
      <c r="A105" s="357"/>
      <c r="B105" s="369"/>
      <c r="C105" s="369"/>
      <c r="D105" s="369"/>
      <c r="E105" s="357" t="s">
        <v>2219</v>
      </c>
      <c r="F105" s="357"/>
      <c r="G105" s="358"/>
      <c r="H105" s="630"/>
      <c r="I105" s="633"/>
      <c r="J105" s="368"/>
      <c r="K105" s="368"/>
      <c r="P105" s="371"/>
    </row>
    <row r="106" spans="1:16" ht="15">
      <c r="A106" s="357"/>
      <c r="B106" s="369" t="s">
        <v>2220</v>
      </c>
      <c r="C106" s="369"/>
      <c r="D106" s="369"/>
      <c r="E106" s="357" t="s">
        <v>2221</v>
      </c>
      <c r="F106" s="357" t="s">
        <v>151</v>
      </c>
      <c r="G106" s="358"/>
      <c r="H106" s="630"/>
      <c r="I106" s="633"/>
      <c r="J106" s="368"/>
      <c r="K106" s="368"/>
      <c r="P106" s="371"/>
    </row>
    <row r="107" spans="1:16" ht="15.75">
      <c r="A107" s="357"/>
      <c r="B107" s="369"/>
      <c r="C107" s="369"/>
      <c r="D107" s="369"/>
      <c r="E107" s="379"/>
      <c r="F107" s="360"/>
      <c r="G107" s="367"/>
      <c r="H107" s="637"/>
      <c r="I107" s="638"/>
      <c r="J107" s="381"/>
      <c r="K107" s="368"/>
      <c r="P107" s="380"/>
    </row>
    <row r="108" spans="1:16" ht="15.75">
      <c r="A108" s="357"/>
      <c r="B108" s="379">
        <v>6</v>
      </c>
      <c r="C108" s="379"/>
      <c r="D108" s="379"/>
      <c r="E108" s="360" t="s">
        <v>2222</v>
      </c>
      <c r="F108" s="360"/>
      <c r="G108" s="358"/>
      <c r="H108" s="630"/>
      <c r="I108" s="633"/>
      <c r="J108" s="368"/>
      <c r="K108" s="368"/>
      <c r="P108" s="371"/>
    </row>
    <row r="109" spans="1:16" ht="15.75">
      <c r="A109" s="357"/>
      <c r="B109" s="379"/>
      <c r="C109" s="379"/>
      <c r="D109" s="379"/>
      <c r="E109" s="357" t="s">
        <v>2223</v>
      </c>
      <c r="F109" s="360"/>
      <c r="G109" s="358"/>
      <c r="H109" s="630"/>
      <c r="I109" s="633"/>
      <c r="J109" s="368"/>
      <c r="K109" s="368"/>
      <c r="P109" s="371"/>
    </row>
    <row r="110" spans="1:16" ht="15">
      <c r="A110" s="357"/>
      <c r="B110" s="369" t="s">
        <v>2224</v>
      </c>
      <c r="C110" s="369"/>
      <c r="D110" s="369"/>
      <c r="E110" s="369" t="s">
        <v>2161</v>
      </c>
      <c r="F110" s="357" t="s">
        <v>227</v>
      </c>
      <c r="G110" s="358">
        <v>110</v>
      </c>
      <c r="H110" s="632"/>
      <c r="I110" s="630">
        <f>G110*H110</f>
        <v>0</v>
      </c>
      <c r="J110" s="370"/>
      <c r="K110" s="374"/>
      <c r="P110" s="371"/>
    </row>
    <row r="111" spans="1:16" ht="15">
      <c r="A111" s="357"/>
      <c r="B111" s="369" t="s">
        <v>2225</v>
      </c>
      <c r="C111" s="369"/>
      <c r="D111" s="369"/>
      <c r="E111" s="369" t="s">
        <v>2163</v>
      </c>
      <c r="F111" s="357" t="s">
        <v>227</v>
      </c>
      <c r="G111" s="358">
        <v>6</v>
      </c>
      <c r="H111" s="632"/>
      <c r="I111" s="630">
        <f>G111*H111</f>
        <v>0</v>
      </c>
      <c r="J111" s="370"/>
      <c r="K111" s="374"/>
      <c r="P111" s="371"/>
    </row>
    <row r="112" spans="1:16" ht="15">
      <c r="A112" s="357"/>
      <c r="B112" s="369" t="s">
        <v>2226</v>
      </c>
      <c r="C112" s="369"/>
      <c r="D112" s="369"/>
      <c r="E112" s="369" t="s">
        <v>2165</v>
      </c>
      <c r="F112" s="357" t="s">
        <v>227</v>
      </c>
      <c r="G112" s="358">
        <v>50</v>
      </c>
      <c r="H112" s="632"/>
      <c r="I112" s="630">
        <f>G112*H112</f>
        <v>0</v>
      </c>
      <c r="J112" s="370"/>
      <c r="K112" s="374"/>
      <c r="P112" s="371"/>
    </row>
    <row r="113" spans="1:16" ht="15">
      <c r="A113" s="357"/>
      <c r="B113" s="369" t="s">
        <v>2227</v>
      </c>
      <c r="C113" s="369"/>
      <c r="D113" s="369"/>
      <c r="E113" s="369" t="s">
        <v>2167</v>
      </c>
      <c r="F113" s="357" t="s">
        <v>227</v>
      </c>
      <c r="G113" s="358">
        <v>18</v>
      </c>
      <c r="H113" s="632"/>
      <c r="I113" s="630">
        <f>G113*H113</f>
        <v>0</v>
      </c>
      <c r="J113" s="370"/>
      <c r="K113" s="374"/>
      <c r="P113" s="371"/>
    </row>
    <row r="114" spans="1:16" ht="15">
      <c r="A114" s="357"/>
      <c r="B114" s="369" t="s">
        <v>2228</v>
      </c>
      <c r="C114" s="369"/>
      <c r="D114" s="369"/>
      <c r="E114" s="369" t="s">
        <v>2169</v>
      </c>
      <c r="F114" s="357" t="s">
        <v>227</v>
      </c>
      <c r="G114" s="358">
        <v>26</v>
      </c>
      <c r="H114" s="632"/>
      <c r="I114" s="630">
        <f>G114*H114</f>
        <v>0</v>
      </c>
      <c r="J114" s="370"/>
      <c r="K114" s="374"/>
      <c r="P114" s="371"/>
    </row>
    <row r="115" spans="1:16" ht="15">
      <c r="A115" s="357"/>
      <c r="B115" s="369"/>
      <c r="C115" s="369"/>
      <c r="D115" s="369"/>
      <c r="E115" s="357"/>
      <c r="F115" s="357"/>
      <c r="G115" s="358">
        <f>SUM(G110:G114)</f>
        <v>210</v>
      </c>
      <c r="H115" s="630"/>
      <c r="I115" s="633"/>
      <c r="J115" s="368"/>
      <c r="K115" s="368"/>
      <c r="P115" s="371"/>
    </row>
    <row r="116" spans="1:16" ht="15.75">
      <c r="A116" s="357"/>
      <c r="B116" s="379" t="s">
        <v>189</v>
      </c>
      <c r="C116" s="379"/>
      <c r="D116" s="379"/>
      <c r="E116" s="360" t="s">
        <v>2129</v>
      </c>
      <c r="F116" s="357"/>
      <c r="G116" s="358"/>
      <c r="H116" s="630"/>
      <c r="I116" s="633"/>
      <c r="J116" s="368"/>
      <c r="K116" s="368"/>
      <c r="P116" s="371"/>
    </row>
    <row r="117" spans="1:16" ht="15">
      <c r="A117" s="357"/>
      <c r="B117" s="369"/>
      <c r="C117" s="369"/>
      <c r="D117" s="369"/>
      <c r="E117" s="357" t="s">
        <v>2229</v>
      </c>
      <c r="F117" s="357"/>
      <c r="G117" s="358"/>
      <c r="H117" s="630"/>
      <c r="I117" s="633"/>
      <c r="J117" s="368"/>
      <c r="K117" s="368"/>
      <c r="P117" s="371"/>
    </row>
    <row r="118" spans="1:16" ht="15">
      <c r="A118" s="357"/>
      <c r="B118" s="369" t="s">
        <v>2230</v>
      </c>
      <c r="C118" s="369"/>
      <c r="D118" s="369"/>
      <c r="E118" s="357" t="s">
        <v>2231</v>
      </c>
      <c r="F118" s="357" t="s">
        <v>227</v>
      </c>
      <c r="G118" s="358">
        <v>340</v>
      </c>
      <c r="H118" s="630"/>
      <c r="I118" s="634"/>
      <c r="J118" s="382"/>
      <c r="K118" s="370"/>
      <c r="P118" s="371"/>
    </row>
    <row r="119" spans="1:16" ht="15">
      <c r="A119" s="357"/>
      <c r="B119" s="369" t="s">
        <v>2232</v>
      </c>
      <c r="C119" s="369"/>
      <c r="D119" s="369"/>
      <c r="E119" s="357" t="s">
        <v>2233</v>
      </c>
      <c r="F119" s="357" t="s">
        <v>227</v>
      </c>
      <c r="G119" s="358">
        <v>55</v>
      </c>
      <c r="H119" s="630"/>
      <c r="I119" s="633"/>
      <c r="J119" s="368"/>
      <c r="K119" s="368"/>
      <c r="P119" s="371"/>
    </row>
    <row r="120" spans="1:16" ht="15">
      <c r="A120" s="357"/>
      <c r="B120" s="369" t="s">
        <v>2234</v>
      </c>
      <c r="C120" s="369"/>
      <c r="D120" s="369"/>
      <c r="E120" s="357" t="s">
        <v>2235</v>
      </c>
      <c r="F120" s="357" t="s">
        <v>227</v>
      </c>
      <c r="G120" s="358">
        <v>50</v>
      </c>
      <c r="H120" s="630"/>
      <c r="I120" s="633"/>
      <c r="J120" s="368"/>
      <c r="K120" s="368"/>
      <c r="P120" s="371"/>
    </row>
    <row r="121" spans="1:16" ht="15">
      <c r="A121" s="357"/>
      <c r="B121" s="369" t="s">
        <v>2236</v>
      </c>
      <c r="C121" s="369"/>
      <c r="D121" s="369"/>
      <c r="E121" s="357" t="s">
        <v>2237</v>
      </c>
      <c r="F121" s="357" t="s">
        <v>227</v>
      </c>
      <c r="G121" s="358">
        <v>18</v>
      </c>
      <c r="H121" s="630"/>
      <c r="I121" s="633"/>
      <c r="J121" s="368"/>
      <c r="K121" s="368"/>
      <c r="P121" s="371"/>
    </row>
    <row r="122" spans="1:16" ht="15">
      <c r="A122" s="357"/>
      <c r="B122" s="369" t="s">
        <v>2238</v>
      </c>
      <c r="C122" s="369"/>
      <c r="D122" s="369"/>
      <c r="E122" s="357" t="s">
        <v>2239</v>
      </c>
      <c r="F122" s="357" t="s">
        <v>1497</v>
      </c>
      <c r="G122" s="358">
        <v>12</v>
      </c>
      <c r="H122" s="630"/>
      <c r="I122" s="633"/>
      <c r="J122" s="368"/>
      <c r="K122" s="368"/>
      <c r="P122" s="371"/>
    </row>
    <row r="123" spans="1:16" ht="15">
      <c r="A123" s="357"/>
      <c r="B123" s="369" t="s">
        <v>2240</v>
      </c>
      <c r="C123" s="369"/>
      <c r="D123" s="369"/>
      <c r="E123" s="357" t="s">
        <v>2241</v>
      </c>
      <c r="F123" s="357" t="s">
        <v>2091</v>
      </c>
      <c r="G123" s="358">
        <v>1</v>
      </c>
      <c r="H123" s="630"/>
      <c r="I123" s="633"/>
      <c r="J123" s="368"/>
      <c r="K123" s="368"/>
      <c r="P123" s="371"/>
    </row>
    <row r="124" spans="1:16" ht="15">
      <c r="A124" s="357"/>
      <c r="B124" s="369" t="s">
        <v>2242</v>
      </c>
      <c r="C124" s="369"/>
      <c r="D124" s="369"/>
      <c r="E124" s="357" t="s">
        <v>2243</v>
      </c>
      <c r="F124" s="357" t="s">
        <v>2091</v>
      </c>
      <c r="G124" s="358">
        <v>1</v>
      </c>
      <c r="H124" s="630"/>
      <c r="I124" s="633"/>
      <c r="J124" s="368"/>
      <c r="K124" s="368"/>
      <c r="P124" s="371"/>
    </row>
    <row r="125" spans="1:16" ht="15">
      <c r="A125" s="357"/>
      <c r="B125" s="369" t="s">
        <v>2244</v>
      </c>
      <c r="C125" s="369"/>
      <c r="D125" s="369"/>
      <c r="E125" s="357" t="s">
        <v>2245</v>
      </c>
      <c r="F125" s="357" t="s">
        <v>2091</v>
      </c>
      <c r="G125" s="358">
        <v>8</v>
      </c>
      <c r="H125" s="630"/>
      <c r="I125" s="633"/>
      <c r="J125" s="368"/>
      <c r="K125" s="368"/>
      <c r="P125" s="371"/>
    </row>
    <row r="126" spans="1:16" ht="15">
      <c r="A126" s="357"/>
      <c r="B126" s="369" t="s">
        <v>2246</v>
      </c>
      <c r="C126" s="369"/>
      <c r="D126" s="369"/>
      <c r="E126" s="357" t="s">
        <v>2247</v>
      </c>
      <c r="F126" s="357" t="s">
        <v>2091</v>
      </c>
      <c r="G126" s="358">
        <v>2</v>
      </c>
      <c r="H126" s="630"/>
      <c r="I126" s="633"/>
      <c r="J126" s="368"/>
      <c r="K126" s="368"/>
      <c r="P126" s="371"/>
    </row>
    <row r="127" spans="1:16" ht="15">
      <c r="A127" s="357"/>
      <c r="B127" s="369" t="s">
        <v>2248</v>
      </c>
      <c r="C127" s="369"/>
      <c r="D127" s="369"/>
      <c r="E127" s="357" t="s">
        <v>2249</v>
      </c>
      <c r="F127" s="357" t="s">
        <v>227</v>
      </c>
      <c r="G127" s="358">
        <v>10</v>
      </c>
      <c r="H127" s="630"/>
      <c r="I127" s="633"/>
      <c r="J127" s="368"/>
      <c r="K127" s="368"/>
      <c r="P127" s="371"/>
    </row>
    <row r="128" spans="1:16" ht="15">
      <c r="A128" s="357"/>
      <c r="B128" s="369" t="s">
        <v>2250</v>
      </c>
      <c r="C128" s="369"/>
      <c r="D128" s="369"/>
      <c r="E128" s="357" t="s">
        <v>2251</v>
      </c>
      <c r="F128" s="357" t="s">
        <v>2091</v>
      </c>
      <c r="G128" s="358">
        <v>1</v>
      </c>
      <c r="H128" s="630"/>
      <c r="I128" s="633"/>
      <c r="J128" s="368"/>
      <c r="K128" s="368"/>
      <c r="P128" s="371"/>
    </row>
    <row r="129" spans="1:16" ht="15">
      <c r="A129" s="357"/>
      <c r="B129" s="369" t="s">
        <v>2252</v>
      </c>
      <c r="C129" s="369"/>
      <c r="D129" s="369"/>
      <c r="E129" s="357" t="s">
        <v>2253</v>
      </c>
      <c r="F129" s="357" t="s">
        <v>2091</v>
      </c>
      <c r="G129" s="358">
        <v>1</v>
      </c>
      <c r="H129" s="630"/>
      <c r="I129" s="633"/>
      <c r="J129" s="368"/>
      <c r="K129" s="368"/>
      <c r="P129" s="371"/>
    </row>
    <row r="130" spans="1:16" ht="15">
      <c r="A130" s="357"/>
      <c r="B130" s="369" t="s">
        <v>2254</v>
      </c>
      <c r="C130" s="369"/>
      <c r="D130" s="369"/>
      <c r="E130" s="357" t="s">
        <v>2255</v>
      </c>
      <c r="F130" s="357" t="s">
        <v>2091</v>
      </c>
      <c r="G130" s="358">
        <v>5</v>
      </c>
      <c r="H130" s="630"/>
      <c r="I130" s="633"/>
      <c r="J130" s="368"/>
      <c r="K130" s="368"/>
      <c r="P130" s="371"/>
    </row>
    <row r="131" spans="1:16" ht="15">
      <c r="A131" s="357"/>
      <c r="B131" s="369" t="s">
        <v>2256</v>
      </c>
      <c r="C131" s="369"/>
      <c r="D131" s="369"/>
      <c r="E131" s="357" t="s">
        <v>2257</v>
      </c>
      <c r="F131" s="357" t="s">
        <v>2091</v>
      </c>
      <c r="G131" s="358">
        <v>11</v>
      </c>
      <c r="H131" s="630"/>
      <c r="I131" s="633"/>
      <c r="J131" s="368"/>
      <c r="K131" s="368"/>
      <c r="P131" s="371"/>
    </row>
    <row r="132" spans="1:16" ht="15">
      <c r="A132" s="357"/>
      <c r="B132" s="369" t="s">
        <v>2258</v>
      </c>
      <c r="C132" s="369"/>
      <c r="D132" s="369"/>
      <c r="E132" s="357" t="s">
        <v>2259</v>
      </c>
      <c r="F132" s="357" t="s">
        <v>2091</v>
      </c>
      <c r="G132" s="358">
        <v>16</v>
      </c>
      <c r="H132" s="630"/>
      <c r="I132" s="633"/>
      <c r="J132" s="368"/>
      <c r="K132" s="368"/>
      <c r="P132" s="371"/>
    </row>
    <row r="133" spans="1:16" ht="15">
      <c r="A133" s="357"/>
      <c r="B133" s="369" t="s">
        <v>2260</v>
      </c>
      <c r="C133" s="369"/>
      <c r="D133" s="369"/>
      <c r="E133" s="357" t="s">
        <v>2261</v>
      </c>
      <c r="F133" s="357" t="s">
        <v>2091</v>
      </c>
      <c r="G133" s="358">
        <v>4</v>
      </c>
      <c r="H133" s="630"/>
      <c r="I133" s="633"/>
      <c r="J133" s="368"/>
      <c r="K133" s="368"/>
      <c r="P133" s="371"/>
    </row>
    <row r="134" spans="1:16" ht="15">
      <c r="A134" s="357"/>
      <c r="B134" s="369"/>
      <c r="C134" s="369"/>
      <c r="D134" s="369"/>
      <c r="E134" s="357" t="s">
        <v>2146</v>
      </c>
      <c r="F134" s="357" t="s">
        <v>2139</v>
      </c>
      <c r="G134" s="358">
        <v>1</v>
      </c>
      <c r="H134" s="632"/>
      <c r="I134" s="630">
        <f>G134*H134</f>
        <v>0</v>
      </c>
      <c r="J134" s="368"/>
      <c r="K134" s="368"/>
      <c r="P134" s="371"/>
    </row>
    <row r="135" spans="1:16" ht="15">
      <c r="A135" s="357"/>
      <c r="B135" s="369"/>
      <c r="C135" s="369"/>
      <c r="D135" s="369"/>
      <c r="E135" s="357"/>
      <c r="F135" s="357"/>
      <c r="G135" s="358"/>
      <c r="H135" s="630"/>
      <c r="I135" s="633"/>
      <c r="J135" s="368"/>
      <c r="K135" s="368"/>
      <c r="P135" s="371"/>
    </row>
    <row r="136" spans="1:16" ht="15.75">
      <c r="A136" s="357"/>
      <c r="B136" s="379" t="s">
        <v>195</v>
      </c>
      <c r="C136" s="379"/>
      <c r="D136" s="379"/>
      <c r="E136" s="360" t="s">
        <v>2262</v>
      </c>
      <c r="F136" s="357"/>
      <c r="G136" s="358"/>
      <c r="H136" s="630"/>
      <c r="I136" s="633"/>
      <c r="J136" s="368"/>
      <c r="K136" s="368"/>
      <c r="P136" s="371"/>
    </row>
    <row r="137" spans="1:16" ht="15">
      <c r="A137" s="357"/>
      <c r="B137" s="369"/>
      <c r="C137" s="369"/>
      <c r="D137" s="369"/>
      <c r="E137" s="357" t="s">
        <v>2263</v>
      </c>
      <c r="F137" s="357"/>
      <c r="G137" s="358"/>
      <c r="H137" s="630"/>
      <c r="I137" s="633"/>
      <c r="J137" s="368"/>
      <c r="K137" s="368"/>
      <c r="P137" s="371"/>
    </row>
    <row r="138" spans="1:16" ht="15">
      <c r="A138" s="357"/>
      <c r="B138" s="369" t="s">
        <v>2264</v>
      </c>
      <c r="C138" s="369"/>
      <c r="D138" s="369"/>
      <c r="E138" s="357" t="s">
        <v>2265</v>
      </c>
      <c r="F138" s="357" t="s">
        <v>2266</v>
      </c>
      <c r="G138" s="358">
        <v>24</v>
      </c>
      <c r="H138" s="632"/>
      <c r="I138" s="630">
        <f>G138*H138</f>
        <v>0</v>
      </c>
      <c r="J138" s="370"/>
      <c r="K138" s="374"/>
      <c r="P138" s="371"/>
    </row>
    <row r="139" spans="1:11" ht="15">
      <c r="A139" s="357"/>
      <c r="B139" s="369"/>
      <c r="C139" s="369"/>
      <c r="D139" s="369"/>
      <c r="E139" s="357" t="s">
        <v>2267</v>
      </c>
      <c r="F139" s="357"/>
      <c r="G139" s="358"/>
      <c r="H139" s="630"/>
      <c r="I139" s="633"/>
      <c r="J139" s="368"/>
      <c r="K139" s="368"/>
    </row>
    <row r="140" spans="1:11" ht="15">
      <c r="A140" s="357"/>
      <c r="B140" s="369"/>
      <c r="C140" s="369"/>
      <c r="D140" s="369"/>
      <c r="E140" s="357"/>
      <c r="F140" s="357"/>
      <c r="G140" s="358"/>
      <c r="H140" s="630"/>
      <c r="I140" s="633"/>
      <c r="J140" s="368"/>
      <c r="K140" s="368"/>
    </row>
    <row r="141" spans="1:16" ht="15.75">
      <c r="A141" s="357"/>
      <c r="B141" s="379" t="s">
        <v>201</v>
      </c>
      <c r="C141" s="379"/>
      <c r="D141" s="379"/>
      <c r="E141" s="360" t="s">
        <v>94</v>
      </c>
      <c r="F141" s="357"/>
      <c r="G141" s="358"/>
      <c r="H141" s="630"/>
      <c r="I141" s="633"/>
      <c r="J141" s="368"/>
      <c r="K141" s="368"/>
      <c r="P141" s="371"/>
    </row>
    <row r="142" spans="1:16" ht="15.75">
      <c r="A142" s="357"/>
      <c r="B142" s="369" t="s">
        <v>2268</v>
      </c>
      <c r="C142" s="379"/>
      <c r="D142" s="379"/>
      <c r="E142" s="361" t="s">
        <v>2269</v>
      </c>
      <c r="F142" s="357" t="s">
        <v>357</v>
      </c>
      <c r="G142" s="358">
        <v>1</v>
      </c>
      <c r="H142" s="632"/>
      <c r="I142" s="630">
        <f>G142*H142</f>
        <v>0</v>
      </c>
      <c r="J142" s="368"/>
      <c r="K142" s="368"/>
      <c r="P142" s="371"/>
    </row>
    <row r="143" spans="1:16" ht="15.75">
      <c r="A143" s="357"/>
      <c r="B143" s="379"/>
      <c r="C143" s="379"/>
      <c r="D143" s="379"/>
      <c r="E143" s="360"/>
      <c r="F143" s="357"/>
      <c r="G143" s="358"/>
      <c r="H143" s="630"/>
      <c r="I143" s="633"/>
      <c r="J143" s="368"/>
      <c r="K143" s="368"/>
      <c r="P143" s="371"/>
    </row>
    <row r="144" spans="5:9" ht="15.75">
      <c r="E144" s="366" t="s">
        <v>2270</v>
      </c>
      <c r="F144" s="366" t="s">
        <v>2271</v>
      </c>
      <c r="G144" s="383" t="s">
        <v>2272</v>
      </c>
      <c r="H144" s="638" t="s">
        <v>41</v>
      </c>
      <c r="I144" s="639">
        <f>SUM(I19:I142)</f>
        <v>0</v>
      </c>
    </row>
    <row r="145" spans="8:9" ht="12">
      <c r="H145" s="640"/>
      <c r="I145" s="640"/>
    </row>
  </sheetData>
  <sheetProtection algorithmName="SHA-512" hashValue="Ew5GdJF1H10uxaVkzrQ47MDvj6f+DVEa9Mikj3vdfUyim2YfGZCiS5uLnbz53cnd7orV/o4Unec/WlSo3tCqtQ==" saltValue="IMIGbSmz/tGDExSjWKZLnw==" spinCount="100000" sheet="1"/>
  <protectedRanges>
    <protectedRange sqref="H94:H99 H102 H110:H114 H134 H138 H142" name="Oblast1"/>
  </protectedRange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workbookViewId="0" topLeftCell="A88">
      <selection activeCell="I102" sqref="I102"/>
    </sheetView>
  </sheetViews>
  <sheetFormatPr defaultColWidth="8.00390625" defaultRowHeight="12"/>
  <cols>
    <col min="1" max="1" width="3.8515625" style="394" customWidth="1"/>
    <col min="2" max="2" width="7.421875" style="394" customWidth="1"/>
    <col min="3" max="3" width="33.421875" style="394" customWidth="1"/>
    <col min="4" max="4" width="7.421875" style="394" customWidth="1"/>
    <col min="5" max="5" width="9.7109375" style="450" customWidth="1"/>
    <col min="6" max="6" width="11.28125" style="451" customWidth="1"/>
    <col min="7" max="7" width="9.28125" style="394" customWidth="1"/>
    <col min="8" max="8" width="12.28125" style="394" customWidth="1"/>
    <col min="9" max="9" width="10.28125" style="394" customWidth="1"/>
    <col min="10" max="10" width="20.7109375" style="394" customWidth="1"/>
    <col min="11" max="11" width="11.7109375" style="394" customWidth="1"/>
    <col min="12" max="18" width="7.28125" style="394" customWidth="1"/>
    <col min="19" max="19" width="10.7109375" style="394" customWidth="1"/>
    <col min="20" max="20" width="11.28125" style="394" customWidth="1"/>
    <col min="21" max="1024" width="7.28125" style="394" customWidth="1"/>
    <col min="1025" max="1025" width="8.00390625" style="394" customWidth="1"/>
    <col min="1026" max="16384" width="8.00390625" style="394" customWidth="1"/>
  </cols>
  <sheetData>
    <row r="1" spans="1:11" ht="21.75" customHeight="1">
      <c r="A1" s="385"/>
      <c r="B1" s="386"/>
      <c r="C1" s="387" t="s">
        <v>2273</v>
      </c>
      <c r="D1" s="388"/>
      <c r="E1" s="389"/>
      <c r="F1" s="390"/>
      <c r="G1" s="391"/>
      <c r="H1" s="392"/>
      <c r="I1" s="392"/>
      <c r="J1" s="392"/>
      <c r="K1" s="393"/>
    </row>
    <row r="2" spans="1:11" ht="21.75" customHeight="1">
      <c r="A2" s="395" t="s">
        <v>2116</v>
      </c>
      <c r="B2" s="396"/>
      <c r="C2" s="397" t="s">
        <v>2274</v>
      </c>
      <c r="D2" s="398"/>
      <c r="E2" s="398"/>
      <c r="F2" s="760"/>
      <c r="G2" s="760"/>
      <c r="H2" s="392"/>
      <c r="I2" s="392"/>
      <c r="J2" s="392"/>
      <c r="K2" s="393"/>
    </row>
    <row r="3" spans="1:11" ht="21.75" customHeight="1">
      <c r="A3" s="395" t="s">
        <v>30</v>
      </c>
      <c r="B3" s="396"/>
      <c r="C3" s="399"/>
      <c r="D3" s="398"/>
      <c r="E3" s="398"/>
      <c r="F3" s="390"/>
      <c r="G3" s="400"/>
      <c r="H3" s="392"/>
      <c r="I3" s="392"/>
      <c r="J3" s="392"/>
      <c r="K3" s="393"/>
    </row>
    <row r="4" spans="1:11" ht="21.75" customHeight="1">
      <c r="A4" s="395" t="s">
        <v>2275</v>
      </c>
      <c r="B4" s="401"/>
      <c r="C4" s="399"/>
      <c r="D4" s="398"/>
      <c r="E4" s="398"/>
      <c r="F4" s="390"/>
      <c r="G4" s="400"/>
      <c r="H4" s="392"/>
      <c r="I4" s="392"/>
      <c r="J4" s="392"/>
      <c r="K4" s="393"/>
    </row>
    <row r="5" spans="1:11" ht="11.65" customHeight="1">
      <c r="A5" s="402"/>
      <c r="B5" s="403"/>
      <c r="C5" s="403"/>
      <c r="D5" s="402"/>
      <c r="E5" s="402"/>
      <c r="F5" s="404"/>
      <c r="G5" s="404"/>
      <c r="H5" s="404"/>
      <c r="I5" s="404"/>
      <c r="J5" s="404"/>
      <c r="K5" s="404"/>
    </row>
    <row r="6" spans="1:11" ht="11.65" customHeight="1">
      <c r="A6" s="761" t="s">
        <v>2276</v>
      </c>
      <c r="B6" s="761" t="s">
        <v>58</v>
      </c>
      <c r="C6" s="405" t="s">
        <v>2121</v>
      </c>
      <c r="D6" s="406"/>
      <c r="E6" s="406"/>
      <c r="F6" s="762" t="s">
        <v>2277</v>
      </c>
      <c r="G6" s="762"/>
      <c r="H6" s="762" t="s">
        <v>2278</v>
      </c>
      <c r="I6" s="762"/>
      <c r="J6" s="407" t="s">
        <v>2279</v>
      </c>
      <c r="K6" s="406"/>
    </row>
    <row r="7" spans="1:11" ht="34.5" customHeight="1">
      <c r="A7" s="761"/>
      <c r="B7" s="761"/>
      <c r="C7" s="408"/>
      <c r="D7" s="406" t="s">
        <v>2280</v>
      </c>
      <c r="E7" s="409" t="s">
        <v>134</v>
      </c>
      <c r="F7" s="406" t="s">
        <v>1752</v>
      </c>
      <c r="G7" s="406" t="s">
        <v>1753</v>
      </c>
      <c r="H7" s="406" t="s">
        <v>1752</v>
      </c>
      <c r="I7" s="406" t="s">
        <v>1753</v>
      </c>
      <c r="J7" s="410" t="s">
        <v>1754</v>
      </c>
      <c r="K7" s="409" t="s">
        <v>2281</v>
      </c>
    </row>
    <row r="8" spans="1:11" ht="12">
      <c r="A8" s="411"/>
      <c r="B8" s="412"/>
      <c r="C8" s="412"/>
      <c r="D8" s="411"/>
      <c r="E8" s="411"/>
      <c r="F8" s="411" t="s">
        <v>2271</v>
      </c>
      <c r="G8" s="411" t="s">
        <v>2271</v>
      </c>
      <c r="H8" s="411" t="s">
        <v>2271</v>
      </c>
      <c r="I8" s="411" t="s">
        <v>2271</v>
      </c>
      <c r="J8" s="411" t="s">
        <v>2271</v>
      </c>
      <c r="K8" s="413"/>
    </row>
    <row r="9" spans="1:11" s="422" customFormat="1" ht="29.45" customHeight="1">
      <c r="A9" s="414"/>
      <c r="B9" s="415"/>
      <c r="C9" s="416" t="s">
        <v>2282</v>
      </c>
      <c r="D9" s="417"/>
      <c r="E9" s="418"/>
      <c r="F9" s="419"/>
      <c r="G9" s="420"/>
      <c r="H9" s="420"/>
      <c r="I9" s="420"/>
      <c r="J9" s="421">
        <f>J11+J17+J35+J73+J97</f>
        <v>0</v>
      </c>
      <c r="K9" s="393"/>
    </row>
    <row r="10" spans="1:11" s="430" customFormat="1" ht="16.9" customHeight="1">
      <c r="A10" s="414" t="s">
        <v>2283</v>
      </c>
      <c r="B10" s="423" t="s">
        <v>2284</v>
      </c>
      <c r="C10" s="424" t="s">
        <v>2285</v>
      </c>
      <c r="D10" s="424" t="s">
        <v>2286</v>
      </c>
      <c r="E10" s="425" t="s">
        <v>2287</v>
      </c>
      <c r="F10" s="426" t="s">
        <v>2288</v>
      </c>
      <c r="G10" s="427" t="s">
        <v>2289</v>
      </c>
      <c r="H10" s="428" t="s">
        <v>2290</v>
      </c>
      <c r="I10" s="427" t="s">
        <v>2291</v>
      </c>
      <c r="J10" s="429" t="s">
        <v>2292</v>
      </c>
      <c r="K10" s="428" t="s">
        <v>2293</v>
      </c>
    </row>
    <row r="11" spans="1:11" ht="15">
      <c r="A11" s="431"/>
      <c r="B11" s="432" t="s">
        <v>84</v>
      </c>
      <c r="C11" s="433" t="s">
        <v>2294</v>
      </c>
      <c r="D11" s="434"/>
      <c r="E11" s="435"/>
      <c r="F11" s="436"/>
      <c r="G11" s="437"/>
      <c r="H11" s="437"/>
      <c r="I11" s="437"/>
      <c r="J11" s="438">
        <f>SUM(J13:J15)</f>
        <v>0</v>
      </c>
      <c r="K11" s="439"/>
    </row>
    <row r="12" spans="1:11" ht="12">
      <c r="A12" s="431"/>
      <c r="B12" s="432"/>
      <c r="C12" s="440"/>
      <c r="D12" s="434"/>
      <c r="E12" s="435"/>
      <c r="F12" s="436"/>
      <c r="G12" s="437"/>
      <c r="H12" s="437"/>
      <c r="I12" s="437"/>
      <c r="J12" s="437"/>
      <c r="K12" s="439"/>
    </row>
    <row r="13" spans="1:11" ht="75">
      <c r="A13" s="431"/>
      <c r="B13" s="434" t="s">
        <v>84</v>
      </c>
      <c r="C13" s="441" t="s">
        <v>2295</v>
      </c>
      <c r="D13" s="434" t="s">
        <v>2091</v>
      </c>
      <c r="E13" s="435">
        <v>1</v>
      </c>
      <c r="F13" s="641"/>
      <c r="G13" s="642"/>
      <c r="H13" s="437">
        <f>__xlnm._FilterDatabase[[#This Row],[Sloupec5]]*__xlnm._FilterDatabase[[#This Row],[Sloupec6]]</f>
        <v>0</v>
      </c>
      <c r="I13" s="437">
        <f>__xlnm._FilterDatabase[[#This Row],[Sloupec5]]*__xlnm._FilterDatabase[[#This Row],[Sloupec7]]</f>
        <v>0</v>
      </c>
      <c r="J13" s="437">
        <f>__xlnm._FilterDatabase[[#This Row],[Sloupec8]]+__xlnm._FilterDatabase[[#This Row],[Sloupec9]]</f>
        <v>0</v>
      </c>
      <c r="K13" s="439"/>
    </row>
    <row r="14" spans="1:11" ht="75">
      <c r="A14" s="431"/>
      <c r="B14" s="434" t="s">
        <v>86</v>
      </c>
      <c r="C14" s="441" t="s">
        <v>2296</v>
      </c>
      <c r="D14" s="434" t="s">
        <v>2091</v>
      </c>
      <c r="E14" s="435">
        <v>1</v>
      </c>
      <c r="F14" s="641"/>
      <c r="G14" s="642"/>
      <c r="H14" s="437">
        <f>__xlnm._FilterDatabase[[#This Row],[Sloupec5]]*__xlnm._FilterDatabase[[#This Row],[Sloupec6]]</f>
        <v>0</v>
      </c>
      <c r="I14" s="437">
        <f>__xlnm._FilterDatabase[[#This Row],[Sloupec5]]*__xlnm._FilterDatabase[[#This Row],[Sloupec7]]</f>
        <v>0</v>
      </c>
      <c r="J14" s="437">
        <f>__xlnm._FilterDatabase[[#This Row],[Sloupec8]]+__xlnm._FilterDatabase[[#This Row],[Sloupec9]]</f>
        <v>0</v>
      </c>
      <c r="K14" s="439"/>
    </row>
    <row r="15" spans="1:11" ht="45">
      <c r="A15" s="431"/>
      <c r="B15" s="434" t="s">
        <v>166</v>
      </c>
      <c r="C15" s="441" t="s">
        <v>2297</v>
      </c>
      <c r="D15" s="434" t="s">
        <v>2091</v>
      </c>
      <c r="E15" s="435">
        <v>1</v>
      </c>
      <c r="F15" s="641"/>
      <c r="G15" s="642"/>
      <c r="H15" s="437">
        <f>__xlnm._FilterDatabase[[#This Row],[Sloupec5]]*__xlnm._FilterDatabase[[#This Row],[Sloupec6]]</f>
        <v>0</v>
      </c>
      <c r="I15" s="437">
        <f>__xlnm._FilterDatabase[[#This Row],[Sloupec5]]*__xlnm._FilterDatabase[[#This Row],[Sloupec7]]</f>
        <v>0</v>
      </c>
      <c r="J15" s="437">
        <f>__xlnm._FilterDatabase[[#This Row],[Sloupec8]]+__xlnm._FilterDatabase[[#This Row],[Sloupec9]]</f>
        <v>0</v>
      </c>
      <c r="K15" s="439"/>
    </row>
    <row r="16" spans="1:11" ht="12">
      <c r="A16" s="431"/>
      <c r="B16" s="434"/>
      <c r="C16" s="434"/>
      <c r="D16" s="442"/>
      <c r="E16" s="443"/>
      <c r="F16" s="444"/>
      <c r="G16" s="445"/>
      <c r="H16" s="445"/>
      <c r="I16" s="445"/>
      <c r="J16" s="445"/>
      <c r="K16" s="439"/>
    </row>
    <row r="17" spans="1:11" ht="15">
      <c r="A17" s="431"/>
      <c r="B17" s="432" t="s">
        <v>86</v>
      </c>
      <c r="C17" s="433" t="s">
        <v>2298</v>
      </c>
      <c r="D17" s="434"/>
      <c r="E17" s="435"/>
      <c r="F17" s="436"/>
      <c r="G17" s="437"/>
      <c r="H17" s="437"/>
      <c r="I17" s="437"/>
      <c r="J17" s="446">
        <f>SUBTOTAL(109,J19:J33)</f>
        <v>0</v>
      </c>
      <c r="K17" s="447"/>
    </row>
    <row r="18" spans="1:11" ht="12.75" customHeight="1">
      <c r="A18" s="431"/>
      <c r="B18" s="432"/>
      <c r="C18" s="433"/>
      <c r="D18" s="448"/>
      <c r="E18" s="435"/>
      <c r="F18" s="436"/>
      <c r="G18" s="437"/>
      <c r="H18" s="437"/>
      <c r="I18" s="437"/>
      <c r="J18" s="446"/>
      <c r="K18" s="439"/>
    </row>
    <row r="19" spans="1:11" ht="12">
      <c r="A19" s="431"/>
      <c r="B19" s="434" t="s">
        <v>84</v>
      </c>
      <c r="C19" s="449" t="s">
        <v>2299</v>
      </c>
      <c r="D19" s="448" t="s">
        <v>227</v>
      </c>
      <c r="E19" s="435">
        <v>30</v>
      </c>
      <c r="F19" s="641"/>
      <c r="G19" s="642"/>
      <c r="H19" s="437">
        <f>__xlnm._FilterDatabase[[#This Row],[Sloupec5]]*__xlnm._FilterDatabase[[#This Row],[Sloupec6]]</f>
        <v>0</v>
      </c>
      <c r="I19" s="437">
        <f>__xlnm._FilterDatabase[[#This Row],[Sloupec5]]*__xlnm._FilterDatabase[[#This Row],[Sloupec7]]</f>
        <v>0</v>
      </c>
      <c r="J19" s="437">
        <f>__xlnm._FilterDatabase[[#This Row],[Sloupec8]]+__xlnm._FilterDatabase[[#This Row],[Sloupec9]]</f>
        <v>0</v>
      </c>
      <c r="K19" s="439"/>
    </row>
    <row r="20" spans="1:11" ht="12">
      <c r="A20" s="431"/>
      <c r="B20" s="434" t="s">
        <v>86</v>
      </c>
      <c r="C20" s="449" t="s">
        <v>2300</v>
      </c>
      <c r="D20" s="448" t="s">
        <v>227</v>
      </c>
      <c r="E20" s="435">
        <v>5</v>
      </c>
      <c r="F20" s="641"/>
      <c r="G20" s="642"/>
      <c r="H20" s="437">
        <f>__xlnm._FilterDatabase[[#This Row],[Sloupec5]]*__xlnm._FilterDatabase[[#This Row],[Sloupec6]]</f>
        <v>0</v>
      </c>
      <c r="I20" s="437">
        <f>__xlnm._FilterDatabase[[#This Row],[Sloupec5]]*__xlnm._FilterDatabase[[#This Row],[Sloupec7]]</f>
        <v>0</v>
      </c>
      <c r="J20" s="437">
        <f>__xlnm._FilterDatabase[[#This Row],[Sloupec8]]+__xlnm._FilterDatabase[[#This Row],[Sloupec9]]</f>
        <v>0</v>
      </c>
      <c r="K20" s="439"/>
    </row>
    <row r="21" spans="1:11" ht="12">
      <c r="A21" s="431"/>
      <c r="B21" s="434" t="s">
        <v>166</v>
      </c>
      <c r="C21" s="449" t="s">
        <v>2301</v>
      </c>
      <c r="D21" s="448" t="s">
        <v>227</v>
      </c>
      <c r="E21" s="435">
        <v>15</v>
      </c>
      <c r="F21" s="641"/>
      <c r="G21" s="642"/>
      <c r="H21" s="437">
        <f>__xlnm._FilterDatabase[[#This Row],[Sloupec5]]*__xlnm._FilterDatabase[[#This Row],[Sloupec6]]</f>
        <v>0</v>
      </c>
      <c r="I21" s="437">
        <f>__xlnm._FilterDatabase[[#This Row],[Sloupec5]]*__xlnm._FilterDatabase[[#This Row],[Sloupec7]]</f>
        <v>0</v>
      </c>
      <c r="J21" s="437">
        <f>__xlnm._FilterDatabase[[#This Row],[Sloupec8]]+__xlnm._FilterDatabase[[#This Row],[Sloupec9]]</f>
        <v>0</v>
      </c>
      <c r="K21" s="439"/>
    </row>
    <row r="22" spans="1:11" ht="12">
      <c r="A22" s="431"/>
      <c r="B22" s="434" t="s">
        <v>152</v>
      </c>
      <c r="C22" s="449" t="s">
        <v>2302</v>
      </c>
      <c r="D22" s="448" t="s">
        <v>227</v>
      </c>
      <c r="E22" s="435">
        <v>40</v>
      </c>
      <c r="F22" s="641"/>
      <c r="G22" s="642"/>
      <c r="H22" s="437">
        <f>__xlnm._FilterDatabase[[#This Row],[Sloupec5]]*__xlnm._FilterDatabase[[#This Row],[Sloupec6]]</f>
        <v>0</v>
      </c>
      <c r="I22" s="437">
        <f>__xlnm._FilterDatabase[[#This Row],[Sloupec5]]*__xlnm._FilterDatabase[[#This Row],[Sloupec7]]</f>
        <v>0</v>
      </c>
      <c r="J22" s="437">
        <f>__xlnm._FilterDatabase[[#This Row],[Sloupec8]]+__xlnm._FilterDatabase[[#This Row],[Sloupec9]]</f>
        <v>0</v>
      </c>
      <c r="K22" s="439"/>
    </row>
    <row r="23" spans="1:11" ht="12">
      <c r="A23" s="431"/>
      <c r="B23" s="434" t="s">
        <v>179</v>
      </c>
      <c r="C23" s="449" t="s">
        <v>2303</v>
      </c>
      <c r="D23" s="448" t="s">
        <v>227</v>
      </c>
      <c r="E23" s="435">
        <v>80</v>
      </c>
      <c r="F23" s="641"/>
      <c r="G23" s="642"/>
      <c r="H23" s="437">
        <f>__xlnm._FilterDatabase[[#This Row],[Sloupec5]]*__xlnm._FilterDatabase[[#This Row],[Sloupec6]]</f>
        <v>0</v>
      </c>
      <c r="I23" s="437">
        <f>__xlnm._FilterDatabase[[#This Row],[Sloupec5]]*__xlnm._FilterDatabase[[#This Row],[Sloupec7]]</f>
        <v>0</v>
      </c>
      <c r="J23" s="437">
        <f>__xlnm._FilterDatabase[[#This Row],[Sloupec8]]+__xlnm._FilterDatabase[[#This Row],[Sloupec9]]</f>
        <v>0</v>
      </c>
      <c r="K23" s="439"/>
    </row>
    <row r="24" spans="1:11" ht="12">
      <c r="A24" s="431"/>
      <c r="B24" s="434" t="s">
        <v>184</v>
      </c>
      <c r="C24" s="449" t="s">
        <v>2304</v>
      </c>
      <c r="D24" s="448" t="s">
        <v>227</v>
      </c>
      <c r="E24" s="435">
        <v>85</v>
      </c>
      <c r="F24" s="641"/>
      <c r="G24" s="642"/>
      <c r="H24" s="437">
        <f>__xlnm._FilterDatabase[[#This Row],[Sloupec5]]*__xlnm._FilterDatabase[[#This Row],[Sloupec6]]</f>
        <v>0</v>
      </c>
      <c r="I24" s="437">
        <f>__xlnm._FilterDatabase[[#This Row],[Sloupec5]]*__xlnm._FilterDatabase[[#This Row],[Sloupec7]]</f>
        <v>0</v>
      </c>
      <c r="J24" s="437">
        <f>__xlnm._FilterDatabase[[#This Row],[Sloupec8]]+__xlnm._FilterDatabase[[#This Row],[Sloupec9]]</f>
        <v>0</v>
      </c>
      <c r="K24" s="439"/>
    </row>
    <row r="25" spans="1:11" ht="12">
      <c r="A25" s="431"/>
      <c r="B25" s="434" t="s">
        <v>189</v>
      </c>
      <c r="C25" s="449" t="s">
        <v>2305</v>
      </c>
      <c r="D25" s="448" t="s">
        <v>227</v>
      </c>
      <c r="E25" s="435">
        <v>980</v>
      </c>
      <c r="F25" s="641"/>
      <c r="G25" s="642"/>
      <c r="H25" s="437">
        <f>__xlnm._FilterDatabase[[#This Row],[Sloupec5]]*__xlnm._FilterDatabase[[#This Row],[Sloupec6]]</f>
        <v>0</v>
      </c>
      <c r="I25" s="437">
        <f>__xlnm._FilterDatabase[[#This Row],[Sloupec5]]*__xlnm._FilterDatabase[[#This Row],[Sloupec7]]</f>
        <v>0</v>
      </c>
      <c r="J25" s="437">
        <f>__xlnm._FilterDatabase[[#This Row],[Sloupec8]]+__xlnm._FilterDatabase[[#This Row],[Sloupec9]]</f>
        <v>0</v>
      </c>
      <c r="K25" s="439"/>
    </row>
    <row r="26" spans="1:11" ht="12">
      <c r="A26" s="431"/>
      <c r="B26" s="434" t="s">
        <v>195</v>
      </c>
      <c r="C26" s="449" t="s">
        <v>2306</v>
      </c>
      <c r="D26" s="448" t="s">
        <v>227</v>
      </c>
      <c r="E26" s="435">
        <v>250</v>
      </c>
      <c r="F26" s="641"/>
      <c r="G26" s="642"/>
      <c r="H26" s="437">
        <f>__xlnm._FilterDatabase[[#This Row],[Sloupec5]]*__xlnm._FilterDatabase[[#This Row],[Sloupec6]]</f>
        <v>0</v>
      </c>
      <c r="I26" s="437">
        <f>__xlnm._FilterDatabase[[#This Row],[Sloupec5]]*__xlnm._FilterDatabase[[#This Row],[Sloupec7]]</f>
        <v>0</v>
      </c>
      <c r="J26" s="437">
        <f>__xlnm._FilterDatabase[[#This Row],[Sloupec8]]+__xlnm._FilterDatabase[[#This Row],[Sloupec9]]</f>
        <v>0</v>
      </c>
      <c r="K26" s="439"/>
    </row>
    <row r="27" spans="1:11" ht="12">
      <c r="A27" s="431"/>
      <c r="B27" s="434" t="s">
        <v>201</v>
      </c>
      <c r="C27" s="449" t="s">
        <v>2307</v>
      </c>
      <c r="D27" s="448" t="s">
        <v>227</v>
      </c>
      <c r="E27" s="435">
        <v>680</v>
      </c>
      <c r="F27" s="641"/>
      <c r="G27" s="642"/>
      <c r="H27" s="437">
        <f>__xlnm._FilterDatabase[[#This Row],[Sloupec5]]*__xlnm._FilterDatabase[[#This Row],[Sloupec6]]</f>
        <v>0</v>
      </c>
      <c r="I27" s="437">
        <f>__xlnm._FilterDatabase[[#This Row],[Sloupec5]]*__xlnm._FilterDatabase[[#This Row],[Sloupec7]]</f>
        <v>0</v>
      </c>
      <c r="J27" s="437">
        <f>__xlnm._FilterDatabase[[#This Row],[Sloupec8]]+__xlnm._FilterDatabase[[#This Row],[Sloupec9]]</f>
        <v>0</v>
      </c>
      <c r="K27" s="439"/>
    </row>
    <row r="28" spans="1:11" ht="12">
      <c r="A28" s="431"/>
      <c r="B28" s="434" t="s">
        <v>206</v>
      </c>
      <c r="C28" s="449" t="s">
        <v>2308</v>
      </c>
      <c r="D28" s="448" t="s">
        <v>227</v>
      </c>
      <c r="E28" s="435">
        <v>180</v>
      </c>
      <c r="F28" s="641"/>
      <c r="G28" s="642"/>
      <c r="H28" s="437">
        <f>__xlnm._FilterDatabase[[#This Row],[Sloupec5]]*__xlnm._FilterDatabase[[#This Row],[Sloupec6]]</f>
        <v>0</v>
      </c>
      <c r="I28" s="437">
        <f>__xlnm._FilterDatabase[[#This Row],[Sloupec5]]*__xlnm._FilterDatabase[[#This Row],[Sloupec7]]</f>
        <v>0</v>
      </c>
      <c r="J28" s="437">
        <f>__xlnm._FilterDatabase[[#This Row],[Sloupec8]]+__xlnm._FilterDatabase[[#This Row],[Sloupec9]]</f>
        <v>0</v>
      </c>
      <c r="K28" s="439"/>
    </row>
    <row r="29" spans="1:11" ht="12">
      <c r="A29" s="431"/>
      <c r="B29" s="434" t="s">
        <v>210</v>
      </c>
      <c r="C29" s="449" t="s">
        <v>2309</v>
      </c>
      <c r="D29" s="448" t="s">
        <v>227</v>
      </c>
      <c r="E29" s="435">
        <v>150</v>
      </c>
      <c r="F29" s="641"/>
      <c r="G29" s="642"/>
      <c r="H29" s="437">
        <f>__xlnm._FilterDatabase[[#This Row],[Sloupec5]]*__xlnm._FilterDatabase[[#This Row],[Sloupec6]]</f>
        <v>0</v>
      </c>
      <c r="I29" s="437">
        <f>__xlnm._FilterDatabase[[#This Row],[Sloupec5]]*__xlnm._FilterDatabase[[#This Row],[Sloupec7]]</f>
        <v>0</v>
      </c>
      <c r="J29" s="437">
        <f>__xlnm._FilterDatabase[[#This Row],[Sloupec8]]+__xlnm._FilterDatabase[[#This Row],[Sloupec9]]</f>
        <v>0</v>
      </c>
      <c r="K29" s="439"/>
    </row>
    <row r="30" spans="1:11" ht="12">
      <c r="A30" s="431"/>
      <c r="B30" s="434" t="s">
        <v>218</v>
      </c>
      <c r="C30" s="449" t="s">
        <v>2310</v>
      </c>
      <c r="D30" s="448" t="s">
        <v>227</v>
      </c>
      <c r="E30" s="435">
        <v>10</v>
      </c>
      <c r="F30" s="641"/>
      <c r="G30" s="642"/>
      <c r="H30" s="437">
        <f>__xlnm._FilterDatabase[[#This Row],[Sloupec5]]*__xlnm._FilterDatabase[[#This Row],[Sloupec6]]</f>
        <v>0</v>
      </c>
      <c r="I30" s="437">
        <f>__xlnm._FilterDatabase[[#This Row],[Sloupec5]]*__xlnm._FilterDatabase[[#This Row],[Sloupec7]]</f>
        <v>0</v>
      </c>
      <c r="J30" s="437">
        <f>__xlnm._FilterDatabase[[#This Row],[Sloupec8]]+__xlnm._FilterDatabase[[#This Row],[Sloupec9]]</f>
        <v>0</v>
      </c>
      <c r="K30" s="439"/>
    </row>
    <row r="31" spans="1:11" ht="12">
      <c r="A31" s="431"/>
      <c r="B31" s="434" t="s">
        <v>224</v>
      </c>
      <c r="C31" s="449" t="s">
        <v>2311</v>
      </c>
      <c r="D31" s="448" t="s">
        <v>227</v>
      </c>
      <c r="E31" s="435">
        <v>40</v>
      </c>
      <c r="F31" s="641"/>
      <c r="G31" s="642"/>
      <c r="H31" s="437">
        <f>__xlnm._FilterDatabase[[#This Row],[Sloupec5]]*__xlnm._FilterDatabase[[#This Row],[Sloupec6]]</f>
        <v>0</v>
      </c>
      <c r="I31" s="437">
        <f>__xlnm._FilterDatabase[[#This Row],[Sloupec5]]*__xlnm._FilterDatabase[[#This Row],[Sloupec7]]</f>
        <v>0</v>
      </c>
      <c r="J31" s="437">
        <f>__xlnm._FilterDatabase[[#This Row],[Sloupec8]]+__xlnm._FilterDatabase[[#This Row],[Sloupec9]]</f>
        <v>0</v>
      </c>
      <c r="K31" s="439"/>
    </row>
    <row r="32" spans="1:11" ht="12">
      <c r="A32" s="431"/>
      <c r="B32" s="434" t="s">
        <v>231</v>
      </c>
      <c r="C32" s="449" t="s">
        <v>2312</v>
      </c>
      <c r="D32" s="448" t="s">
        <v>227</v>
      </c>
      <c r="E32" s="435">
        <v>220</v>
      </c>
      <c r="F32" s="641"/>
      <c r="G32" s="642"/>
      <c r="H32" s="437">
        <f>__xlnm._FilterDatabase[[#This Row],[Sloupec5]]*__xlnm._FilterDatabase[[#This Row],[Sloupec6]]</f>
        <v>0</v>
      </c>
      <c r="I32" s="437">
        <f>__xlnm._FilterDatabase[[#This Row],[Sloupec5]]*__xlnm._FilterDatabase[[#This Row],[Sloupec7]]</f>
        <v>0</v>
      </c>
      <c r="J32" s="437">
        <f>__xlnm._FilterDatabase[[#This Row],[Sloupec8]]+__xlnm._FilterDatabase[[#This Row],[Sloupec9]]</f>
        <v>0</v>
      </c>
      <c r="K32" s="439"/>
    </row>
    <row r="33" spans="1:11" ht="12">
      <c r="A33" s="431"/>
      <c r="B33" s="434" t="s">
        <v>8</v>
      </c>
      <c r="C33" s="449" t="s">
        <v>2313</v>
      </c>
      <c r="D33" s="448" t="s">
        <v>227</v>
      </c>
      <c r="E33" s="435">
        <v>160</v>
      </c>
      <c r="F33" s="641"/>
      <c r="G33" s="642"/>
      <c r="H33" s="437">
        <f>__xlnm._FilterDatabase[[#This Row],[Sloupec5]]*__xlnm._FilterDatabase[[#This Row],[Sloupec6]]</f>
        <v>0</v>
      </c>
      <c r="I33" s="437">
        <f>__xlnm._FilterDatabase[[#This Row],[Sloupec5]]*__xlnm._FilterDatabase[[#This Row],[Sloupec7]]</f>
        <v>0</v>
      </c>
      <c r="J33" s="437">
        <f>__xlnm._FilterDatabase[[#This Row],[Sloupec8]]+__xlnm._FilterDatabase[[#This Row],[Sloupec9]]</f>
        <v>0</v>
      </c>
      <c r="K33" s="439"/>
    </row>
    <row r="34" spans="1:11" ht="12">
      <c r="A34" s="431"/>
      <c r="B34" s="434"/>
      <c r="C34" s="449"/>
      <c r="D34" s="448"/>
      <c r="E34" s="435"/>
      <c r="F34" s="436"/>
      <c r="G34" s="437"/>
      <c r="H34" s="437"/>
      <c r="I34" s="437"/>
      <c r="J34" s="437"/>
      <c r="K34" s="439"/>
    </row>
    <row r="35" spans="1:11" ht="15">
      <c r="A35" s="431"/>
      <c r="B35" s="432" t="s">
        <v>166</v>
      </c>
      <c r="C35" s="433" t="s">
        <v>2314</v>
      </c>
      <c r="D35" s="434"/>
      <c r="E35" s="435"/>
      <c r="F35" s="436"/>
      <c r="G35" s="437"/>
      <c r="H35" s="437"/>
      <c r="I35" s="437"/>
      <c r="J35" s="446">
        <f>SUBTOTAL(109,J36:J71)</f>
        <v>0</v>
      </c>
      <c r="K35" s="447"/>
    </row>
    <row r="36" spans="1:11" ht="48">
      <c r="A36" s="431"/>
      <c r="B36" s="434" t="s">
        <v>84</v>
      </c>
      <c r="C36" s="449" t="s">
        <v>2315</v>
      </c>
      <c r="D36" s="448" t="s">
        <v>2091</v>
      </c>
      <c r="E36" s="435">
        <v>11</v>
      </c>
      <c r="F36" s="641"/>
      <c r="G36" s="642"/>
      <c r="H36" s="437">
        <f>__xlnm._FilterDatabase[[#This Row],[Sloupec5]]*__xlnm._FilterDatabase[[#This Row],[Sloupec6]]</f>
        <v>0</v>
      </c>
      <c r="I36" s="437">
        <f>__xlnm._FilterDatabase[[#This Row],[Sloupec5]]*__xlnm._FilterDatabase[[#This Row],[Sloupec7]]</f>
        <v>0</v>
      </c>
      <c r="J36" s="437">
        <f>__xlnm._FilterDatabase[[#This Row],[Sloupec8]]+__xlnm._FilterDatabase[[#This Row],[Sloupec9]]</f>
        <v>0</v>
      </c>
      <c r="K36" s="439"/>
    </row>
    <row r="37" spans="1:11" ht="33.75">
      <c r="A37" s="431"/>
      <c r="B37" s="434" t="s">
        <v>86</v>
      </c>
      <c r="C37" s="449" t="s">
        <v>2316</v>
      </c>
      <c r="D37" s="448" t="s">
        <v>2091</v>
      </c>
      <c r="E37" s="435">
        <v>5</v>
      </c>
      <c r="F37" s="641"/>
      <c r="G37" s="642"/>
      <c r="H37" s="437">
        <f>__xlnm._FilterDatabase[[#This Row],[Sloupec5]]*__xlnm._FilterDatabase[[#This Row],[Sloupec6]]</f>
        <v>0</v>
      </c>
      <c r="I37" s="437">
        <f>__xlnm._FilterDatabase[[#This Row],[Sloupec5]]*__xlnm._FilterDatabase[[#This Row],[Sloupec7]]</f>
        <v>0</v>
      </c>
      <c r="J37" s="437">
        <f>__xlnm._FilterDatabase[[#This Row],[Sloupec8]]+__xlnm._FilterDatabase[[#This Row],[Sloupec9]]</f>
        <v>0</v>
      </c>
      <c r="K37" s="439"/>
    </row>
    <row r="38" spans="1:11" ht="48">
      <c r="A38" s="431"/>
      <c r="B38" s="434" t="s">
        <v>166</v>
      </c>
      <c r="C38" s="449" t="s">
        <v>2317</v>
      </c>
      <c r="D38" s="448" t="s">
        <v>2091</v>
      </c>
      <c r="E38" s="435">
        <v>10</v>
      </c>
      <c r="F38" s="641"/>
      <c r="G38" s="642"/>
      <c r="H38" s="437">
        <f>__xlnm._FilterDatabase[[#This Row],[Sloupec5]]*__xlnm._FilterDatabase[[#This Row],[Sloupec6]]</f>
        <v>0</v>
      </c>
      <c r="I38" s="437">
        <f>__xlnm._FilterDatabase[[#This Row],[Sloupec5]]*__xlnm._FilterDatabase[[#This Row],[Sloupec7]]</f>
        <v>0</v>
      </c>
      <c r="J38" s="437">
        <f>__xlnm._FilterDatabase[[#This Row],[Sloupec8]]+__xlnm._FilterDatabase[[#This Row],[Sloupec9]]</f>
        <v>0</v>
      </c>
      <c r="K38" s="439"/>
    </row>
    <row r="39" spans="1:11" ht="33.75">
      <c r="A39" s="431"/>
      <c r="B39" s="434" t="s">
        <v>152</v>
      </c>
      <c r="C39" s="449" t="s">
        <v>2318</v>
      </c>
      <c r="D39" s="448" t="s">
        <v>2091</v>
      </c>
      <c r="E39" s="435">
        <v>2</v>
      </c>
      <c r="F39" s="641"/>
      <c r="G39" s="642"/>
      <c r="H39" s="437">
        <f>__xlnm._FilterDatabase[[#This Row],[Sloupec5]]*__xlnm._FilterDatabase[[#This Row],[Sloupec6]]</f>
        <v>0</v>
      </c>
      <c r="I39" s="437">
        <f>__xlnm._FilterDatabase[[#This Row],[Sloupec5]]*__xlnm._FilterDatabase[[#This Row],[Sloupec7]]</f>
        <v>0</v>
      </c>
      <c r="J39" s="437">
        <f>__xlnm._FilterDatabase[[#This Row],[Sloupec8]]+__xlnm._FilterDatabase[[#This Row],[Sloupec9]]</f>
        <v>0</v>
      </c>
      <c r="K39" s="439"/>
    </row>
    <row r="40" spans="1:11" ht="48">
      <c r="A40" s="431"/>
      <c r="B40" s="434" t="s">
        <v>179</v>
      </c>
      <c r="C40" s="449" t="s">
        <v>2319</v>
      </c>
      <c r="D40" s="448" t="s">
        <v>2091</v>
      </c>
      <c r="E40" s="435">
        <v>2</v>
      </c>
      <c r="F40" s="641"/>
      <c r="G40" s="642"/>
      <c r="H40" s="437">
        <f>__xlnm._FilterDatabase[[#This Row],[Sloupec5]]*__xlnm._FilterDatabase[[#This Row],[Sloupec6]]</f>
        <v>0</v>
      </c>
      <c r="I40" s="437">
        <f>__xlnm._FilterDatabase[[#This Row],[Sloupec5]]*__xlnm._FilterDatabase[[#This Row],[Sloupec7]]</f>
        <v>0</v>
      </c>
      <c r="J40" s="437">
        <f>__xlnm._FilterDatabase[[#This Row],[Sloupec8]]+__xlnm._FilterDatabase[[#This Row],[Sloupec9]]</f>
        <v>0</v>
      </c>
      <c r="K40" s="439"/>
    </row>
    <row r="41" spans="1:11" ht="22.5">
      <c r="A41" s="431"/>
      <c r="B41" s="434" t="s">
        <v>184</v>
      </c>
      <c r="C41" s="449" t="s">
        <v>2320</v>
      </c>
      <c r="D41" s="448" t="s">
        <v>2091</v>
      </c>
      <c r="E41" s="435">
        <v>20</v>
      </c>
      <c r="F41" s="641"/>
      <c r="G41" s="642"/>
      <c r="H41" s="437">
        <f>__xlnm._FilterDatabase[[#This Row],[Sloupec5]]*__xlnm._FilterDatabase[[#This Row],[Sloupec6]]</f>
        <v>0</v>
      </c>
      <c r="I41" s="437">
        <f>__xlnm._FilterDatabase[[#This Row],[Sloupec5]]*__xlnm._FilterDatabase[[#This Row],[Sloupec7]]</f>
        <v>0</v>
      </c>
      <c r="J41" s="437">
        <f>__xlnm._FilterDatabase[[#This Row],[Sloupec8]]+__xlnm._FilterDatabase[[#This Row],[Sloupec9]]</f>
        <v>0</v>
      </c>
      <c r="K41" s="439"/>
    </row>
    <row r="42" spans="1:11" ht="24">
      <c r="A42" s="431"/>
      <c r="B42" s="434" t="s">
        <v>189</v>
      </c>
      <c r="C42" s="449" t="s">
        <v>2321</v>
      </c>
      <c r="D42" s="448" t="s">
        <v>2091</v>
      </c>
      <c r="E42" s="435">
        <v>2</v>
      </c>
      <c r="F42" s="641"/>
      <c r="G42" s="642"/>
      <c r="H42" s="437">
        <f>__xlnm._FilterDatabase[[#This Row],[Sloupec5]]*__xlnm._FilterDatabase[[#This Row],[Sloupec6]]</f>
        <v>0</v>
      </c>
      <c r="I42" s="437">
        <f>__xlnm._FilterDatabase[[#This Row],[Sloupec5]]*__xlnm._FilterDatabase[[#This Row],[Sloupec7]]</f>
        <v>0</v>
      </c>
      <c r="J42" s="437">
        <f>__xlnm._FilterDatabase[[#This Row],[Sloupec8]]+__xlnm._FilterDatabase[[#This Row],[Sloupec9]]</f>
        <v>0</v>
      </c>
      <c r="K42" s="439"/>
    </row>
    <row r="43" spans="1:11" ht="24">
      <c r="A43" s="431"/>
      <c r="B43" s="434" t="s">
        <v>195</v>
      </c>
      <c r="C43" s="449" t="s">
        <v>2322</v>
      </c>
      <c r="D43" s="448" t="s">
        <v>2091</v>
      </c>
      <c r="E43" s="435">
        <v>2</v>
      </c>
      <c r="F43" s="641"/>
      <c r="G43" s="642"/>
      <c r="H43" s="437">
        <f>__xlnm._FilterDatabase[[#This Row],[Sloupec5]]*__xlnm._FilterDatabase[[#This Row],[Sloupec6]]</f>
        <v>0</v>
      </c>
      <c r="I43" s="437">
        <f>__xlnm._FilterDatabase[[#This Row],[Sloupec5]]*__xlnm._FilterDatabase[[#This Row],[Sloupec7]]</f>
        <v>0</v>
      </c>
      <c r="J43" s="437">
        <f>__xlnm._FilterDatabase[[#This Row],[Sloupec8]]+__xlnm._FilterDatabase[[#This Row],[Sloupec9]]</f>
        <v>0</v>
      </c>
      <c r="K43" s="439"/>
    </row>
    <row r="44" spans="1:11" ht="38.25">
      <c r="A44" s="431"/>
      <c r="B44" s="434" t="s">
        <v>201</v>
      </c>
      <c r="C44" s="449" t="s">
        <v>2323</v>
      </c>
      <c r="D44" s="448" t="s">
        <v>2091</v>
      </c>
      <c r="E44" s="435">
        <v>8</v>
      </c>
      <c r="F44" s="641"/>
      <c r="G44" s="642"/>
      <c r="H44" s="437">
        <f>__xlnm._FilterDatabase[[#This Row],[Sloupec5]]*__xlnm._FilterDatabase[[#This Row],[Sloupec6]]</f>
        <v>0</v>
      </c>
      <c r="I44" s="437">
        <f>__xlnm._FilterDatabase[[#This Row],[Sloupec5]]*__xlnm._FilterDatabase[[#This Row],[Sloupec7]]</f>
        <v>0</v>
      </c>
      <c r="J44" s="437">
        <f>__xlnm._FilterDatabase[[#This Row],[Sloupec8]]+__xlnm._FilterDatabase[[#This Row],[Sloupec9]]</f>
        <v>0</v>
      </c>
      <c r="K44" s="439"/>
    </row>
    <row r="45" spans="1:11" ht="38.25">
      <c r="A45" s="431"/>
      <c r="B45" s="434" t="s">
        <v>206</v>
      </c>
      <c r="C45" s="449" t="s">
        <v>2324</v>
      </c>
      <c r="D45" s="448" t="s">
        <v>2091</v>
      </c>
      <c r="E45" s="435">
        <v>1</v>
      </c>
      <c r="F45" s="641"/>
      <c r="G45" s="642"/>
      <c r="H45" s="437">
        <f>__xlnm._FilterDatabase[[#This Row],[Sloupec5]]*__xlnm._FilterDatabase[[#This Row],[Sloupec6]]</f>
        <v>0</v>
      </c>
      <c r="I45" s="437">
        <f>__xlnm._FilterDatabase[[#This Row],[Sloupec5]]*__xlnm._FilterDatabase[[#This Row],[Sloupec7]]</f>
        <v>0</v>
      </c>
      <c r="J45" s="437">
        <f>__xlnm._FilterDatabase[[#This Row],[Sloupec8]]+__xlnm._FilterDatabase[[#This Row],[Sloupec9]]</f>
        <v>0</v>
      </c>
      <c r="K45" s="439"/>
    </row>
    <row r="46" spans="1:11" ht="48">
      <c r="A46" s="431"/>
      <c r="B46" s="434" t="s">
        <v>210</v>
      </c>
      <c r="C46" s="449" t="s">
        <v>2325</v>
      </c>
      <c r="D46" s="448" t="s">
        <v>2091</v>
      </c>
      <c r="E46" s="435">
        <v>23</v>
      </c>
      <c r="F46" s="641"/>
      <c r="G46" s="642"/>
      <c r="H46" s="437">
        <f>__xlnm._FilterDatabase[[#This Row],[Sloupec5]]*__xlnm._FilterDatabase[[#This Row],[Sloupec6]]</f>
        <v>0</v>
      </c>
      <c r="I46" s="437">
        <f>__xlnm._FilterDatabase[[#This Row],[Sloupec5]]*__xlnm._FilterDatabase[[#This Row],[Sloupec7]]</f>
        <v>0</v>
      </c>
      <c r="J46" s="437">
        <f>__xlnm._FilterDatabase[[#This Row],[Sloupec8]]+__xlnm._FilterDatabase[[#This Row],[Sloupec9]]</f>
        <v>0</v>
      </c>
      <c r="K46" s="439"/>
    </row>
    <row r="47" spans="1:11" ht="60.75">
      <c r="A47" s="431"/>
      <c r="B47" s="434" t="s">
        <v>218</v>
      </c>
      <c r="C47" s="449" t="s">
        <v>2326</v>
      </c>
      <c r="D47" s="448" t="s">
        <v>2091</v>
      </c>
      <c r="E47" s="435">
        <v>11</v>
      </c>
      <c r="F47" s="641"/>
      <c r="G47" s="642"/>
      <c r="H47" s="437">
        <f>__xlnm._FilterDatabase[[#This Row],[Sloupec5]]*__xlnm._FilterDatabase[[#This Row],[Sloupec6]]</f>
        <v>0</v>
      </c>
      <c r="I47" s="437">
        <f>__xlnm._FilterDatabase[[#This Row],[Sloupec5]]*__xlnm._FilterDatabase[[#This Row],[Sloupec7]]</f>
        <v>0</v>
      </c>
      <c r="J47" s="437">
        <f>__xlnm._FilterDatabase[[#This Row],[Sloupec8]]+__xlnm._FilterDatabase[[#This Row],[Sloupec9]]</f>
        <v>0</v>
      </c>
      <c r="K47" s="439"/>
    </row>
    <row r="48" spans="1:11" ht="45">
      <c r="A48" s="431"/>
      <c r="B48" s="434" t="s">
        <v>224</v>
      </c>
      <c r="C48" s="449" t="s">
        <v>2327</v>
      </c>
      <c r="D48" s="448" t="s">
        <v>2091</v>
      </c>
      <c r="E48" s="435">
        <v>1</v>
      </c>
      <c r="F48" s="641"/>
      <c r="G48" s="642"/>
      <c r="H48" s="437">
        <f>__xlnm._FilterDatabase[[#This Row],[Sloupec5]]*__xlnm._FilterDatabase[[#This Row],[Sloupec6]]</f>
        <v>0</v>
      </c>
      <c r="I48" s="437">
        <f>__xlnm._FilterDatabase[[#This Row],[Sloupec5]]*__xlnm._FilterDatabase[[#This Row],[Sloupec7]]</f>
        <v>0</v>
      </c>
      <c r="J48" s="437">
        <f>__xlnm._FilterDatabase[[#This Row],[Sloupec8]]+__xlnm._FilterDatabase[[#This Row],[Sloupec9]]</f>
        <v>0</v>
      </c>
      <c r="K48" s="439"/>
    </row>
    <row r="49" spans="1:11" ht="38.25">
      <c r="A49" s="431"/>
      <c r="B49" s="434" t="s">
        <v>231</v>
      </c>
      <c r="C49" s="449" t="s">
        <v>2328</v>
      </c>
      <c r="D49" s="448" t="s">
        <v>2091</v>
      </c>
      <c r="E49" s="435">
        <v>2</v>
      </c>
      <c r="F49" s="641"/>
      <c r="G49" s="642"/>
      <c r="H49" s="437">
        <f>__xlnm._FilterDatabase[[#This Row],[Sloupec5]]*__xlnm._FilterDatabase[[#This Row],[Sloupec6]]</f>
        <v>0</v>
      </c>
      <c r="I49" s="437">
        <f>__xlnm._FilterDatabase[[#This Row],[Sloupec5]]*__xlnm._FilterDatabase[[#This Row],[Sloupec7]]</f>
        <v>0</v>
      </c>
      <c r="J49" s="437">
        <f>__xlnm._FilterDatabase[[#This Row],[Sloupec8]]+__xlnm._FilterDatabase[[#This Row],[Sloupec9]]</f>
        <v>0</v>
      </c>
      <c r="K49" s="439"/>
    </row>
    <row r="50" spans="1:11" ht="38.25">
      <c r="A50" s="431"/>
      <c r="B50" s="434" t="s">
        <v>8</v>
      </c>
      <c r="C50" s="449" t="s">
        <v>2329</v>
      </c>
      <c r="D50" s="448" t="s">
        <v>2091</v>
      </c>
      <c r="E50" s="435">
        <v>1</v>
      </c>
      <c r="F50" s="641"/>
      <c r="G50" s="642"/>
      <c r="H50" s="437">
        <f>__xlnm._FilterDatabase[[#This Row],[Sloupec5]]*__xlnm._FilterDatabase[[#This Row],[Sloupec6]]</f>
        <v>0</v>
      </c>
      <c r="I50" s="437">
        <f>__xlnm._FilterDatabase[[#This Row],[Sloupec5]]*__xlnm._FilterDatabase[[#This Row],[Sloupec7]]</f>
        <v>0</v>
      </c>
      <c r="J50" s="437">
        <f>__xlnm._FilterDatabase[[#This Row],[Sloupec8]]+__xlnm._FilterDatabase[[#This Row],[Sloupec9]]</f>
        <v>0</v>
      </c>
      <c r="K50" s="439"/>
    </row>
    <row r="51" spans="1:11" ht="59.25">
      <c r="A51" s="431"/>
      <c r="B51" s="434" t="s">
        <v>242</v>
      </c>
      <c r="C51" s="449" t="s">
        <v>2330</v>
      </c>
      <c r="D51" s="448" t="s">
        <v>2091</v>
      </c>
      <c r="E51" s="435">
        <v>2</v>
      </c>
      <c r="F51" s="641"/>
      <c r="G51" s="642"/>
      <c r="H51" s="437">
        <f>__xlnm._FilterDatabase[[#This Row],[Sloupec5]]*__xlnm._FilterDatabase[[#This Row],[Sloupec6]]</f>
        <v>0</v>
      </c>
      <c r="I51" s="437">
        <f>__xlnm._FilterDatabase[[#This Row],[Sloupec5]]*__xlnm._FilterDatabase[[#This Row],[Sloupec7]]</f>
        <v>0</v>
      </c>
      <c r="J51" s="437">
        <f>__xlnm._FilterDatabase[[#This Row],[Sloupec8]]+__xlnm._FilterDatabase[[#This Row],[Sloupec9]]</f>
        <v>0</v>
      </c>
      <c r="K51" s="439"/>
    </row>
    <row r="52" spans="1:11" ht="51">
      <c r="A52" s="431"/>
      <c r="B52" s="434" t="s">
        <v>248</v>
      </c>
      <c r="C52" s="449" t="s">
        <v>2331</v>
      </c>
      <c r="D52" s="448" t="s">
        <v>2091</v>
      </c>
      <c r="E52" s="435">
        <v>2</v>
      </c>
      <c r="F52" s="641"/>
      <c r="G52" s="642"/>
      <c r="H52" s="437">
        <f>__xlnm._FilterDatabase[[#This Row],[Sloupec5]]*__xlnm._FilterDatabase[[#This Row],[Sloupec6]]</f>
        <v>0</v>
      </c>
      <c r="I52" s="437">
        <f>__xlnm._FilterDatabase[[#This Row],[Sloupec5]]*__xlnm._FilterDatabase[[#This Row],[Sloupec7]]</f>
        <v>0</v>
      </c>
      <c r="J52" s="437">
        <f>__xlnm._FilterDatabase[[#This Row],[Sloupec8]]+__xlnm._FilterDatabase[[#This Row],[Sloupec9]]</f>
        <v>0</v>
      </c>
      <c r="K52" s="439"/>
    </row>
    <row r="53" spans="1:11" ht="56.25">
      <c r="A53" s="431"/>
      <c r="B53" s="434" t="s">
        <v>254</v>
      </c>
      <c r="C53" s="449" t="s">
        <v>2332</v>
      </c>
      <c r="D53" s="448" t="s">
        <v>2091</v>
      </c>
      <c r="E53" s="435">
        <v>2</v>
      </c>
      <c r="F53" s="641"/>
      <c r="G53" s="642"/>
      <c r="H53" s="437">
        <f>__xlnm._FilterDatabase[[#This Row],[Sloupec5]]*__xlnm._FilterDatabase[[#This Row],[Sloupec6]]</f>
        <v>0</v>
      </c>
      <c r="I53" s="437">
        <f>__xlnm._FilterDatabase[[#This Row],[Sloupec5]]*__xlnm._FilterDatabase[[#This Row],[Sloupec7]]</f>
        <v>0</v>
      </c>
      <c r="J53" s="437">
        <f>__xlnm._FilterDatabase[[#This Row],[Sloupec8]]+__xlnm._FilterDatabase[[#This Row],[Sloupec9]]</f>
        <v>0</v>
      </c>
      <c r="K53" s="439"/>
    </row>
    <row r="54" spans="1:11" ht="69.75">
      <c r="A54" s="431"/>
      <c r="B54" s="434" t="s">
        <v>258</v>
      </c>
      <c r="C54" s="449" t="s">
        <v>2333</v>
      </c>
      <c r="D54" s="448" t="s">
        <v>2091</v>
      </c>
      <c r="E54" s="435">
        <v>2</v>
      </c>
      <c r="F54" s="641"/>
      <c r="G54" s="642"/>
      <c r="H54" s="437">
        <f>__xlnm._FilterDatabase[[#This Row],[Sloupec5]]*__xlnm._FilterDatabase[[#This Row],[Sloupec6]]</f>
        <v>0</v>
      </c>
      <c r="I54" s="437">
        <f>__xlnm._FilterDatabase[[#This Row],[Sloupec5]]*__xlnm._FilterDatabase[[#This Row],[Sloupec7]]</f>
        <v>0</v>
      </c>
      <c r="J54" s="437">
        <f>__xlnm._FilterDatabase[[#This Row],[Sloupec8]]+__xlnm._FilterDatabase[[#This Row],[Sloupec9]]</f>
        <v>0</v>
      </c>
      <c r="K54" s="439"/>
    </row>
    <row r="55" spans="1:11" ht="36.75">
      <c r="A55" s="431"/>
      <c r="B55" s="434" t="s">
        <v>264</v>
      </c>
      <c r="C55" s="449" t="s">
        <v>2334</v>
      </c>
      <c r="D55" s="448" t="s">
        <v>2091</v>
      </c>
      <c r="E55" s="435">
        <v>5</v>
      </c>
      <c r="F55" s="641"/>
      <c r="G55" s="642"/>
      <c r="H55" s="437">
        <f>__xlnm._FilterDatabase[[#This Row],[Sloupec5]]*__xlnm._FilterDatabase[[#This Row],[Sloupec6]]</f>
        <v>0</v>
      </c>
      <c r="I55" s="437">
        <f>__xlnm._FilterDatabase[[#This Row],[Sloupec5]]*__xlnm._FilterDatabase[[#This Row],[Sloupec7]]</f>
        <v>0</v>
      </c>
      <c r="J55" s="437">
        <f>__xlnm._FilterDatabase[[#This Row],[Sloupec8]]+__xlnm._FilterDatabase[[#This Row],[Sloupec9]]</f>
        <v>0</v>
      </c>
      <c r="K55" s="439"/>
    </row>
    <row r="56" spans="1:11" ht="25.5">
      <c r="A56" s="431"/>
      <c r="B56" s="434" t="s">
        <v>7</v>
      </c>
      <c r="C56" s="449" t="s">
        <v>2335</v>
      </c>
      <c r="D56" s="448" t="s">
        <v>2091</v>
      </c>
      <c r="E56" s="435">
        <v>4</v>
      </c>
      <c r="F56" s="641"/>
      <c r="G56" s="642"/>
      <c r="H56" s="437">
        <f>__xlnm._FilterDatabase[[#This Row],[Sloupec5]]*__xlnm._FilterDatabase[[#This Row],[Sloupec6]]</f>
        <v>0</v>
      </c>
      <c r="I56" s="437">
        <f>__xlnm._FilterDatabase[[#This Row],[Sloupec5]]*__xlnm._FilterDatabase[[#This Row],[Sloupec7]]</f>
        <v>0</v>
      </c>
      <c r="J56" s="437">
        <f>__xlnm._FilterDatabase[[#This Row],[Sloupec8]]+__xlnm._FilterDatabase[[#This Row],[Sloupec9]]</f>
        <v>0</v>
      </c>
      <c r="K56" s="439"/>
    </row>
    <row r="57" spans="1:11" ht="25.5">
      <c r="A57" s="431"/>
      <c r="B57" s="434" t="s">
        <v>273</v>
      </c>
      <c r="C57" s="449" t="s">
        <v>2336</v>
      </c>
      <c r="D57" s="448" t="s">
        <v>2091</v>
      </c>
      <c r="E57" s="435">
        <v>1</v>
      </c>
      <c r="F57" s="641"/>
      <c r="G57" s="642"/>
      <c r="H57" s="437">
        <f>__xlnm._FilterDatabase[[#This Row],[Sloupec5]]*__xlnm._FilterDatabase[[#This Row],[Sloupec6]]</f>
        <v>0</v>
      </c>
      <c r="I57" s="437">
        <f>__xlnm._FilterDatabase[[#This Row],[Sloupec5]]*__xlnm._FilterDatabase[[#This Row],[Sloupec7]]</f>
        <v>0</v>
      </c>
      <c r="J57" s="437">
        <f>__xlnm._FilterDatabase[[#This Row],[Sloupec8]]+__xlnm._FilterDatabase[[#This Row],[Sloupec9]]</f>
        <v>0</v>
      </c>
      <c r="K57" s="439"/>
    </row>
    <row r="58" spans="1:11" ht="38.25">
      <c r="A58" s="431"/>
      <c r="B58" s="434" t="s">
        <v>277</v>
      </c>
      <c r="C58" s="449" t="s">
        <v>2337</v>
      </c>
      <c r="D58" s="448" t="s">
        <v>2091</v>
      </c>
      <c r="E58" s="435">
        <v>1</v>
      </c>
      <c r="F58" s="641"/>
      <c r="G58" s="642"/>
      <c r="H58" s="437">
        <f>__xlnm._FilterDatabase[[#This Row],[Sloupec5]]*__xlnm._FilterDatabase[[#This Row],[Sloupec6]]</f>
        <v>0</v>
      </c>
      <c r="I58" s="437">
        <f>__xlnm._FilterDatabase[[#This Row],[Sloupec5]]*__xlnm._FilterDatabase[[#This Row],[Sloupec7]]</f>
        <v>0</v>
      </c>
      <c r="J58" s="437">
        <f>__xlnm._FilterDatabase[[#This Row],[Sloupec8]]+__xlnm._FilterDatabase[[#This Row],[Sloupec9]]</f>
        <v>0</v>
      </c>
      <c r="K58" s="439"/>
    </row>
    <row r="59" spans="1:11" ht="38.25">
      <c r="A59" s="431"/>
      <c r="B59" s="434" t="s">
        <v>283</v>
      </c>
      <c r="C59" s="449" t="s">
        <v>2338</v>
      </c>
      <c r="D59" s="448" t="s">
        <v>2091</v>
      </c>
      <c r="E59" s="435">
        <v>25</v>
      </c>
      <c r="F59" s="641"/>
      <c r="G59" s="642"/>
      <c r="H59" s="437">
        <f>__xlnm._FilterDatabase[[#This Row],[Sloupec5]]*__xlnm._FilterDatabase[[#This Row],[Sloupec6]]</f>
        <v>0</v>
      </c>
      <c r="I59" s="437">
        <f>__xlnm._FilterDatabase[[#This Row],[Sloupec5]]*__xlnm._FilterDatabase[[#This Row],[Sloupec7]]</f>
        <v>0</v>
      </c>
      <c r="J59" s="437">
        <f>__xlnm._FilterDatabase[[#This Row],[Sloupec8]]+__xlnm._FilterDatabase[[#This Row],[Sloupec9]]</f>
        <v>0</v>
      </c>
      <c r="K59" s="439"/>
    </row>
    <row r="60" spans="1:11" ht="12">
      <c r="A60" s="431"/>
      <c r="B60" s="434" t="s">
        <v>288</v>
      </c>
      <c r="C60" s="449" t="s">
        <v>2339</v>
      </c>
      <c r="D60" s="448" t="s">
        <v>2091</v>
      </c>
      <c r="E60" s="435">
        <v>3</v>
      </c>
      <c r="F60" s="641"/>
      <c r="G60" s="642"/>
      <c r="H60" s="437">
        <f>__xlnm._FilterDatabase[[#This Row],[Sloupec5]]*__xlnm._FilterDatabase[[#This Row],[Sloupec6]]</f>
        <v>0</v>
      </c>
      <c r="I60" s="437">
        <f>__xlnm._FilterDatabase[[#This Row],[Sloupec5]]*__xlnm._FilterDatabase[[#This Row],[Sloupec7]]</f>
        <v>0</v>
      </c>
      <c r="J60" s="437">
        <f>__xlnm._FilterDatabase[[#This Row],[Sloupec8]]+__xlnm._FilterDatabase[[#This Row],[Sloupec9]]</f>
        <v>0</v>
      </c>
      <c r="K60" s="439"/>
    </row>
    <row r="61" spans="1:11" ht="25.5">
      <c r="A61" s="431"/>
      <c r="B61" s="434" t="s">
        <v>297</v>
      </c>
      <c r="C61" s="449" t="s">
        <v>2340</v>
      </c>
      <c r="D61" s="448" t="s">
        <v>2091</v>
      </c>
      <c r="E61" s="435">
        <v>2</v>
      </c>
      <c r="F61" s="436"/>
      <c r="G61" s="642"/>
      <c r="H61" s="437"/>
      <c r="I61" s="437">
        <f>__xlnm._FilterDatabase[[#This Row],[Sloupec5]]*__xlnm._FilterDatabase[[#This Row],[Sloupec7]]</f>
        <v>0</v>
      </c>
      <c r="J61" s="437">
        <f>__xlnm._FilterDatabase[[#This Row],[Sloupec8]]+__xlnm._FilterDatabase[[#This Row],[Sloupec9]]</f>
        <v>0</v>
      </c>
      <c r="K61" s="439"/>
    </row>
    <row r="62" spans="1:11" ht="38.25">
      <c r="A62" s="431"/>
      <c r="B62" s="434" t="s">
        <v>306</v>
      </c>
      <c r="C62" s="449" t="s">
        <v>2341</v>
      </c>
      <c r="D62" s="448" t="s">
        <v>2091</v>
      </c>
      <c r="E62" s="435">
        <v>12</v>
      </c>
      <c r="F62" s="436"/>
      <c r="G62" s="642"/>
      <c r="H62" s="437"/>
      <c r="I62" s="437">
        <f>__xlnm._FilterDatabase[[#This Row],[Sloupec5]]*__xlnm._FilterDatabase[[#This Row],[Sloupec7]]</f>
        <v>0</v>
      </c>
      <c r="J62" s="437">
        <f>__xlnm._FilterDatabase[[#This Row],[Sloupec8]]+__xlnm._FilterDatabase[[#This Row],[Sloupec9]]</f>
        <v>0</v>
      </c>
      <c r="K62" s="439"/>
    </row>
    <row r="63" spans="1:11" ht="51">
      <c r="A63" s="431"/>
      <c r="B63" s="434" t="s">
        <v>310</v>
      </c>
      <c r="C63" s="449" t="s">
        <v>2342</v>
      </c>
      <c r="D63" s="448" t="s">
        <v>2091</v>
      </c>
      <c r="E63" s="435">
        <v>2</v>
      </c>
      <c r="F63" s="436"/>
      <c r="G63" s="642"/>
      <c r="H63" s="437"/>
      <c r="I63" s="437">
        <f>__xlnm._FilterDatabase[[#This Row],[Sloupec5]]*__xlnm._FilterDatabase[[#This Row],[Sloupec7]]</f>
        <v>0</v>
      </c>
      <c r="J63" s="437">
        <f>__xlnm._FilterDatabase[[#This Row],[Sloupec8]]+__xlnm._FilterDatabase[[#This Row],[Sloupec9]]</f>
        <v>0</v>
      </c>
      <c r="K63" s="439"/>
    </row>
    <row r="64" spans="1:11" ht="38.25">
      <c r="A64" s="431"/>
      <c r="B64" s="434" t="s">
        <v>317</v>
      </c>
      <c r="C64" s="449" t="s">
        <v>2343</v>
      </c>
      <c r="D64" s="448" t="s">
        <v>2091</v>
      </c>
      <c r="E64" s="435">
        <v>2</v>
      </c>
      <c r="F64" s="436"/>
      <c r="G64" s="642"/>
      <c r="H64" s="437"/>
      <c r="I64" s="437">
        <f>__xlnm._FilterDatabase[[#This Row],[Sloupec5]]*__xlnm._FilterDatabase[[#This Row],[Sloupec7]]</f>
        <v>0</v>
      </c>
      <c r="J64" s="437">
        <f>__xlnm._FilterDatabase[[#This Row],[Sloupec8]]+__xlnm._FilterDatabase[[#This Row],[Sloupec9]]</f>
        <v>0</v>
      </c>
      <c r="K64" s="439"/>
    </row>
    <row r="65" spans="1:11" ht="38.25">
      <c r="A65" s="431"/>
      <c r="B65" s="434" t="s">
        <v>330</v>
      </c>
      <c r="C65" s="449" t="s">
        <v>2344</v>
      </c>
      <c r="D65" s="448" t="s">
        <v>2091</v>
      </c>
      <c r="E65" s="435">
        <v>1</v>
      </c>
      <c r="F65" s="436"/>
      <c r="G65" s="642"/>
      <c r="H65" s="437"/>
      <c r="I65" s="437">
        <f>__xlnm._FilterDatabase[[#This Row],[Sloupec5]]*__xlnm._FilterDatabase[[#This Row],[Sloupec7]]</f>
        <v>0</v>
      </c>
      <c r="J65" s="437">
        <f>__xlnm._FilterDatabase[[#This Row],[Sloupec8]]+__xlnm._FilterDatabase[[#This Row],[Sloupec9]]</f>
        <v>0</v>
      </c>
      <c r="K65" s="439"/>
    </row>
    <row r="66" spans="1:11" ht="12">
      <c r="A66" s="431"/>
      <c r="B66" s="434" t="s">
        <v>335</v>
      </c>
      <c r="C66" s="449" t="s">
        <v>2345</v>
      </c>
      <c r="D66" s="448" t="s">
        <v>2091</v>
      </c>
      <c r="E66" s="435">
        <v>8</v>
      </c>
      <c r="F66" s="436"/>
      <c r="G66" s="642"/>
      <c r="H66" s="437"/>
      <c r="I66" s="437">
        <f>__xlnm._FilterDatabase[[#This Row],[Sloupec5]]*__xlnm._FilterDatabase[[#This Row],[Sloupec7]]</f>
        <v>0</v>
      </c>
      <c r="J66" s="437">
        <f>__xlnm._FilterDatabase[[#This Row],[Sloupec8]]+__xlnm._FilterDatabase[[#This Row],[Sloupec9]]</f>
        <v>0</v>
      </c>
      <c r="K66" s="439"/>
    </row>
    <row r="67" spans="1:11" ht="23.1" customHeight="1">
      <c r="A67" s="431"/>
      <c r="B67" s="434" t="s">
        <v>341</v>
      </c>
      <c r="C67" s="449" t="s">
        <v>2346</v>
      </c>
      <c r="D67" s="448" t="s">
        <v>2091</v>
      </c>
      <c r="E67" s="435">
        <v>1</v>
      </c>
      <c r="F67" s="436"/>
      <c r="G67" s="642"/>
      <c r="H67" s="437"/>
      <c r="I67" s="437">
        <f>__xlnm._FilterDatabase[[#This Row],[Sloupec5]]*__xlnm._FilterDatabase[[#This Row],[Sloupec7]]</f>
        <v>0</v>
      </c>
      <c r="J67" s="437">
        <f>__xlnm._FilterDatabase[[#This Row],[Sloupec8]]+__xlnm._FilterDatabase[[#This Row],[Sloupec9]]</f>
        <v>0</v>
      </c>
      <c r="K67" s="439"/>
    </row>
    <row r="68" spans="1:11" ht="12">
      <c r="A68" s="431"/>
      <c r="B68" s="434" t="s">
        <v>345</v>
      </c>
      <c r="C68" s="449" t="s">
        <v>2347</v>
      </c>
      <c r="D68" s="448" t="s">
        <v>2091</v>
      </c>
      <c r="E68" s="435">
        <v>1</v>
      </c>
      <c r="F68" s="436"/>
      <c r="G68" s="642"/>
      <c r="H68" s="437"/>
      <c r="I68" s="437">
        <f>__xlnm._FilterDatabase[[#This Row],[Sloupec5]]*__xlnm._FilterDatabase[[#This Row],[Sloupec7]]</f>
        <v>0</v>
      </c>
      <c r="J68" s="437">
        <f>__xlnm._FilterDatabase[[#This Row],[Sloupec8]]+__xlnm._FilterDatabase[[#This Row],[Sloupec9]]</f>
        <v>0</v>
      </c>
      <c r="K68" s="439"/>
    </row>
    <row r="69" spans="1:11" ht="25.5">
      <c r="A69" s="431"/>
      <c r="B69" s="434" t="s">
        <v>350</v>
      </c>
      <c r="C69" s="449" t="s">
        <v>2348</v>
      </c>
      <c r="D69" s="448" t="s">
        <v>2091</v>
      </c>
      <c r="E69" s="435">
        <v>1</v>
      </c>
      <c r="F69" s="436"/>
      <c r="G69" s="642"/>
      <c r="H69" s="437"/>
      <c r="I69" s="437">
        <f>__xlnm._FilterDatabase[[#This Row],[Sloupec5]]*__xlnm._FilterDatabase[[#This Row],[Sloupec7]]</f>
        <v>0</v>
      </c>
      <c r="J69" s="437">
        <f>__xlnm._FilterDatabase[[#This Row],[Sloupec8]]+__xlnm._FilterDatabase[[#This Row],[Sloupec9]]</f>
        <v>0</v>
      </c>
      <c r="K69" s="439"/>
    </row>
    <row r="70" spans="1:11" ht="25.5">
      <c r="A70" s="431"/>
      <c r="B70" s="434" t="s">
        <v>354</v>
      </c>
      <c r="C70" s="449" t="s">
        <v>2349</v>
      </c>
      <c r="D70" s="448" t="s">
        <v>2091</v>
      </c>
      <c r="E70" s="435">
        <v>1</v>
      </c>
      <c r="F70" s="436"/>
      <c r="G70" s="642"/>
      <c r="H70" s="437"/>
      <c r="I70" s="437">
        <f>__xlnm._FilterDatabase[[#This Row],[Sloupec5]]*__xlnm._FilterDatabase[[#This Row],[Sloupec7]]</f>
        <v>0</v>
      </c>
      <c r="J70" s="437">
        <f>__xlnm._FilterDatabase[[#This Row],[Sloupec8]]+__xlnm._FilterDatabase[[#This Row],[Sloupec9]]</f>
        <v>0</v>
      </c>
      <c r="K70" s="439"/>
    </row>
    <row r="71" spans="1:11" ht="12">
      <c r="A71" s="431"/>
      <c r="B71" s="434" t="s">
        <v>359</v>
      </c>
      <c r="C71" s="449" t="s">
        <v>2350</v>
      </c>
      <c r="D71" s="448" t="s">
        <v>2091</v>
      </c>
      <c r="E71" s="435">
        <v>1</v>
      </c>
      <c r="F71" s="641"/>
      <c r="G71" s="642"/>
      <c r="H71" s="437">
        <f>__xlnm._FilterDatabase[[#This Row],[Sloupec5]]*__xlnm._FilterDatabase[[#This Row],[Sloupec6]]</f>
        <v>0</v>
      </c>
      <c r="I71" s="437">
        <f>__xlnm._FilterDatabase[[#This Row],[Sloupec5]]*__xlnm._FilterDatabase[[#This Row],[Sloupec7]]</f>
        <v>0</v>
      </c>
      <c r="J71" s="437">
        <f>__xlnm._FilterDatabase[[#This Row],[Sloupec8]]+__xlnm._FilterDatabase[[#This Row],[Sloupec9]]</f>
        <v>0</v>
      </c>
      <c r="K71" s="439"/>
    </row>
    <row r="72" spans="1:11" ht="12">
      <c r="A72" s="431"/>
      <c r="B72" s="434"/>
      <c r="C72" s="449"/>
      <c r="D72" s="448"/>
      <c r="E72" s="435"/>
      <c r="F72" s="436"/>
      <c r="G72" s="437"/>
      <c r="H72" s="437"/>
      <c r="I72" s="437"/>
      <c r="J72" s="437"/>
      <c r="K72" s="439"/>
    </row>
    <row r="73" spans="1:11" ht="15">
      <c r="A73" s="431"/>
      <c r="B73" s="432" t="s">
        <v>152</v>
      </c>
      <c r="C73" s="433" t="s">
        <v>2351</v>
      </c>
      <c r="D73" s="434"/>
      <c r="E73" s="435"/>
      <c r="F73" s="436"/>
      <c r="G73" s="437"/>
      <c r="H73" s="437"/>
      <c r="I73" s="437"/>
      <c r="J73" s="446">
        <f>SUBTOTAL(109,J75:J95)</f>
        <v>0</v>
      </c>
      <c r="K73" s="447"/>
    </row>
    <row r="74" spans="1:11" ht="12">
      <c r="A74" s="431"/>
      <c r="B74" s="434"/>
      <c r="C74" s="449"/>
      <c r="D74" s="448"/>
      <c r="E74" s="435"/>
      <c r="F74" s="436"/>
      <c r="G74" s="437"/>
      <c r="H74" s="437"/>
      <c r="I74" s="437"/>
      <c r="J74" s="437"/>
      <c r="K74" s="439"/>
    </row>
    <row r="75" spans="1:11" ht="25.5">
      <c r="A75" s="431"/>
      <c r="B75" s="434" t="s">
        <v>84</v>
      </c>
      <c r="C75" s="449" t="s">
        <v>2352</v>
      </c>
      <c r="D75" s="448" t="s">
        <v>2091</v>
      </c>
      <c r="E75" s="435">
        <v>2</v>
      </c>
      <c r="F75" s="641"/>
      <c r="G75" s="642"/>
      <c r="H75" s="437">
        <f>__xlnm._FilterDatabase[[#This Row],[Sloupec5]]*__xlnm._FilterDatabase[[#This Row],[Sloupec6]]</f>
        <v>0</v>
      </c>
      <c r="I75" s="437">
        <f>__xlnm._FilterDatabase[[#This Row],[Sloupec5]]*__xlnm._FilterDatabase[[#This Row],[Sloupec7]]</f>
        <v>0</v>
      </c>
      <c r="J75" s="437">
        <f>__xlnm._FilterDatabase[[#This Row],[Sloupec8]]+__xlnm._FilterDatabase[[#This Row],[Sloupec9]]</f>
        <v>0</v>
      </c>
      <c r="K75" s="439"/>
    </row>
    <row r="76" spans="1:11" ht="25.5">
      <c r="A76" s="431"/>
      <c r="B76" s="434" t="s">
        <v>86</v>
      </c>
      <c r="C76" s="449" t="s">
        <v>2353</v>
      </c>
      <c r="D76" s="448" t="s">
        <v>2091</v>
      </c>
      <c r="E76" s="435">
        <v>8</v>
      </c>
      <c r="F76" s="641"/>
      <c r="G76" s="642"/>
      <c r="H76" s="437">
        <f>__xlnm._FilterDatabase[[#This Row],[Sloupec5]]*__xlnm._FilterDatabase[[#This Row],[Sloupec6]]</f>
        <v>0</v>
      </c>
      <c r="I76" s="437">
        <f>__xlnm._FilterDatabase[[#This Row],[Sloupec5]]*__xlnm._FilterDatabase[[#This Row],[Sloupec7]]</f>
        <v>0</v>
      </c>
      <c r="J76" s="437">
        <f>__xlnm._FilterDatabase[[#This Row],[Sloupec8]]+__xlnm._FilterDatabase[[#This Row],[Sloupec9]]</f>
        <v>0</v>
      </c>
      <c r="K76" s="439"/>
    </row>
    <row r="77" spans="1:11" ht="25.5">
      <c r="A77" s="431"/>
      <c r="B77" s="434" t="s">
        <v>166</v>
      </c>
      <c r="C77" s="449" t="s">
        <v>2354</v>
      </c>
      <c r="D77" s="448" t="s">
        <v>2091</v>
      </c>
      <c r="E77" s="435">
        <v>2</v>
      </c>
      <c r="F77" s="641"/>
      <c r="G77" s="642"/>
      <c r="H77" s="437">
        <f>__xlnm._FilterDatabase[[#This Row],[Sloupec5]]*__xlnm._FilterDatabase[[#This Row],[Sloupec6]]</f>
        <v>0</v>
      </c>
      <c r="I77" s="437">
        <f>__xlnm._FilterDatabase[[#This Row],[Sloupec5]]*__xlnm._FilterDatabase[[#This Row],[Sloupec7]]</f>
        <v>0</v>
      </c>
      <c r="J77" s="437">
        <f>__xlnm._FilterDatabase[[#This Row],[Sloupec8]]+__xlnm._FilterDatabase[[#This Row],[Sloupec9]]</f>
        <v>0</v>
      </c>
      <c r="K77" s="439"/>
    </row>
    <row r="78" spans="1:11" ht="25.5">
      <c r="A78" s="431"/>
      <c r="B78" s="434" t="s">
        <v>152</v>
      </c>
      <c r="C78" s="449" t="s">
        <v>2355</v>
      </c>
      <c r="D78" s="448" t="s">
        <v>2091</v>
      </c>
      <c r="E78" s="435">
        <v>3</v>
      </c>
      <c r="F78" s="641"/>
      <c r="G78" s="642"/>
      <c r="H78" s="437">
        <f>__xlnm._FilterDatabase[[#This Row],[Sloupec5]]*__xlnm._FilterDatabase[[#This Row],[Sloupec6]]</f>
        <v>0</v>
      </c>
      <c r="I78" s="437">
        <f>__xlnm._FilterDatabase[[#This Row],[Sloupec5]]*__xlnm._FilterDatabase[[#This Row],[Sloupec7]]</f>
        <v>0</v>
      </c>
      <c r="J78" s="437">
        <f>__xlnm._FilterDatabase[[#This Row],[Sloupec8]]+__xlnm._FilterDatabase[[#This Row],[Sloupec9]]</f>
        <v>0</v>
      </c>
      <c r="K78" s="439"/>
    </row>
    <row r="79" spans="1:11" ht="25.5">
      <c r="A79" s="431"/>
      <c r="B79" s="434" t="s">
        <v>179</v>
      </c>
      <c r="C79" s="449" t="s">
        <v>2356</v>
      </c>
      <c r="D79" s="448" t="s">
        <v>2091</v>
      </c>
      <c r="E79" s="435">
        <v>2</v>
      </c>
      <c r="F79" s="641"/>
      <c r="G79" s="642"/>
      <c r="H79" s="437">
        <f>__xlnm._FilterDatabase[[#This Row],[Sloupec5]]*__xlnm._FilterDatabase[[#This Row],[Sloupec6]]</f>
        <v>0</v>
      </c>
      <c r="I79" s="437">
        <f>__xlnm._FilterDatabase[[#This Row],[Sloupec5]]*__xlnm._FilterDatabase[[#This Row],[Sloupec7]]</f>
        <v>0</v>
      </c>
      <c r="J79" s="437">
        <f>__xlnm._FilterDatabase[[#This Row],[Sloupec8]]+__xlnm._FilterDatabase[[#This Row],[Sloupec9]]</f>
        <v>0</v>
      </c>
      <c r="K79" s="439"/>
    </row>
    <row r="80" spans="1:11" ht="25.5">
      <c r="A80" s="431"/>
      <c r="B80" s="434" t="s">
        <v>184</v>
      </c>
      <c r="C80" s="449" t="s">
        <v>2357</v>
      </c>
      <c r="D80" s="448" t="s">
        <v>2091</v>
      </c>
      <c r="E80" s="435">
        <v>3</v>
      </c>
      <c r="F80" s="641"/>
      <c r="G80" s="642"/>
      <c r="H80" s="437">
        <f>__xlnm._FilterDatabase[[#This Row],[Sloupec5]]*__xlnm._FilterDatabase[[#This Row],[Sloupec6]]</f>
        <v>0</v>
      </c>
      <c r="I80" s="437">
        <f>__xlnm._FilterDatabase[[#This Row],[Sloupec5]]*__xlnm._FilterDatabase[[#This Row],[Sloupec7]]</f>
        <v>0</v>
      </c>
      <c r="J80" s="437">
        <f>__xlnm._FilterDatabase[[#This Row],[Sloupec8]]+__xlnm._FilterDatabase[[#This Row],[Sloupec9]]</f>
        <v>0</v>
      </c>
      <c r="K80" s="439"/>
    </row>
    <row r="81" spans="1:11" ht="45">
      <c r="A81" s="431"/>
      <c r="B81" s="434" t="s">
        <v>189</v>
      </c>
      <c r="C81" s="441" t="s">
        <v>2358</v>
      </c>
      <c r="D81" s="448" t="s">
        <v>2091</v>
      </c>
      <c r="E81" s="435">
        <v>8</v>
      </c>
      <c r="F81" s="641"/>
      <c r="G81" s="642"/>
      <c r="H81" s="437">
        <f>__xlnm._FilterDatabase[[#This Row],[Sloupec5]]*__xlnm._FilterDatabase[[#This Row],[Sloupec6]]</f>
        <v>0</v>
      </c>
      <c r="I81" s="437">
        <f>__xlnm._FilterDatabase[[#This Row],[Sloupec5]]*__xlnm._FilterDatabase[[#This Row],[Sloupec7]]</f>
        <v>0</v>
      </c>
      <c r="J81" s="437">
        <f>__xlnm._FilterDatabase[[#This Row],[Sloupec8]]+__xlnm._FilterDatabase[[#This Row],[Sloupec9]]</f>
        <v>0</v>
      </c>
      <c r="K81" s="439"/>
    </row>
    <row r="82" spans="1:11" ht="25.5">
      <c r="A82" s="431"/>
      <c r="B82" s="434" t="s">
        <v>195</v>
      </c>
      <c r="C82" s="449" t="s">
        <v>2359</v>
      </c>
      <c r="D82" s="448" t="s">
        <v>2091</v>
      </c>
      <c r="E82" s="435">
        <v>2</v>
      </c>
      <c r="F82" s="641"/>
      <c r="G82" s="642"/>
      <c r="H82" s="437">
        <f>__xlnm._FilterDatabase[[#This Row],[Sloupec5]]*__xlnm._FilterDatabase[[#This Row],[Sloupec6]]</f>
        <v>0</v>
      </c>
      <c r="I82" s="437">
        <f>__xlnm._FilterDatabase[[#This Row],[Sloupec5]]*__xlnm._FilterDatabase[[#This Row],[Sloupec7]]</f>
        <v>0</v>
      </c>
      <c r="J82" s="437">
        <f>__xlnm._FilterDatabase[[#This Row],[Sloupec8]]+__xlnm._FilterDatabase[[#This Row],[Sloupec9]]</f>
        <v>0</v>
      </c>
      <c r="K82" s="439"/>
    </row>
    <row r="83" spans="1:11" ht="25.5">
      <c r="A83" s="431"/>
      <c r="B83" s="434" t="s">
        <v>201</v>
      </c>
      <c r="C83" s="449" t="s">
        <v>2360</v>
      </c>
      <c r="D83" s="448" t="s">
        <v>2091</v>
      </c>
      <c r="E83" s="435">
        <v>1</v>
      </c>
      <c r="F83" s="641"/>
      <c r="G83" s="642"/>
      <c r="H83" s="437">
        <f>__xlnm._FilterDatabase[[#This Row],[Sloupec5]]*__xlnm._FilterDatabase[[#This Row],[Sloupec6]]</f>
        <v>0</v>
      </c>
      <c r="I83" s="437">
        <f>__xlnm._FilterDatabase[[#This Row],[Sloupec5]]*__xlnm._FilterDatabase[[#This Row],[Sloupec7]]</f>
        <v>0</v>
      </c>
      <c r="J83" s="437">
        <f>__xlnm._FilterDatabase[[#This Row],[Sloupec8]]+__xlnm._FilterDatabase[[#This Row],[Sloupec9]]</f>
        <v>0</v>
      </c>
      <c r="K83" s="439"/>
    </row>
    <row r="84" spans="1:11" ht="25.5">
      <c r="A84" s="431"/>
      <c r="B84" s="434" t="s">
        <v>206</v>
      </c>
      <c r="C84" s="449" t="s">
        <v>2361</v>
      </c>
      <c r="D84" s="448" t="s">
        <v>2091</v>
      </c>
      <c r="E84" s="435">
        <v>4</v>
      </c>
      <c r="F84" s="641"/>
      <c r="G84" s="642"/>
      <c r="H84" s="437">
        <f>__xlnm._FilterDatabase[[#This Row],[Sloupec5]]*__xlnm._FilterDatabase[[#This Row],[Sloupec6]]</f>
        <v>0</v>
      </c>
      <c r="I84" s="437">
        <f>__xlnm._FilterDatabase[[#This Row],[Sloupec5]]*__xlnm._FilterDatabase[[#This Row],[Sloupec7]]</f>
        <v>0</v>
      </c>
      <c r="J84" s="437">
        <f>__xlnm._FilterDatabase[[#This Row],[Sloupec8]]+__xlnm._FilterDatabase[[#This Row],[Sloupec9]]</f>
        <v>0</v>
      </c>
      <c r="K84" s="439"/>
    </row>
    <row r="85" spans="1:11" ht="33.75">
      <c r="A85" s="431"/>
      <c r="B85" s="434" t="s">
        <v>210</v>
      </c>
      <c r="C85" s="449" t="s">
        <v>2362</v>
      </c>
      <c r="D85" s="448" t="s">
        <v>2091</v>
      </c>
      <c r="E85" s="435">
        <v>5</v>
      </c>
      <c r="F85" s="641"/>
      <c r="G85" s="642"/>
      <c r="H85" s="437">
        <f>__xlnm._FilterDatabase[[#This Row],[Sloupec5]]*__xlnm._FilterDatabase[[#This Row],[Sloupec6]]</f>
        <v>0</v>
      </c>
      <c r="I85" s="437">
        <f>__xlnm._FilterDatabase[[#This Row],[Sloupec5]]*__xlnm._FilterDatabase[[#This Row],[Sloupec7]]</f>
        <v>0</v>
      </c>
      <c r="J85" s="437">
        <f>__xlnm._FilterDatabase[[#This Row],[Sloupec8]]+__xlnm._FilterDatabase[[#This Row],[Sloupec9]]</f>
        <v>0</v>
      </c>
      <c r="K85" s="439"/>
    </row>
    <row r="86" spans="1:11" ht="22.5">
      <c r="A86" s="431"/>
      <c r="B86" s="434" t="s">
        <v>218</v>
      </c>
      <c r="C86" s="449" t="s">
        <v>2363</v>
      </c>
      <c r="D86" s="448" t="s">
        <v>2091</v>
      </c>
      <c r="E86" s="435">
        <v>2</v>
      </c>
      <c r="F86" s="641"/>
      <c r="G86" s="642"/>
      <c r="H86" s="437">
        <f>__xlnm._FilterDatabase[[#This Row],[Sloupec5]]*__xlnm._FilterDatabase[[#This Row],[Sloupec6]]</f>
        <v>0</v>
      </c>
      <c r="I86" s="437">
        <f>__xlnm._FilterDatabase[[#This Row],[Sloupec5]]*__xlnm._FilterDatabase[[#This Row],[Sloupec7]]</f>
        <v>0</v>
      </c>
      <c r="J86" s="437">
        <f>__xlnm._FilterDatabase[[#This Row],[Sloupec8]]+__xlnm._FilterDatabase[[#This Row],[Sloupec9]]</f>
        <v>0</v>
      </c>
      <c r="K86" s="439"/>
    </row>
    <row r="87" spans="1:11" ht="22.5">
      <c r="A87" s="431"/>
      <c r="B87" s="434" t="s">
        <v>224</v>
      </c>
      <c r="C87" s="449" t="s">
        <v>2364</v>
      </c>
      <c r="D87" s="448" t="s">
        <v>2091</v>
      </c>
      <c r="E87" s="435">
        <v>8</v>
      </c>
      <c r="F87" s="641"/>
      <c r="G87" s="642"/>
      <c r="H87" s="437">
        <f>__xlnm._FilterDatabase[[#This Row],[Sloupec5]]*__xlnm._FilterDatabase[[#This Row],[Sloupec6]]</f>
        <v>0</v>
      </c>
      <c r="I87" s="437">
        <f>__xlnm._FilterDatabase[[#This Row],[Sloupec5]]*__xlnm._FilterDatabase[[#This Row],[Sloupec7]]</f>
        <v>0</v>
      </c>
      <c r="J87" s="437">
        <f>__xlnm._FilterDatabase[[#This Row],[Sloupec8]]+__xlnm._FilterDatabase[[#This Row],[Sloupec9]]</f>
        <v>0</v>
      </c>
      <c r="K87" s="439"/>
    </row>
    <row r="88" spans="1:11" ht="22.5">
      <c r="A88" s="431"/>
      <c r="B88" s="434" t="s">
        <v>231</v>
      </c>
      <c r="C88" s="449" t="s">
        <v>2365</v>
      </c>
      <c r="D88" s="448" t="s">
        <v>2091</v>
      </c>
      <c r="E88" s="435">
        <v>11</v>
      </c>
      <c r="F88" s="641"/>
      <c r="G88" s="642"/>
      <c r="H88" s="437">
        <f>__xlnm._FilterDatabase[[#This Row],[Sloupec5]]*__xlnm._FilterDatabase[[#This Row],[Sloupec6]]</f>
        <v>0</v>
      </c>
      <c r="I88" s="437">
        <f>__xlnm._FilterDatabase[[#This Row],[Sloupec5]]*__xlnm._FilterDatabase[[#This Row],[Sloupec7]]</f>
        <v>0</v>
      </c>
      <c r="J88" s="437">
        <f>__xlnm._FilterDatabase[[#This Row],[Sloupec8]]+__xlnm._FilterDatabase[[#This Row],[Sloupec9]]</f>
        <v>0</v>
      </c>
      <c r="K88" s="439"/>
    </row>
    <row r="89" spans="1:11" ht="22.5">
      <c r="A89" s="431"/>
      <c r="B89" s="434" t="s">
        <v>8</v>
      </c>
      <c r="C89" s="449" t="s">
        <v>2366</v>
      </c>
      <c r="D89" s="448" t="s">
        <v>2091</v>
      </c>
      <c r="E89" s="435">
        <v>3</v>
      </c>
      <c r="F89" s="641"/>
      <c r="G89" s="642"/>
      <c r="H89" s="437">
        <f>__xlnm._FilterDatabase[[#This Row],[Sloupec5]]*__xlnm._FilterDatabase[[#This Row],[Sloupec6]]</f>
        <v>0</v>
      </c>
      <c r="I89" s="437">
        <f>__xlnm._FilterDatabase[[#This Row],[Sloupec5]]*__xlnm._FilterDatabase[[#This Row],[Sloupec7]]</f>
        <v>0</v>
      </c>
      <c r="J89" s="437">
        <f>__xlnm._FilterDatabase[[#This Row],[Sloupec8]]+__xlnm._FilterDatabase[[#This Row],[Sloupec9]]</f>
        <v>0</v>
      </c>
      <c r="K89" s="439"/>
    </row>
    <row r="90" spans="1:11" ht="33.75">
      <c r="A90" s="431"/>
      <c r="B90" s="434" t="s">
        <v>242</v>
      </c>
      <c r="C90" s="449" t="s">
        <v>2367</v>
      </c>
      <c r="D90" s="448" t="s">
        <v>2091</v>
      </c>
      <c r="E90" s="435">
        <v>10</v>
      </c>
      <c r="F90" s="641"/>
      <c r="G90" s="642"/>
      <c r="H90" s="437">
        <f>__xlnm._FilterDatabase[[#This Row],[Sloupec5]]*__xlnm._FilterDatabase[[#This Row],[Sloupec6]]</f>
        <v>0</v>
      </c>
      <c r="I90" s="437">
        <f>__xlnm._FilterDatabase[[#This Row],[Sloupec5]]*__xlnm._FilterDatabase[[#This Row],[Sloupec7]]</f>
        <v>0</v>
      </c>
      <c r="J90" s="437">
        <f>__xlnm._FilterDatabase[[#This Row],[Sloupec8]]+__xlnm._FilterDatabase[[#This Row],[Sloupec9]]</f>
        <v>0</v>
      </c>
      <c r="K90" s="439"/>
    </row>
    <row r="91" spans="1:11" ht="22.5">
      <c r="A91" s="431"/>
      <c r="B91" s="434" t="s">
        <v>248</v>
      </c>
      <c r="C91" s="449" t="s">
        <v>2368</v>
      </c>
      <c r="D91" s="448" t="s">
        <v>2091</v>
      </c>
      <c r="E91" s="435">
        <v>4</v>
      </c>
      <c r="F91" s="641"/>
      <c r="G91" s="642"/>
      <c r="H91" s="437">
        <f>__xlnm._FilterDatabase[[#This Row],[Sloupec5]]*__xlnm._FilterDatabase[[#This Row],[Sloupec6]]</f>
        <v>0</v>
      </c>
      <c r="I91" s="437">
        <f>__xlnm._FilterDatabase[[#This Row],[Sloupec5]]*__xlnm._FilterDatabase[[#This Row],[Sloupec7]]</f>
        <v>0</v>
      </c>
      <c r="J91" s="437">
        <f>__xlnm._FilterDatabase[[#This Row],[Sloupec8]]+__xlnm._FilterDatabase[[#This Row],[Sloupec9]]</f>
        <v>0</v>
      </c>
      <c r="K91" s="439"/>
    </row>
    <row r="92" spans="1:11" ht="38.25">
      <c r="A92" s="431"/>
      <c r="B92" s="434" t="s">
        <v>254</v>
      </c>
      <c r="C92" s="449" t="s">
        <v>2369</v>
      </c>
      <c r="D92" s="448" t="s">
        <v>2091</v>
      </c>
      <c r="E92" s="435">
        <v>2</v>
      </c>
      <c r="F92" s="641"/>
      <c r="G92" s="642"/>
      <c r="H92" s="437">
        <f>__xlnm._FilterDatabase[[#This Row],[Sloupec5]]*__xlnm._FilterDatabase[[#This Row],[Sloupec6]]</f>
        <v>0</v>
      </c>
      <c r="I92" s="437">
        <f>__xlnm._FilterDatabase[[#This Row],[Sloupec5]]*__xlnm._FilterDatabase[[#This Row],[Sloupec7]]</f>
        <v>0</v>
      </c>
      <c r="J92" s="437">
        <f>__xlnm._FilterDatabase[[#This Row],[Sloupec8]]+__xlnm._FilterDatabase[[#This Row],[Sloupec9]]</f>
        <v>0</v>
      </c>
      <c r="K92" s="439"/>
    </row>
    <row r="93" spans="1:11" ht="25.5">
      <c r="A93" s="431"/>
      <c r="B93" s="434" t="s">
        <v>258</v>
      </c>
      <c r="C93" s="449" t="s">
        <v>2370</v>
      </c>
      <c r="D93" s="448" t="s">
        <v>227</v>
      </c>
      <c r="E93" s="435">
        <v>25</v>
      </c>
      <c r="F93" s="641"/>
      <c r="G93" s="642"/>
      <c r="H93" s="437">
        <f>__xlnm._FilterDatabase[[#This Row],[Sloupec5]]*__xlnm._FilterDatabase[[#This Row],[Sloupec6]]</f>
        <v>0</v>
      </c>
      <c r="I93" s="437">
        <f>__xlnm._FilterDatabase[[#This Row],[Sloupec5]]*__xlnm._FilterDatabase[[#This Row],[Sloupec7]]</f>
        <v>0</v>
      </c>
      <c r="J93" s="437">
        <f>__xlnm._FilterDatabase[[#This Row],[Sloupec8]]+__xlnm._FilterDatabase[[#This Row],[Sloupec9]]</f>
        <v>0</v>
      </c>
      <c r="K93" s="439"/>
    </row>
    <row r="94" spans="1:11" ht="12">
      <c r="A94" s="431"/>
      <c r="B94" s="434" t="s">
        <v>264</v>
      </c>
      <c r="C94" s="449" t="s">
        <v>2371</v>
      </c>
      <c r="D94" s="448" t="s">
        <v>227</v>
      </c>
      <c r="E94" s="435">
        <v>15</v>
      </c>
      <c r="F94" s="641"/>
      <c r="G94" s="642"/>
      <c r="H94" s="437">
        <f>__xlnm._FilterDatabase[[#This Row],[Sloupec5]]*__xlnm._FilterDatabase[[#This Row],[Sloupec6]]</f>
        <v>0</v>
      </c>
      <c r="I94" s="437">
        <f>__xlnm._FilterDatabase[[#This Row],[Sloupec5]]*__xlnm._FilterDatabase[[#This Row],[Sloupec7]]</f>
        <v>0</v>
      </c>
      <c r="J94" s="437">
        <f>__xlnm._FilterDatabase[[#This Row],[Sloupec8]]+__xlnm._FilterDatabase[[#This Row],[Sloupec9]]</f>
        <v>0</v>
      </c>
      <c r="K94" s="439"/>
    </row>
    <row r="95" spans="1:11" ht="12">
      <c r="A95" s="431"/>
      <c r="B95" s="434" t="s">
        <v>7</v>
      </c>
      <c r="C95" s="449" t="s">
        <v>2372</v>
      </c>
      <c r="D95" s="448" t="s">
        <v>2091</v>
      </c>
      <c r="E95" s="435">
        <v>6</v>
      </c>
      <c r="F95" s="641"/>
      <c r="G95" s="642"/>
      <c r="H95" s="437">
        <f>__xlnm._FilterDatabase[[#This Row],[Sloupec5]]*__xlnm._FilterDatabase[[#This Row],[Sloupec6]]</f>
        <v>0</v>
      </c>
      <c r="I95" s="437">
        <f>__xlnm._FilterDatabase[[#This Row],[Sloupec5]]*__xlnm._FilterDatabase[[#This Row],[Sloupec7]]</f>
        <v>0</v>
      </c>
      <c r="J95" s="437">
        <f>__xlnm._FilterDatabase[[#This Row],[Sloupec8]]+__xlnm._FilterDatabase[[#This Row],[Sloupec9]]</f>
        <v>0</v>
      </c>
      <c r="K95" s="439"/>
    </row>
    <row r="96" spans="1:11" ht="12">
      <c r="A96" s="431"/>
      <c r="B96" s="434"/>
      <c r="C96" s="449"/>
      <c r="D96" s="448"/>
      <c r="E96" s="435"/>
      <c r="F96" s="436"/>
      <c r="G96" s="437"/>
      <c r="H96" s="437"/>
      <c r="I96" s="437"/>
      <c r="J96" s="437"/>
      <c r="K96" s="439"/>
    </row>
    <row r="97" spans="1:11" ht="15">
      <c r="A97" s="431"/>
      <c r="B97" s="432" t="s">
        <v>152</v>
      </c>
      <c r="C97" s="433" t="s">
        <v>2373</v>
      </c>
      <c r="D97" s="434"/>
      <c r="E97" s="435"/>
      <c r="F97" s="436"/>
      <c r="G97" s="437"/>
      <c r="H97" s="437"/>
      <c r="I97" s="437"/>
      <c r="J97" s="446">
        <f>SUM(J98:J102)</f>
        <v>0</v>
      </c>
      <c r="K97" s="447"/>
    </row>
    <row r="98" spans="1:11" ht="12">
      <c r="A98" s="431"/>
      <c r="B98" s="434" t="s">
        <v>84</v>
      </c>
      <c r="C98" s="449" t="s">
        <v>2374</v>
      </c>
      <c r="D98" s="448" t="s">
        <v>227</v>
      </c>
      <c r="E98" s="435">
        <v>45</v>
      </c>
      <c r="F98" s="436"/>
      <c r="G98" s="642"/>
      <c r="H98" s="437"/>
      <c r="I98" s="437">
        <f>__xlnm._FilterDatabase[[#This Row],[Sloupec5]]*__xlnm._FilterDatabase[[#This Row],[Sloupec7]]</f>
        <v>0</v>
      </c>
      <c r="J98" s="437">
        <f>__xlnm._FilterDatabase[[#This Row],[Sloupec8]]+__xlnm._FilterDatabase[[#This Row],[Sloupec9]]</f>
        <v>0</v>
      </c>
      <c r="K98" s="439"/>
    </row>
    <row r="99" spans="1:11" ht="12">
      <c r="A99" s="431"/>
      <c r="B99" s="434" t="s">
        <v>86</v>
      </c>
      <c r="C99" s="449" t="s">
        <v>2375</v>
      </c>
      <c r="D99" s="448" t="s">
        <v>227</v>
      </c>
      <c r="E99" s="435">
        <v>25</v>
      </c>
      <c r="F99" s="436"/>
      <c r="G99" s="642"/>
      <c r="H99" s="437"/>
      <c r="I99" s="437">
        <f>__xlnm._FilterDatabase[[#This Row],[Sloupec5]]*__xlnm._FilterDatabase[[#This Row],[Sloupec7]]</f>
        <v>0</v>
      </c>
      <c r="J99" s="437">
        <f>__xlnm._FilterDatabase[[#This Row],[Sloupec8]]+__xlnm._FilterDatabase[[#This Row],[Sloupec9]]</f>
        <v>0</v>
      </c>
      <c r="K99" s="439"/>
    </row>
    <row r="100" spans="1:11" ht="25.5">
      <c r="A100" s="431"/>
      <c r="B100" s="434" t="s">
        <v>166</v>
      </c>
      <c r="C100" s="449" t="s">
        <v>2376</v>
      </c>
      <c r="D100" s="448" t="s">
        <v>151</v>
      </c>
      <c r="E100" s="435">
        <v>50</v>
      </c>
      <c r="F100" s="436"/>
      <c r="G100" s="642"/>
      <c r="H100" s="437"/>
      <c r="I100" s="437">
        <f>__xlnm._FilterDatabase[[#This Row],[Sloupec5]]*__xlnm._FilterDatabase[[#This Row],[Sloupec7]]</f>
        <v>0</v>
      </c>
      <c r="J100" s="437">
        <f>__xlnm._FilterDatabase[[#This Row],[Sloupec8]]+__xlnm._FilterDatabase[[#This Row],[Sloupec9]]</f>
        <v>0</v>
      </c>
      <c r="K100" s="439"/>
    </row>
    <row r="101" spans="1:11" ht="12">
      <c r="A101" s="431"/>
      <c r="B101" s="434" t="s">
        <v>152</v>
      </c>
      <c r="C101" s="449" t="s">
        <v>2377</v>
      </c>
      <c r="D101" s="448" t="s">
        <v>2091</v>
      </c>
      <c r="E101" s="435">
        <v>1</v>
      </c>
      <c r="F101" s="436"/>
      <c r="G101" s="642"/>
      <c r="H101" s="437"/>
      <c r="I101" s="437">
        <f>__xlnm._FilterDatabase[[#This Row],[Sloupec5]]*__xlnm._FilterDatabase[[#This Row],[Sloupec7]]</f>
        <v>0</v>
      </c>
      <c r="J101" s="437">
        <f>__xlnm._FilterDatabase[[#This Row],[Sloupec8]]+__xlnm._FilterDatabase[[#This Row],[Sloupec9]]</f>
        <v>0</v>
      </c>
      <c r="K101" s="439"/>
    </row>
    <row r="102" spans="1:11" ht="25.5">
      <c r="A102" s="431"/>
      <c r="B102" s="434" t="s">
        <v>84</v>
      </c>
      <c r="C102" s="449" t="s">
        <v>2269</v>
      </c>
      <c r="D102" s="448" t="s">
        <v>357</v>
      </c>
      <c r="E102" s="435">
        <v>1</v>
      </c>
      <c r="F102" s="641"/>
      <c r="G102" s="437"/>
      <c r="H102" s="437">
        <v>0</v>
      </c>
      <c r="I102" s="437">
        <v>0</v>
      </c>
      <c r="J102" s="437">
        <f>SUM(__xlnm._FilterDatabase[[#This Row],[Sloupec6]:[Sloupec9]])</f>
        <v>0</v>
      </c>
      <c r="K102" s="439"/>
    </row>
    <row r="103" spans="1:11" ht="12">
      <c r="A103" s="431"/>
      <c r="B103" s="434"/>
      <c r="C103" s="434"/>
      <c r="D103" s="448"/>
      <c r="E103" s="435"/>
      <c r="F103" s="436"/>
      <c r="G103" s="437"/>
      <c r="H103" s="437"/>
      <c r="I103" s="437"/>
      <c r="J103" s="437"/>
      <c r="K103" s="439"/>
    </row>
  </sheetData>
  <sheetProtection algorithmName="SHA-512" hashValue="R16XffLKJCFWZ/ZAw82J7XUtK4I5Ofy4jkl9rq3rBfzhKDhrwWq3jH7i4sT5AKl2H03sa7VpUi7JRK+QGM0Biw==" saltValue="mdLkUAy26fbi4EuiFktDqQ==" spinCount="100000" sheet="1" objects="1" scenarios="1"/>
  <protectedRanges>
    <protectedRange sqref="F13:G15 F19:G33 F36:G60 G61:G71 F71 F75:G95 G98:G101 F102" name="Oblast1"/>
  </protectedRanges>
  <mergeCells count="5">
    <mergeCell ref="F2:G2"/>
    <mergeCell ref="A6:A7"/>
    <mergeCell ref="B6:B7"/>
    <mergeCell ref="F6:G6"/>
    <mergeCell ref="H6:I6"/>
  </mergeCells>
  <printOptions horizontalCentered="1"/>
  <pageMargins left="0.5511811023622047" right="0.3937007874015748" top="1.0236220472440944" bottom="0.8267716535433072" header="0.6299212598425197" footer="0.3937007874015748"/>
  <pageSetup fitToHeight="0" fitToWidth="0" horizontalDpi="600" verticalDpi="600" orientation="portrait" paperSize="9" scale="85" r:id="rId2"/>
  <headerFooter alignWithMargins="0">
    <oddFooter>&amp;C&amp;"Arial1,Regular"&amp;8&amp;P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DESKTOP-A370O65\coude</dc:creator>
  <cp:keywords/>
  <dc:description/>
  <cp:lastModifiedBy>Tomáš Pavlík</cp:lastModifiedBy>
  <cp:lastPrinted>2023-09-04T10:36:45Z</cp:lastPrinted>
  <dcterms:created xsi:type="dcterms:W3CDTF">2023-09-04T08:13:14Z</dcterms:created>
  <dcterms:modified xsi:type="dcterms:W3CDTF">2023-09-04T12:59:17Z</dcterms:modified>
  <cp:category/>
  <cp:version/>
  <cp:contentType/>
  <cp:contentStatus/>
</cp:coreProperties>
</file>